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aipranayreddy/Downloads/"/>
    </mc:Choice>
  </mc:AlternateContent>
  <xr:revisionPtr revIDLastSave="0" documentId="13_ncr:1_{1B07C836-ACBA-EE49-A62E-8288E4948956}" xr6:coauthVersionLast="47" xr6:coauthVersionMax="47" xr10:uidLastSave="{00000000-0000-0000-0000-000000000000}"/>
  <bookViews>
    <workbookView xWindow="0" yWindow="500" windowWidth="28800" windowHeight="15840" firstSheet="1" activeTab="1" xr2:uid="{00000000-000D-0000-FFFF-FFFF00000000}"/>
  </bookViews>
  <sheets>
    <sheet name="Home" sheetId="1" r:id="rId1"/>
    <sheet name="Batsman Metrics" sheetId="37" r:id="rId2"/>
    <sheet name="Bowler Metrics" sheetId="39" r:id="rId3"/>
    <sheet name="Ind Batsman Dashboard" sheetId="38" r:id="rId4"/>
    <sheet name="OS Batsman Dashboard" sheetId="41" r:id="rId5"/>
    <sheet name="Ind Bowler Dashboard" sheetId="43" r:id="rId6"/>
    <sheet name="OS Bowler Dashboard" sheetId="44" r:id="rId7"/>
    <sheet name="Flow" sheetId="2" r:id="rId8"/>
    <sheet name="ipl_2022_dataset" sheetId="6" state="hidden" r:id="rId9"/>
    <sheet name="IPLPlayerAuctionData (20-22)" sheetId="3" r:id="rId10"/>
    <sheet name="IPLPlayerAuctionData(14-22)" sheetId="4" state="hidden" r:id="rId11"/>
    <sheet name="T20_Data" sheetId="7" state="hidden" r:id="rId12"/>
    <sheet name="Auction Players" sheetId="8" state="hidden" r:id="rId13"/>
    <sheet name="IPL - Batsman Database (20-22)" sheetId="5" r:id="rId14"/>
    <sheet name="IPL - Bowler Database (20-22)" sheetId="9" r:id="rId15"/>
    <sheet name="IPL - Batsman Shortlist" sheetId="27" r:id="rId16"/>
    <sheet name="IPL - Bowler Shortlist" sheetId="28" r:id="rId17"/>
    <sheet name="PID" sheetId="29" state="hidden" r:id="rId18"/>
    <sheet name="IPL22 - Most Runs" sheetId="12" r:id="rId19"/>
    <sheet name="IPL22 - Best Strikerate" sheetId="13" state="hidden" r:id="rId20"/>
    <sheet name="IPL22 - Most Wickets" sheetId="14" r:id="rId21"/>
    <sheet name="IPL22 - Best Economy" sheetId="15" state="hidden" r:id="rId22"/>
    <sheet name="IPL21 - Most Runs" sheetId="16" r:id="rId23"/>
    <sheet name="IPL21 - Best Strikerate" sheetId="17" state="hidden" r:id="rId24"/>
    <sheet name="IPL21 - Most Wickets" sheetId="18" r:id="rId25"/>
    <sheet name="IPL21 - Best Economy" sheetId="19" state="hidden" r:id="rId26"/>
    <sheet name="IPL20 - Most Runs" sheetId="20" r:id="rId27"/>
    <sheet name="IPL20 - Best Strikerate" sheetId="21" state="hidden" r:id="rId28"/>
    <sheet name="IPL20 - Most Wickets" sheetId="22" r:id="rId29"/>
    <sheet name="IPL20 - Best Economy" sheetId="23" state="hidden" r:id="rId30"/>
  </sheets>
  <definedNames>
    <definedName name="_xlnm._FilterDatabase" localSheetId="1" hidden="1">'Batsman Metrics'!$A$1:$AK$1</definedName>
    <definedName name="_xlnm._FilterDatabase" localSheetId="2" hidden="1">'Bowler Metrics'!$A$1:$AO$1</definedName>
    <definedName name="_xlnm._FilterDatabase" localSheetId="13" hidden="1">'IPL - Batsman Database (20-22)'!$A$3:$AF$234</definedName>
    <definedName name="_xlnm._FilterDatabase" localSheetId="15" hidden="1">'IPL - Batsman Shortlist'!$A$3:$AK$3</definedName>
    <definedName name="_xlnm._FilterDatabase" localSheetId="16" hidden="1">'IPL - Bowler Shortlist'!$A$3:$AK$44</definedName>
    <definedName name="_xlnm._FilterDatabase" localSheetId="17" hidden="1">PID!$J$1:$K$1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1" roundtripDataSignature="AMtx7mgu5J14BbzeklTPo9tHI69bsN6kWA=="/>
    </ext>
  </extLst>
</workbook>
</file>

<file path=xl/calcChain.xml><?xml version="1.0" encoding="utf-8"?>
<calcChain xmlns="http://schemas.openxmlformats.org/spreadsheetml/2006/main">
  <c r="H18" i="44" l="1"/>
  <c r="H17" i="44"/>
  <c r="H16" i="44"/>
  <c r="H15" i="44"/>
  <c r="H14" i="44"/>
  <c r="H13" i="44"/>
  <c r="H12" i="44"/>
  <c r="H11" i="44"/>
  <c r="H10" i="44"/>
  <c r="H9" i="44"/>
  <c r="N8" i="44" a="1"/>
  <c r="N8" i="44" s="1"/>
  <c r="H8" i="44"/>
  <c r="N7" i="44" a="1"/>
  <c r="N7" i="44" s="1"/>
  <c r="H7" i="44"/>
  <c r="N6" i="44" a="1"/>
  <c r="N6" i="44" s="1"/>
  <c r="H6" i="44"/>
  <c r="H5" i="44"/>
  <c r="H4" i="44"/>
  <c r="H3" i="44"/>
  <c r="H2" i="44"/>
  <c r="H27" i="43"/>
  <c r="H26" i="43"/>
  <c r="H25" i="43"/>
  <c r="H24" i="43"/>
  <c r="H23" i="43"/>
  <c r="H22" i="43"/>
  <c r="H21" i="43"/>
  <c r="H20" i="43"/>
  <c r="H19" i="43"/>
  <c r="H18" i="43"/>
  <c r="H17" i="43"/>
  <c r="H16" i="43"/>
  <c r="H15" i="43"/>
  <c r="H14" i="43"/>
  <c r="H13" i="43"/>
  <c r="H12" i="43"/>
  <c r="H11" i="43"/>
  <c r="H10" i="43"/>
  <c r="H9" i="43"/>
  <c r="H8" i="43"/>
  <c r="H7" i="43"/>
  <c r="H6" i="43"/>
  <c r="H5" i="43"/>
  <c r="H4" i="43"/>
  <c r="H3" i="43"/>
  <c r="N8" i="43" a="1"/>
  <c r="N8" i="43" s="1"/>
  <c r="N7" i="43" a="1"/>
  <c r="N7" i="43" s="1"/>
  <c r="N6" i="43" a="1"/>
  <c r="N6" i="43" s="1"/>
  <c r="H2" i="43"/>
  <c r="H26" i="41"/>
  <c r="H25" i="41"/>
  <c r="H24" i="41"/>
  <c r="H23" i="41"/>
  <c r="H22" i="41"/>
  <c r="H21" i="41"/>
  <c r="H20" i="41"/>
  <c r="H19" i="41"/>
  <c r="H18" i="41"/>
  <c r="H17" i="41"/>
  <c r="H16" i="41"/>
  <c r="H15" i="41"/>
  <c r="H14" i="41"/>
  <c r="H13" i="41"/>
  <c r="H12" i="41"/>
  <c r="H11" i="41"/>
  <c r="H10" i="41"/>
  <c r="H9" i="41"/>
  <c r="N8" i="41" a="1"/>
  <c r="N8" i="41" s="1"/>
  <c r="H8" i="41"/>
  <c r="N7" i="41" a="1"/>
  <c r="N7" i="41" s="1"/>
  <c r="H7" i="41"/>
  <c r="N6" i="41" a="1"/>
  <c r="N6" i="41" s="1"/>
  <c r="H6" i="41"/>
  <c r="H5" i="41"/>
  <c r="H4" i="41"/>
  <c r="H3" i="41"/>
  <c r="H2" i="41"/>
  <c r="N8" i="38" a="1"/>
  <c r="N8" i="38" s="1"/>
  <c r="N7" i="38" a="1"/>
  <c r="N7" i="38" s="1"/>
  <c r="N6" i="38" a="1"/>
  <c r="N6" i="38" s="1"/>
  <c r="H89" i="38"/>
  <c r="H88" i="38"/>
  <c r="H87" i="38"/>
  <c r="H86" i="38"/>
  <c r="H85" i="38"/>
  <c r="H84" i="38"/>
  <c r="H83" i="38"/>
  <c r="H82" i="38"/>
  <c r="H81" i="38"/>
  <c r="H80" i="38"/>
  <c r="H79" i="38"/>
  <c r="H78" i="38"/>
  <c r="H77" i="38"/>
  <c r="H76" i="38"/>
  <c r="H75" i="38"/>
  <c r="H74" i="38"/>
  <c r="H73" i="38"/>
  <c r="H72" i="38"/>
  <c r="H71" i="38"/>
  <c r="H70" i="38"/>
  <c r="H69" i="38"/>
  <c r="H68" i="38"/>
  <c r="H67" i="38"/>
  <c r="H66" i="38"/>
  <c r="H59" i="38"/>
  <c r="H58" i="38"/>
  <c r="H57" i="38"/>
  <c r="H56" i="38"/>
  <c r="H55" i="38"/>
  <c r="H54" i="38"/>
  <c r="H53" i="38"/>
  <c r="H52" i="38"/>
  <c r="H51" i="38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7" i="38"/>
  <c r="H26" i="38"/>
  <c r="H25" i="38"/>
  <c r="H24" i="38"/>
  <c r="H23" i="38"/>
  <c r="H22" i="38"/>
  <c r="H21" i="38"/>
  <c r="H20" i="38"/>
  <c r="H19" i="38"/>
  <c r="H18" i="38"/>
  <c r="H17" i="38"/>
  <c r="H16" i="38"/>
  <c r="H15" i="38"/>
  <c r="H14" i="38"/>
  <c r="H13" i="38"/>
  <c r="H12" i="38"/>
  <c r="H11" i="38"/>
  <c r="H10" i="38"/>
  <c r="H9" i="38"/>
  <c r="H8" i="38"/>
  <c r="H7" i="38"/>
  <c r="H6" i="38"/>
  <c r="H5" i="38"/>
  <c r="H4" i="38"/>
  <c r="H2" i="38"/>
  <c r="H3" i="38"/>
  <c r="F18" i="28"/>
  <c r="E18" i="28"/>
  <c r="D18" i="28"/>
  <c r="F9" i="28"/>
  <c r="E9" i="28"/>
  <c r="D9" i="28"/>
  <c r="F35" i="28"/>
  <c r="E35" i="28"/>
  <c r="D35" i="28"/>
  <c r="F23" i="28"/>
  <c r="E23" i="28"/>
  <c r="D23" i="28"/>
  <c r="F36" i="28"/>
  <c r="E36" i="28"/>
  <c r="D36" i="28"/>
  <c r="F20" i="28"/>
  <c r="E20" i="28"/>
  <c r="D20" i="28"/>
  <c r="F38" i="28"/>
  <c r="E38" i="28"/>
  <c r="D38" i="28"/>
  <c r="F34" i="28"/>
  <c r="E34" i="28"/>
  <c r="D34" i="28"/>
  <c r="F15" i="28"/>
  <c r="E15" i="28"/>
  <c r="D15" i="28"/>
  <c r="F43" i="28"/>
  <c r="E43" i="28"/>
  <c r="D43" i="28"/>
  <c r="F42" i="28"/>
  <c r="E42" i="28"/>
  <c r="D42" i="28"/>
  <c r="F7" i="28"/>
  <c r="E7" i="28"/>
  <c r="D7" i="28"/>
  <c r="F11" i="28"/>
  <c r="E11" i="28"/>
  <c r="D11" i="28"/>
  <c r="F28" i="28"/>
  <c r="E28" i="28"/>
  <c r="D28" i="28"/>
  <c r="F24" i="28"/>
  <c r="E24" i="28"/>
  <c r="D24" i="28"/>
  <c r="F26" i="28"/>
  <c r="E26" i="28"/>
  <c r="D26" i="28"/>
  <c r="F5" i="28"/>
  <c r="E5" i="28"/>
  <c r="D5" i="28"/>
  <c r="F27" i="28"/>
  <c r="E27" i="28"/>
  <c r="D27" i="28"/>
  <c r="F39" i="28"/>
  <c r="E39" i="28"/>
  <c r="D39" i="28"/>
  <c r="F6" i="28"/>
  <c r="E6" i="28"/>
  <c r="D6" i="28"/>
  <c r="F21" i="28"/>
  <c r="E21" i="28"/>
  <c r="D21" i="28"/>
  <c r="F22" i="28"/>
  <c r="E22" i="28"/>
  <c r="D22" i="28"/>
  <c r="F33" i="28"/>
  <c r="E33" i="28"/>
  <c r="D33" i="28"/>
  <c r="F8" i="28"/>
  <c r="E8" i="28"/>
  <c r="D8" i="28"/>
  <c r="F32" i="28"/>
  <c r="E32" i="28"/>
  <c r="D32" i="28"/>
  <c r="F13" i="28"/>
  <c r="E13" i="28"/>
  <c r="D13" i="28"/>
  <c r="F30" i="28"/>
  <c r="E30" i="28"/>
  <c r="D30" i="28"/>
  <c r="F37" i="28"/>
  <c r="E37" i="28"/>
  <c r="D37" i="28"/>
  <c r="F14" i="28"/>
  <c r="E14" i="28"/>
  <c r="D14" i="28"/>
  <c r="F10" i="28"/>
  <c r="E10" i="28"/>
  <c r="D10" i="28"/>
  <c r="F19" i="28"/>
  <c r="E19" i="28"/>
  <c r="D19" i="28"/>
  <c r="F41" i="28"/>
  <c r="E41" i="28"/>
  <c r="D41" i="28"/>
  <c r="F4" i="28"/>
  <c r="E4" i="28"/>
  <c r="D4" i="28"/>
  <c r="F40" i="28"/>
  <c r="E40" i="28"/>
  <c r="D40" i="28"/>
  <c r="F29" i="28"/>
  <c r="E29" i="28"/>
  <c r="D29" i="28"/>
  <c r="F12" i="28"/>
  <c r="E12" i="28"/>
  <c r="D12" i="28"/>
  <c r="F31" i="28"/>
  <c r="E31" i="28"/>
  <c r="D31" i="28"/>
  <c r="F16" i="28"/>
  <c r="E16" i="28"/>
  <c r="D16" i="28"/>
  <c r="F25" i="28"/>
  <c r="E25" i="28"/>
  <c r="D25" i="28"/>
  <c r="F17" i="28"/>
  <c r="E17" i="28"/>
  <c r="D17" i="28"/>
  <c r="F44" i="28"/>
  <c r="E44" i="28"/>
  <c r="D44" i="28"/>
  <c r="F36" i="27"/>
  <c r="E36" i="27"/>
  <c r="D36" i="27"/>
  <c r="F44" i="27"/>
  <c r="E44" i="27"/>
  <c r="D44" i="27"/>
  <c r="F65" i="27"/>
  <c r="E65" i="27"/>
  <c r="D65" i="27"/>
  <c r="F35" i="27"/>
  <c r="E35" i="27"/>
  <c r="D35" i="27"/>
  <c r="F30" i="27"/>
  <c r="E30" i="27"/>
  <c r="D30" i="27"/>
  <c r="F13" i="27"/>
  <c r="E13" i="27"/>
  <c r="D13" i="27"/>
  <c r="F45" i="27"/>
  <c r="E45" i="27"/>
  <c r="D45" i="27"/>
  <c r="F12" i="27"/>
  <c r="E12" i="27"/>
  <c r="D12" i="27"/>
  <c r="F72" i="27"/>
  <c r="E72" i="27"/>
  <c r="D72" i="27"/>
  <c r="F79" i="27"/>
  <c r="E79" i="27"/>
  <c r="D79" i="27"/>
  <c r="F25" i="27"/>
  <c r="E25" i="27"/>
  <c r="D25" i="27"/>
  <c r="F6" i="27"/>
  <c r="E6" i="27"/>
  <c r="D6" i="27"/>
  <c r="F43" i="27"/>
  <c r="E43" i="27"/>
  <c r="D43" i="27"/>
  <c r="F51" i="27"/>
  <c r="E51" i="27"/>
  <c r="D51" i="27"/>
  <c r="F71" i="27"/>
  <c r="E71" i="27"/>
  <c r="D71" i="27"/>
  <c r="F83" i="27"/>
  <c r="E83" i="27"/>
  <c r="D83" i="27"/>
  <c r="F82" i="27"/>
  <c r="E82" i="27"/>
  <c r="D82" i="27"/>
  <c r="F4" i="27"/>
  <c r="E4" i="27"/>
  <c r="D4" i="27"/>
  <c r="F34" i="27"/>
  <c r="E34" i="27"/>
  <c r="D34" i="27"/>
  <c r="F48" i="27"/>
  <c r="E48" i="27"/>
  <c r="D48" i="27"/>
  <c r="F18" i="27"/>
  <c r="E18" i="27"/>
  <c r="D18" i="27"/>
  <c r="F24" i="27"/>
  <c r="E24" i="27"/>
  <c r="D24" i="27"/>
  <c r="F61" i="27"/>
  <c r="E61" i="27"/>
  <c r="D61" i="27"/>
  <c r="F40" i="27"/>
  <c r="E40" i="27"/>
  <c r="D40" i="27"/>
  <c r="F11" i="27"/>
  <c r="E11" i="27"/>
  <c r="D11" i="27"/>
  <c r="F66" i="27"/>
  <c r="E66" i="27"/>
  <c r="D66" i="27"/>
  <c r="F26" i="27"/>
  <c r="E26" i="27"/>
  <c r="D26" i="27"/>
  <c r="F37" i="27"/>
  <c r="E37" i="27"/>
  <c r="D37" i="27"/>
  <c r="F81" i="27"/>
  <c r="E81" i="27"/>
  <c r="D81" i="27"/>
  <c r="F5" i="27"/>
  <c r="E5" i="27"/>
  <c r="D5" i="27"/>
  <c r="F70" i="27"/>
  <c r="E70" i="27"/>
  <c r="D70" i="27"/>
  <c r="F49" i="27"/>
  <c r="E49" i="27"/>
  <c r="D49" i="27"/>
  <c r="F9" i="27"/>
  <c r="E9" i="27"/>
  <c r="D9" i="27"/>
  <c r="F8" i="27"/>
  <c r="E8" i="27"/>
  <c r="D8" i="27"/>
  <c r="F15" i="27"/>
  <c r="E15" i="27"/>
  <c r="D15" i="27"/>
  <c r="F22" i="27"/>
  <c r="E22" i="27"/>
  <c r="D22" i="27"/>
  <c r="F29" i="27"/>
  <c r="E29" i="27"/>
  <c r="D29" i="27"/>
  <c r="F39" i="27"/>
  <c r="E39" i="27"/>
  <c r="D39" i="27"/>
  <c r="F63" i="27"/>
  <c r="E63" i="27"/>
  <c r="D63" i="27"/>
  <c r="F14" i="27"/>
  <c r="E14" i="27"/>
  <c r="D14" i="27"/>
  <c r="F27" i="27"/>
  <c r="E27" i="27"/>
  <c r="D27" i="27"/>
  <c r="F75" i="27"/>
  <c r="E75" i="27"/>
  <c r="D75" i="27"/>
  <c r="F38" i="27"/>
  <c r="E38" i="27"/>
  <c r="D38" i="27"/>
  <c r="F50" i="27"/>
  <c r="E50" i="27"/>
  <c r="D50" i="27"/>
  <c r="F76" i="27"/>
  <c r="E76" i="27"/>
  <c r="D76" i="27"/>
  <c r="F23" i="27"/>
  <c r="E23" i="27"/>
  <c r="D23" i="27"/>
  <c r="F41" i="27"/>
  <c r="E41" i="27"/>
  <c r="D41" i="27"/>
  <c r="F53" i="27"/>
  <c r="E53" i="27"/>
  <c r="D53" i="27"/>
  <c r="F67" i="27"/>
  <c r="E67" i="27"/>
  <c r="D67" i="27"/>
  <c r="F62" i="27"/>
  <c r="E62" i="27"/>
  <c r="D62" i="27"/>
  <c r="F73" i="27"/>
  <c r="E73" i="27"/>
  <c r="D73" i="27"/>
  <c r="F58" i="27"/>
  <c r="E58" i="27"/>
  <c r="D58" i="27"/>
  <c r="F10" i="27"/>
  <c r="E10" i="27"/>
  <c r="D10" i="27"/>
  <c r="F60" i="27"/>
  <c r="E60" i="27"/>
  <c r="D60" i="27"/>
  <c r="F46" i="27"/>
  <c r="E46" i="27"/>
  <c r="D46" i="27"/>
  <c r="F78" i="27"/>
  <c r="E78" i="27"/>
  <c r="D78" i="27"/>
  <c r="F31" i="27"/>
  <c r="E31" i="27"/>
  <c r="D31" i="27"/>
  <c r="F7" i="27"/>
  <c r="E7" i="27"/>
  <c r="D7" i="27"/>
  <c r="F20" i="27"/>
  <c r="E20" i="27"/>
  <c r="D20" i="27"/>
  <c r="F69" i="27"/>
  <c r="E69" i="27"/>
  <c r="D69" i="27"/>
  <c r="F21" i="27"/>
  <c r="E21" i="27"/>
  <c r="D21" i="27"/>
  <c r="F32" i="27"/>
  <c r="E32" i="27"/>
  <c r="D32" i="27"/>
  <c r="F55" i="27"/>
  <c r="E55" i="27"/>
  <c r="D55" i="27"/>
  <c r="F52" i="27"/>
  <c r="E52" i="27"/>
  <c r="D52" i="27"/>
  <c r="F33" i="27"/>
  <c r="E33" i="27"/>
  <c r="D33" i="27"/>
  <c r="F54" i="27"/>
  <c r="E54" i="27"/>
  <c r="D54" i="27"/>
  <c r="F42" i="27"/>
  <c r="E42" i="27"/>
  <c r="D42" i="27"/>
  <c r="F59" i="27"/>
  <c r="E59" i="27"/>
  <c r="D59" i="27"/>
  <c r="F77" i="27"/>
  <c r="E77" i="27"/>
  <c r="D77" i="27"/>
  <c r="F28" i="27"/>
  <c r="E28" i="27"/>
  <c r="D28" i="27"/>
  <c r="F57" i="27"/>
  <c r="E57" i="27"/>
  <c r="D57" i="27"/>
  <c r="F47" i="27"/>
  <c r="E47" i="27"/>
  <c r="D47" i="27"/>
  <c r="F64" i="27"/>
  <c r="E64" i="27"/>
  <c r="D64" i="27"/>
  <c r="F19" i="27"/>
  <c r="E19" i="27"/>
  <c r="D19" i="27"/>
  <c r="F56" i="27"/>
  <c r="E56" i="27"/>
  <c r="D56" i="27"/>
  <c r="F80" i="27"/>
  <c r="E80" i="27"/>
  <c r="D80" i="27"/>
  <c r="F16" i="27"/>
  <c r="E16" i="27"/>
  <c r="D16" i="27"/>
  <c r="F84" i="27"/>
  <c r="E84" i="27"/>
  <c r="D84" i="27"/>
  <c r="F17" i="27"/>
  <c r="E17" i="27"/>
  <c r="D17" i="27"/>
  <c r="F68" i="27"/>
  <c r="E68" i="27"/>
  <c r="D68" i="27"/>
  <c r="F74" i="27"/>
  <c r="E74" i="27"/>
  <c r="D74" i="27"/>
  <c r="G10" i="44" l="1"/>
  <c r="G15" i="44"/>
  <c r="G9" i="44"/>
  <c r="G6" i="44"/>
  <c r="G7" i="44"/>
  <c r="G14" i="44"/>
  <c r="G5" i="44"/>
  <c r="G12" i="44"/>
  <c r="G3" i="44"/>
  <c r="G17" i="44"/>
  <c r="G16" i="44"/>
  <c r="G18" i="44"/>
  <c r="G13" i="44"/>
  <c r="G8" i="44"/>
  <c r="G4" i="44"/>
  <c r="G11" i="44"/>
  <c r="G25" i="43"/>
  <c r="G13" i="43"/>
  <c r="G24" i="43"/>
  <c r="G12" i="43"/>
  <c r="G3" i="43"/>
  <c r="G27" i="43"/>
  <c r="G15" i="43"/>
  <c r="G9" i="43"/>
  <c r="G6" i="43"/>
  <c r="G20" i="43"/>
  <c r="G5" i="43"/>
  <c r="G19" i="43"/>
  <c r="G4" i="43"/>
  <c r="G21" i="43"/>
  <c r="G26" i="43"/>
  <c r="G14" i="43"/>
  <c r="G8" i="43"/>
  <c r="G18" i="43"/>
  <c r="G10" i="43"/>
  <c r="G16" i="43"/>
  <c r="G22" i="43"/>
  <c r="G7" i="43"/>
  <c r="G11" i="43"/>
  <c r="G17" i="43"/>
  <c r="G23" i="43"/>
  <c r="G15" i="41"/>
  <c r="G26" i="41"/>
  <c r="G20" i="41"/>
  <c r="G12" i="41"/>
  <c r="G3" i="41"/>
  <c r="G23" i="41"/>
  <c r="G17" i="41"/>
  <c r="G11" i="41"/>
  <c r="G7" i="41"/>
  <c r="G22" i="41"/>
  <c r="G16" i="41"/>
  <c r="G10" i="41"/>
  <c r="G21" i="41"/>
  <c r="G9" i="41"/>
  <c r="G6" i="41"/>
  <c r="G14" i="41"/>
  <c r="G5" i="41"/>
  <c r="G19" i="41"/>
  <c r="G8" i="41"/>
  <c r="G24" i="41"/>
  <c r="G18" i="41"/>
  <c r="G25" i="41"/>
  <c r="G13" i="41"/>
  <c r="G4" i="41"/>
  <c r="G87" i="38"/>
  <c r="G75" i="38"/>
  <c r="G76" i="38"/>
  <c r="G86" i="38"/>
  <c r="G74" i="38"/>
  <c r="G70" i="38"/>
  <c r="G81" i="38"/>
  <c r="G80" i="38"/>
  <c r="G68" i="38"/>
  <c r="G79" i="38"/>
  <c r="G67" i="38"/>
  <c r="G78" i="38"/>
  <c r="G89" i="38"/>
  <c r="G77" i="38"/>
  <c r="G88" i="38"/>
  <c r="G85" i="38"/>
  <c r="G73" i="38"/>
  <c r="G82" i="38"/>
  <c r="G84" i="38"/>
  <c r="G72" i="38"/>
  <c r="G69" i="38"/>
  <c r="G66" i="38"/>
  <c r="G83" i="38"/>
  <c r="G71" i="38"/>
  <c r="G59" i="38"/>
  <c r="G58" i="38"/>
  <c r="G57" i="38"/>
  <c r="G56" i="38"/>
  <c r="G55" i="38"/>
  <c r="G54" i="38"/>
  <c r="G53" i="38"/>
  <c r="G52" i="38"/>
  <c r="G51" i="38"/>
  <c r="G50" i="38"/>
  <c r="G49" i="38"/>
  <c r="G48" i="38"/>
  <c r="G47" i="38"/>
  <c r="G46" i="38"/>
  <c r="G45" i="38"/>
  <c r="G44" i="38"/>
  <c r="G43" i="38"/>
  <c r="G42" i="38"/>
  <c r="G41" i="38"/>
  <c r="G40" i="38"/>
  <c r="G39" i="38"/>
  <c r="G38" i="38"/>
  <c r="G37" i="38"/>
  <c r="G36" i="38"/>
  <c r="G35" i="38"/>
  <c r="G34" i="38"/>
  <c r="G33" i="38"/>
  <c r="G32" i="38"/>
  <c r="G31" i="38"/>
  <c r="G30" i="38"/>
  <c r="G29" i="38"/>
  <c r="G28" i="38"/>
  <c r="G27" i="38"/>
  <c r="G26" i="38"/>
  <c r="G25" i="38"/>
  <c r="G24" i="38"/>
  <c r="G23" i="38"/>
  <c r="G22" i="38"/>
  <c r="G21" i="38"/>
  <c r="G20" i="38"/>
  <c r="G19" i="38"/>
  <c r="G18" i="38"/>
  <c r="G17" i="38"/>
  <c r="G16" i="38"/>
  <c r="G15" i="38"/>
  <c r="G14" i="38"/>
  <c r="G13" i="38"/>
  <c r="G12" i="38"/>
  <c r="G11" i="38"/>
  <c r="G10" i="38"/>
  <c r="G9" i="38"/>
  <c r="G8" i="38"/>
  <c r="G7" i="38"/>
  <c r="G6" i="38"/>
  <c r="G5" i="38"/>
  <c r="G4" i="38"/>
  <c r="G3" i="38"/>
  <c r="AK18" i="28"/>
  <c r="AJ18" i="28"/>
  <c r="AI18" i="28"/>
  <c r="AH18" i="28"/>
  <c r="AG18" i="28"/>
  <c r="AF18" i="28"/>
  <c r="AE18" i="28"/>
  <c r="AD18" i="28"/>
  <c r="AC18" i="28"/>
  <c r="AB18" i="28"/>
  <c r="AA18" i="28"/>
  <c r="Z18" i="28"/>
  <c r="AK9" i="28"/>
  <c r="AJ9" i="28"/>
  <c r="AI9" i="28"/>
  <c r="AH9" i="28"/>
  <c r="AG9" i="28"/>
  <c r="AF9" i="28"/>
  <c r="AE9" i="28"/>
  <c r="AD9" i="28"/>
  <c r="AC9" i="28"/>
  <c r="AB9" i="28"/>
  <c r="AA9" i="28"/>
  <c r="Z9" i="28"/>
  <c r="AK35" i="28"/>
  <c r="AJ35" i="28"/>
  <c r="AI35" i="28"/>
  <c r="AH35" i="28"/>
  <c r="AG35" i="28"/>
  <c r="AF35" i="28"/>
  <c r="AE35" i="28"/>
  <c r="AD35" i="28"/>
  <c r="AC35" i="28"/>
  <c r="AB35" i="28"/>
  <c r="AA35" i="28"/>
  <c r="Z35" i="28"/>
  <c r="AK23" i="28"/>
  <c r="AJ23" i="28"/>
  <c r="AI23" i="28"/>
  <c r="AH23" i="28"/>
  <c r="AG23" i="28"/>
  <c r="AF23" i="28"/>
  <c r="AE23" i="28"/>
  <c r="AD23" i="28"/>
  <c r="AC23" i="28"/>
  <c r="AB23" i="28"/>
  <c r="AA23" i="28"/>
  <c r="Z23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AK20" i="28"/>
  <c r="AJ20" i="28"/>
  <c r="AI20" i="28"/>
  <c r="AH20" i="28"/>
  <c r="AG20" i="28"/>
  <c r="AF20" i="28"/>
  <c r="AE20" i="28"/>
  <c r="AD20" i="28"/>
  <c r="AC20" i="28"/>
  <c r="AB20" i="28"/>
  <c r="AA20" i="28"/>
  <c r="Z20" i="28"/>
  <c r="AK38" i="28"/>
  <c r="AJ38" i="28"/>
  <c r="AI38" i="28"/>
  <c r="AH38" i="28"/>
  <c r="AG38" i="28"/>
  <c r="AF38" i="28"/>
  <c r="AE38" i="28"/>
  <c r="AD38" i="28"/>
  <c r="AC38" i="28"/>
  <c r="AB38" i="28"/>
  <c r="AA38" i="28"/>
  <c r="Z38" i="28"/>
  <c r="AK34" i="28"/>
  <c r="AJ34" i="28"/>
  <c r="AI34" i="28"/>
  <c r="AH34" i="28"/>
  <c r="AG34" i="28"/>
  <c r="AF34" i="28"/>
  <c r="AE34" i="28"/>
  <c r="AD34" i="28"/>
  <c r="AC34" i="28"/>
  <c r="AB34" i="28"/>
  <c r="AA34" i="28"/>
  <c r="Z34" i="28"/>
  <c r="AK15" i="28"/>
  <c r="AJ15" i="28"/>
  <c r="AI15" i="28"/>
  <c r="AH15" i="28"/>
  <c r="AG15" i="28"/>
  <c r="AF15" i="28"/>
  <c r="AE15" i="28"/>
  <c r="AD15" i="28"/>
  <c r="AC15" i="28"/>
  <c r="AB15" i="28"/>
  <c r="AA15" i="28"/>
  <c r="Z15" i="28"/>
  <c r="AK43" i="28"/>
  <c r="AJ43" i="28"/>
  <c r="AI43" i="28"/>
  <c r="AH43" i="28"/>
  <c r="AG43" i="28"/>
  <c r="AF43" i="28"/>
  <c r="AE43" i="28"/>
  <c r="AD43" i="28"/>
  <c r="AC43" i="28"/>
  <c r="AB43" i="28"/>
  <c r="AA43" i="28"/>
  <c r="Z43" i="28"/>
  <c r="AK42" i="28"/>
  <c r="AJ42" i="28"/>
  <c r="AI42" i="28"/>
  <c r="AH42" i="28"/>
  <c r="AG42" i="28"/>
  <c r="AF42" i="28"/>
  <c r="AE42" i="28"/>
  <c r="AD42" i="28"/>
  <c r="AC42" i="28"/>
  <c r="AB42" i="28"/>
  <c r="AA42" i="28"/>
  <c r="Z42" i="28"/>
  <c r="AK7" i="28"/>
  <c r="AJ7" i="28"/>
  <c r="AI7" i="28"/>
  <c r="AH7" i="28"/>
  <c r="AG7" i="28"/>
  <c r="AF7" i="28"/>
  <c r="AE7" i="28"/>
  <c r="AD7" i="28"/>
  <c r="AC7" i="28"/>
  <c r="AB7" i="28"/>
  <c r="AA7" i="28"/>
  <c r="Z7" i="28"/>
  <c r="AK11" i="28"/>
  <c r="AJ11" i="28"/>
  <c r="AI11" i="28"/>
  <c r="AH11" i="28"/>
  <c r="AG11" i="28"/>
  <c r="AF11" i="28"/>
  <c r="AE11" i="28"/>
  <c r="AD11" i="28"/>
  <c r="AC11" i="28"/>
  <c r="AB11" i="28"/>
  <c r="AA11" i="28"/>
  <c r="Z11" i="28"/>
  <c r="AK28" i="28"/>
  <c r="AJ28" i="28"/>
  <c r="AI28" i="28"/>
  <c r="AH28" i="28"/>
  <c r="AG28" i="28"/>
  <c r="AF28" i="28"/>
  <c r="AE28" i="28"/>
  <c r="AD28" i="28"/>
  <c r="AC28" i="28"/>
  <c r="AB28" i="28"/>
  <c r="AA28" i="28"/>
  <c r="Z28" i="28"/>
  <c r="AK24" i="28"/>
  <c r="AJ24" i="28"/>
  <c r="AI24" i="28"/>
  <c r="AH24" i="28"/>
  <c r="AG24" i="28"/>
  <c r="AF24" i="28"/>
  <c r="AE24" i="28"/>
  <c r="AD24" i="28"/>
  <c r="AC24" i="28"/>
  <c r="AB24" i="28"/>
  <c r="AA24" i="28"/>
  <c r="Z24" i="28"/>
  <c r="AK26" i="28"/>
  <c r="AJ26" i="28"/>
  <c r="AI26" i="28"/>
  <c r="AH26" i="28"/>
  <c r="AG26" i="28"/>
  <c r="AF26" i="28"/>
  <c r="AE26" i="28"/>
  <c r="AD26" i="28"/>
  <c r="AC26" i="28"/>
  <c r="AB26" i="28"/>
  <c r="AA26" i="28"/>
  <c r="Z26" i="28"/>
  <c r="AK5" i="28"/>
  <c r="AJ5" i="28"/>
  <c r="AI5" i="28"/>
  <c r="AH5" i="28"/>
  <c r="AG5" i="28"/>
  <c r="AF5" i="28"/>
  <c r="AE5" i="28"/>
  <c r="AD5" i="28"/>
  <c r="AC5" i="28"/>
  <c r="AB5" i="28"/>
  <c r="AA5" i="28"/>
  <c r="Z5" i="28"/>
  <c r="AK27" i="28"/>
  <c r="AJ27" i="28"/>
  <c r="AI27" i="28"/>
  <c r="AH27" i="28"/>
  <c r="AG27" i="28"/>
  <c r="AF27" i="28"/>
  <c r="AE27" i="28"/>
  <c r="AD27" i="28"/>
  <c r="AC27" i="28"/>
  <c r="AB27" i="28"/>
  <c r="AA27" i="28"/>
  <c r="Z27" i="28"/>
  <c r="AK39" i="28"/>
  <c r="AJ39" i="28"/>
  <c r="AI39" i="28"/>
  <c r="AH39" i="28"/>
  <c r="AG39" i="28"/>
  <c r="AF39" i="28"/>
  <c r="AE39" i="28"/>
  <c r="AD39" i="28"/>
  <c r="AC39" i="28"/>
  <c r="AB39" i="28"/>
  <c r="AA39" i="28"/>
  <c r="Z39" i="28"/>
  <c r="AK6" i="28"/>
  <c r="AJ6" i="28"/>
  <c r="AI6" i="28"/>
  <c r="AH6" i="28"/>
  <c r="AG6" i="28"/>
  <c r="AF6" i="28"/>
  <c r="AE6" i="28"/>
  <c r="AD6" i="28"/>
  <c r="AC6" i="28"/>
  <c r="AB6" i="28"/>
  <c r="AA6" i="28"/>
  <c r="Z6" i="28"/>
  <c r="AK21" i="28"/>
  <c r="AJ21" i="28"/>
  <c r="AI21" i="28"/>
  <c r="AH21" i="28"/>
  <c r="AG21" i="28"/>
  <c r="AF21" i="28"/>
  <c r="AE21" i="28"/>
  <c r="AD21" i="28"/>
  <c r="AC21" i="28"/>
  <c r="AB21" i="28"/>
  <c r="AA21" i="28"/>
  <c r="Z21" i="28"/>
  <c r="AK22" i="28"/>
  <c r="AJ22" i="28"/>
  <c r="AI22" i="28"/>
  <c r="AH22" i="28"/>
  <c r="AG22" i="28"/>
  <c r="AF22" i="28"/>
  <c r="AE22" i="28"/>
  <c r="AD22" i="28"/>
  <c r="AC22" i="28"/>
  <c r="AB22" i="28"/>
  <c r="AA22" i="28"/>
  <c r="Z22" i="28"/>
  <c r="AK33" i="28"/>
  <c r="AJ33" i="28"/>
  <c r="AI33" i="28"/>
  <c r="AH33" i="28"/>
  <c r="AG33" i="28"/>
  <c r="AF33" i="28"/>
  <c r="AE33" i="28"/>
  <c r="AD33" i="28"/>
  <c r="AC33" i="28"/>
  <c r="AB33" i="28"/>
  <c r="AA33" i="28"/>
  <c r="Z33" i="28"/>
  <c r="AK8" i="28"/>
  <c r="AJ8" i="28"/>
  <c r="AI8" i="28"/>
  <c r="AH8" i="28"/>
  <c r="AG8" i="28"/>
  <c r="AF8" i="28"/>
  <c r="AE8" i="28"/>
  <c r="AD8" i="28"/>
  <c r="AC8" i="28"/>
  <c r="AB8" i="28"/>
  <c r="AA8" i="28"/>
  <c r="Z8" i="28"/>
  <c r="AK32" i="28"/>
  <c r="AJ32" i="28"/>
  <c r="AI32" i="28"/>
  <c r="AH32" i="28"/>
  <c r="AG32" i="28"/>
  <c r="AF32" i="28"/>
  <c r="AE32" i="28"/>
  <c r="AD32" i="28"/>
  <c r="AC32" i="28"/>
  <c r="AB32" i="28"/>
  <c r="AA32" i="28"/>
  <c r="Z32" i="28"/>
  <c r="AK13" i="28"/>
  <c r="AJ13" i="28"/>
  <c r="AI13" i="28"/>
  <c r="AH13" i="28"/>
  <c r="AG13" i="28"/>
  <c r="AF13" i="28"/>
  <c r="AE13" i="28"/>
  <c r="AD13" i="28"/>
  <c r="AC13" i="28"/>
  <c r="AB13" i="28"/>
  <c r="AA13" i="28"/>
  <c r="Z13" i="28"/>
  <c r="AK30" i="28"/>
  <c r="AJ30" i="28"/>
  <c r="AI30" i="28"/>
  <c r="AH30" i="28"/>
  <c r="AG30" i="28"/>
  <c r="AF30" i="28"/>
  <c r="AE30" i="28"/>
  <c r="AD30" i="28"/>
  <c r="AC30" i="28"/>
  <c r="AB30" i="28"/>
  <c r="AA30" i="28"/>
  <c r="Z30" i="28"/>
  <c r="AK37" i="28"/>
  <c r="AJ37" i="28"/>
  <c r="AI37" i="28"/>
  <c r="AH37" i="28"/>
  <c r="AG37" i="28"/>
  <c r="AF37" i="28"/>
  <c r="AE37" i="28"/>
  <c r="AD37" i="28"/>
  <c r="AC37" i="28"/>
  <c r="AB37" i="28"/>
  <c r="AA37" i="28"/>
  <c r="Z37" i="28"/>
  <c r="AK14" i="28"/>
  <c r="AJ14" i="28"/>
  <c r="AI14" i="28"/>
  <c r="AH14" i="28"/>
  <c r="AG14" i="28"/>
  <c r="AF14" i="28"/>
  <c r="AE14" i="28"/>
  <c r="AD14" i="28"/>
  <c r="AC14" i="28"/>
  <c r="AB14" i="28"/>
  <c r="AA14" i="28"/>
  <c r="Z14" i="28"/>
  <c r="AK10" i="28"/>
  <c r="AJ10" i="28"/>
  <c r="AI10" i="28"/>
  <c r="AH10" i="28"/>
  <c r="AG10" i="28"/>
  <c r="AF10" i="28"/>
  <c r="AE10" i="28"/>
  <c r="AD10" i="28"/>
  <c r="AC10" i="28"/>
  <c r="AB10" i="28"/>
  <c r="AA10" i="28"/>
  <c r="Z10" i="28"/>
  <c r="AK19" i="28"/>
  <c r="AJ19" i="28"/>
  <c r="AI19" i="28"/>
  <c r="AH19" i="28"/>
  <c r="AG19" i="28"/>
  <c r="AF19" i="28"/>
  <c r="AE19" i="28"/>
  <c r="AD19" i="28"/>
  <c r="AC19" i="28"/>
  <c r="AB19" i="28"/>
  <c r="AA19" i="28"/>
  <c r="Z19" i="28"/>
  <c r="AK41" i="28"/>
  <c r="AJ41" i="28"/>
  <c r="AI41" i="28"/>
  <c r="AH41" i="28"/>
  <c r="AG41" i="28"/>
  <c r="AF41" i="28"/>
  <c r="AE41" i="28"/>
  <c r="AD41" i="28"/>
  <c r="AC41" i="28"/>
  <c r="AB41" i="28"/>
  <c r="AA41" i="28"/>
  <c r="Z41" i="28"/>
  <c r="AK4" i="28"/>
  <c r="AJ4" i="28"/>
  <c r="AI4" i="28"/>
  <c r="AH4" i="28"/>
  <c r="AG4" i="28"/>
  <c r="AF4" i="28"/>
  <c r="AE4" i="28"/>
  <c r="AD4" i="28"/>
  <c r="AC4" i="28"/>
  <c r="AB4" i="28"/>
  <c r="AA4" i="28"/>
  <c r="Z4" i="28"/>
  <c r="AK40" i="28"/>
  <c r="AJ40" i="28"/>
  <c r="AI40" i="28"/>
  <c r="AH40" i="28"/>
  <c r="AG40" i="28"/>
  <c r="AF40" i="28"/>
  <c r="AE40" i="28"/>
  <c r="AD40" i="28"/>
  <c r="AC40" i="28"/>
  <c r="AB40" i="28"/>
  <c r="AA40" i="28"/>
  <c r="Z40" i="28"/>
  <c r="AK29" i="28"/>
  <c r="AJ29" i="28"/>
  <c r="AI29" i="28"/>
  <c r="AH29" i="28"/>
  <c r="AG29" i="28"/>
  <c r="AF29" i="28"/>
  <c r="AE29" i="28"/>
  <c r="AD29" i="28"/>
  <c r="AC29" i="28"/>
  <c r="AB29" i="28"/>
  <c r="AA29" i="28"/>
  <c r="Z29" i="28"/>
  <c r="AK12" i="28"/>
  <c r="AJ12" i="28"/>
  <c r="AI12" i="28"/>
  <c r="AH12" i="28"/>
  <c r="AG12" i="28"/>
  <c r="AF12" i="28"/>
  <c r="AE12" i="28"/>
  <c r="AD12" i="28"/>
  <c r="AC12" i="28"/>
  <c r="AB12" i="28"/>
  <c r="AA12" i="28"/>
  <c r="Z12" i="28"/>
  <c r="AK31" i="28"/>
  <c r="AJ31" i="28"/>
  <c r="AI31" i="28"/>
  <c r="AH31" i="28"/>
  <c r="AG31" i="28"/>
  <c r="AF31" i="28"/>
  <c r="AE31" i="28"/>
  <c r="AD31" i="28"/>
  <c r="AC31" i="28"/>
  <c r="AB31" i="28"/>
  <c r="AA31" i="28"/>
  <c r="Z31" i="28"/>
  <c r="AK16" i="28"/>
  <c r="AJ16" i="28"/>
  <c r="AI16" i="28"/>
  <c r="AH16" i="28"/>
  <c r="AG16" i="28"/>
  <c r="AF16" i="28"/>
  <c r="AE16" i="28"/>
  <c r="AD16" i="28"/>
  <c r="AC16" i="28"/>
  <c r="AB16" i="28"/>
  <c r="AA16" i="28"/>
  <c r="Z16" i="28"/>
  <c r="AK25" i="28"/>
  <c r="AJ25" i="28"/>
  <c r="AI25" i="28"/>
  <c r="AH25" i="28"/>
  <c r="AG25" i="28"/>
  <c r="AF25" i="28"/>
  <c r="AE25" i="28"/>
  <c r="AD25" i="28"/>
  <c r="AC25" i="28"/>
  <c r="AB25" i="28"/>
  <c r="AA25" i="28"/>
  <c r="Z25" i="28"/>
  <c r="AK17" i="28"/>
  <c r="AJ17" i="28"/>
  <c r="AI17" i="28"/>
  <c r="AH17" i="28"/>
  <c r="AG17" i="28"/>
  <c r="AF17" i="28"/>
  <c r="AE17" i="28"/>
  <c r="AD17" i="28"/>
  <c r="AC17" i="28"/>
  <c r="AB17" i="28"/>
  <c r="AA17" i="28"/>
  <c r="Z17" i="28"/>
  <c r="AK44" i="28"/>
  <c r="AJ44" i="28"/>
  <c r="AI44" i="28"/>
  <c r="AH44" i="28"/>
  <c r="AG44" i="28"/>
  <c r="AF44" i="28"/>
  <c r="AE44" i="28"/>
  <c r="AD44" i="28"/>
  <c r="AC44" i="28"/>
  <c r="AA44" i="28"/>
  <c r="AB44" i="28"/>
  <c r="Z44" i="28"/>
  <c r="Y18" i="28"/>
  <c r="X18" i="28"/>
  <c r="W18" i="28"/>
  <c r="V18" i="28"/>
  <c r="U18" i="28"/>
  <c r="T18" i="28"/>
  <c r="Y9" i="28"/>
  <c r="X9" i="28"/>
  <c r="W9" i="28"/>
  <c r="V9" i="28"/>
  <c r="U9" i="28"/>
  <c r="T9" i="28"/>
  <c r="Y35" i="28"/>
  <c r="X35" i="28"/>
  <c r="W35" i="28"/>
  <c r="V35" i="28"/>
  <c r="U35" i="28"/>
  <c r="T35" i="28"/>
  <c r="Y23" i="28"/>
  <c r="X23" i="28"/>
  <c r="W23" i="28"/>
  <c r="V23" i="28"/>
  <c r="U23" i="28"/>
  <c r="T23" i="28"/>
  <c r="Y36" i="28"/>
  <c r="X36" i="28"/>
  <c r="W36" i="28"/>
  <c r="V36" i="28"/>
  <c r="U36" i="28"/>
  <c r="T36" i="28"/>
  <c r="Y20" i="28"/>
  <c r="X20" i="28"/>
  <c r="W20" i="28"/>
  <c r="V20" i="28"/>
  <c r="U20" i="28"/>
  <c r="T20" i="28"/>
  <c r="Y38" i="28"/>
  <c r="X38" i="28"/>
  <c r="W38" i="28"/>
  <c r="V38" i="28"/>
  <c r="U38" i="28"/>
  <c r="T38" i="28"/>
  <c r="Y34" i="28"/>
  <c r="X34" i="28"/>
  <c r="W34" i="28"/>
  <c r="V34" i="28"/>
  <c r="U34" i="28"/>
  <c r="T34" i="28"/>
  <c r="Y15" i="28"/>
  <c r="X15" i="28"/>
  <c r="W15" i="28"/>
  <c r="V15" i="28"/>
  <c r="U15" i="28"/>
  <c r="T15" i="28"/>
  <c r="Y43" i="28"/>
  <c r="X43" i="28"/>
  <c r="W43" i="28"/>
  <c r="V43" i="28"/>
  <c r="U43" i="28"/>
  <c r="T43" i="28"/>
  <c r="Y42" i="28"/>
  <c r="X42" i="28"/>
  <c r="W42" i="28"/>
  <c r="V42" i="28"/>
  <c r="U42" i="28"/>
  <c r="T42" i="28"/>
  <c r="Y7" i="28"/>
  <c r="X7" i="28"/>
  <c r="W7" i="28"/>
  <c r="V7" i="28"/>
  <c r="U7" i="28"/>
  <c r="T7" i="28"/>
  <c r="Y11" i="28"/>
  <c r="X11" i="28"/>
  <c r="W11" i="28"/>
  <c r="V11" i="28"/>
  <c r="U11" i="28"/>
  <c r="T11" i="28"/>
  <c r="Y28" i="28"/>
  <c r="X28" i="28"/>
  <c r="W28" i="28"/>
  <c r="V28" i="28"/>
  <c r="U28" i="28"/>
  <c r="T28" i="28"/>
  <c r="Y24" i="28"/>
  <c r="X24" i="28"/>
  <c r="W24" i="28"/>
  <c r="V24" i="28"/>
  <c r="U24" i="28"/>
  <c r="T24" i="28"/>
  <c r="Y26" i="28"/>
  <c r="X26" i="28"/>
  <c r="W26" i="28"/>
  <c r="V26" i="28"/>
  <c r="U26" i="28"/>
  <c r="T26" i="28"/>
  <c r="Y5" i="28"/>
  <c r="X5" i="28"/>
  <c r="W5" i="28"/>
  <c r="V5" i="28"/>
  <c r="U5" i="28"/>
  <c r="T5" i="28"/>
  <c r="Y27" i="28"/>
  <c r="X27" i="28"/>
  <c r="W27" i="28"/>
  <c r="V27" i="28"/>
  <c r="U27" i="28"/>
  <c r="T27" i="28"/>
  <c r="Y39" i="28"/>
  <c r="X39" i="28"/>
  <c r="W39" i="28"/>
  <c r="V39" i="28"/>
  <c r="U39" i="28"/>
  <c r="T39" i="28"/>
  <c r="Y6" i="28"/>
  <c r="X6" i="28"/>
  <c r="W6" i="28"/>
  <c r="V6" i="28"/>
  <c r="U6" i="28"/>
  <c r="T6" i="28"/>
  <c r="Y21" i="28"/>
  <c r="X21" i="28"/>
  <c r="W21" i="28"/>
  <c r="V21" i="28"/>
  <c r="U21" i="28"/>
  <c r="T21" i="28"/>
  <c r="Y22" i="28"/>
  <c r="X22" i="28"/>
  <c r="W22" i="28"/>
  <c r="V22" i="28"/>
  <c r="U22" i="28"/>
  <c r="T22" i="28"/>
  <c r="Y33" i="28"/>
  <c r="X33" i="28"/>
  <c r="W33" i="28"/>
  <c r="V33" i="28"/>
  <c r="U33" i="28"/>
  <c r="T33" i="28"/>
  <c r="Y8" i="28"/>
  <c r="X8" i="28"/>
  <c r="W8" i="28"/>
  <c r="V8" i="28"/>
  <c r="U8" i="28"/>
  <c r="T8" i="28"/>
  <c r="Y32" i="28"/>
  <c r="X32" i="28"/>
  <c r="W32" i="28"/>
  <c r="V32" i="28"/>
  <c r="U32" i="28"/>
  <c r="T32" i="28"/>
  <c r="Y13" i="28"/>
  <c r="X13" i="28"/>
  <c r="W13" i="28"/>
  <c r="V13" i="28"/>
  <c r="U13" i="28"/>
  <c r="T13" i="28"/>
  <c r="Y30" i="28"/>
  <c r="X30" i="28"/>
  <c r="W30" i="28"/>
  <c r="V30" i="28"/>
  <c r="U30" i="28"/>
  <c r="T30" i="28"/>
  <c r="Y37" i="28"/>
  <c r="X37" i="28"/>
  <c r="W37" i="28"/>
  <c r="V37" i="28"/>
  <c r="U37" i="28"/>
  <c r="T37" i="28"/>
  <c r="Y14" i="28"/>
  <c r="X14" i="28"/>
  <c r="W14" i="28"/>
  <c r="V14" i="28"/>
  <c r="U14" i="28"/>
  <c r="T14" i="28"/>
  <c r="Y10" i="28"/>
  <c r="X10" i="28"/>
  <c r="W10" i="28"/>
  <c r="V10" i="28"/>
  <c r="U10" i="28"/>
  <c r="T10" i="28"/>
  <c r="Y19" i="28"/>
  <c r="X19" i="28"/>
  <c r="W19" i="28"/>
  <c r="V19" i="28"/>
  <c r="U19" i="28"/>
  <c r="T19" i="28"/>
  <c r="Y41" i="28"/>
  <c r="X41" i="28"/>
  <c r="W41" i="28"/>
  <c r="V41" i="28"/>
  <c r="U41" i="28"/>
  <c r="T41" i="28"/>
  <c r="Y4" i="28"/>
  <c r="X4" i="28"/>
  <c r="W4" i="28"/>
  <c r="V4" i="28"/>
  <c r="U4" i="28"/>
  <c r="T4" i="28"/>
  <c r="Y40" i="28"/>
  <c r="X40" i="28"/>
  <c r="W40" i="28"/>
  <c r="V40" i="28"/>
  <c r="U40" i="28"/>
  <c r="T40" i="28"/>
  <c r="Y29" i="28"/>
  <c r="X29" i="28"/>
  <c r="W29" i="28"/>
  <c r="V29" i="28"/>
  <c r="U29" i="28"/>
  <c r="T29" i="28"/>
  <c r="Y12" i="28"/>
  <c r="X12" i="28"/>
  <c r="W12" i="28"/>
  <c r="V12" i="28"/>
  <c r="U12" i="28"/>
  <c r="T12" i="28"/>
  <c r="Y31" i="28"/>
  <c r="X31" i="28"/>
  <c r="W31" i="28"/>
  <c r="V31" i="28"/>
  <c r="U31" i="28"/>
  <c r="T31" i="28"/>
  <c r="Y16" i="28"/>
  <c r="X16" i="28"/>
  <c r="W16" i="28"/>
  <c r="V16" i="28"/>
  <c r="U16" i="28"/>
  <c r="T16" i="28"/>
  <c r="Y25" i="28"/>
  <c r="X25" i="28"/>
  <c r="W25" i="28"/>
  <c r="V25" i="28"/>
  <c r="U25" i="28"/>
  <c r="T25" i="28"/>
  <c r="Y17" i="28"/>
  <c r="X17" i="28"/>
  <c r="W17" i="28"/>
  <c r="V17" i="28"/>
  <c r="U17" i="28"/>
  <c r="T17" i="28"/>
  <c r="Y44" i="28"/>
  <c r="X44" i="28"/>
  <c r="W44" i="28"/>
  <c r="V44" i="28"/>
  <c r="U44" i="28"/>
  <c r="T44" i="28" l="1"/>
  <c r="AH36" i="27"/>
  <c r="AG36" i="27"/>
  <c r="AF36" i="27"/>
  <c r="AH44" i="27"/>
  <c r="AG44" i="27"/>
  <c r="AF44" i="27"/>
  <c r="AH65" i="27"/>
  <c r="AG65" i="27"/>
  <c r="AF65" i="27"/>
  <c r="AH35" i="27"/>
  <c r="AG35" i="27"/>
  <c r="AF35" i="27"/>
  <c r="AH30" i="27"/>
  <c r="AG30" i="27"/>
  <c r="AF30" i="27"/>
  <c r="AH13" i="27"/>
  <c r="AG13" i="27"/>
  <c r="AF13" i="27"/>
  <c r="AH45" i="27"/>
  <c r="AG45" i="27"/>
  <c r="AF45" i="27"/>
  <c r="AH12" i="27"/>
  <c r="AG12" i="27"/>
  <c r="AF12" i="27"/>
  <c r="AH72" i="27"/>
  <c r="AG72" i="27"/>
  <c r="AF72" i="27"/>
  <c r="AH79" i="27"/>
  <c r="AG79" i="27"/>
  <c r="AF79" i="27"/>
  <c r="AH25" i="27"/>
  <c r="AG25" i="27"/>
  <c r="AF25" i="27"/>
  <c r="AH6" i="27"/>
  <c r="AG6" i="27"/>
  <c r="AF6" i="27"/>
  <c r="AH43" i="27"/>
  <c r="AG43" i="27"/>
  <c r="AF43" i="27"/>
  <c r="AH51" i="27"/>
  <c r="AG51" i="27"/>
  <c r="AF51" i="27"/>
  <c r="AH71" i="27"/>
  <c r="AG71" i="27"/>
  <c r="AF71" i="27"/>
  <c r="AH83" i="27"/>
  <c r="AG83" i="27"/>
  <c r="AF83" i="27"/>
  <c r="AH82" i="27"/>
  <c r="AG82" i="27"/>
  <c r="AF82" i="27"/>
  <c r="AH4" i="27"/>
  <c r="AG4" i="27"/>
  <c r="AF4" i="27"/>
  <c r="AH34" i="27"/>
  <c r="AG34" i="27"/>
  <c r="AF34" i="27"/>
  <c r="AH48" i="27"/>
  <c r="AG48" i="27"/>
  <c r="AF48" i="27"/>
  <c r="AH18" i="27"/>
  <c r="AG18" i="27"/>
  <c r="AF18" i="27"/>
  <c r="AH24" i="27"/>
  <c r="AG24" i="27"/>
  <c r="AF24" i="27"/>
  <c r="AH61" i="27"/>
  <c r="AG61" i="27"/>
  <c r="AF61" i="27"/>
  <c r="AH40" i="27"/>
  <c r="AG40" i="27"/>
  <c r="AF40" i="27"/>
  <c r="AH11" i="27"/>
  <c r="AG11" i="27"/>
  <c r="AF11" i="27"/>
  <c r="AH66" i="27"/>
  <c r="AG66" i="27"/>
  <c r="AF66" i="27"/>
  <c r="AH26" i="27"/>
  <c r="AG26" i="27"/>
  <c r="AF26" i="27"/>
  <c r="AH37" i="27"/>
  <c r="AG37" i="27"/>
  <c r="AF37" i="27"/>
  <c r="AH81" i="27"/>
  <c r="AG81" i="27"/>
  <c r="AF81" i="27"/>
  <c r="AH5" i="27"/>
  <c r="AG5" i="27"/>
  <c r="AF5" i="27"/>
  <c r="AH70" i="27"/>
  <c r="AG70" i="27"/>
  <c r="AF70" i="27"/>
  <c r="AH49" i="27"/>
  <c r="AG49" i="27"/>
  <c r="AF49" i="27"/>
  <c r="AH9" i="27"/>
  <c r="AG9" i="27"/>
  <c r="AF9" i="27"/>
  <c r="AH8" i="27"/>
  <c r="AG8" i="27"/>
  <c r="AF8" i="27"/>
  <c r="AH15" i="27"/>
  <c r="AG15" i="27"/>
  <c r="AF15" i="27"/>
  <c r="AH22" i="27"/>
  <c r="AG22" i="27"/>
  <c r="AF22" i="27"/>
  <c r="AH29" i="27"/>
  <c r="AG29" i="27"/>
  <c r="AF29" i="27"/>
  <c r="AH39" i="27"/>
  <c r="AG39" i="27"/>
  <c r="AF39" i="27"/>
  <c r="AH63" i="27"/>
  <c r="AG63" i="27"/>
  <c r="AF63" i="27"/>
  <c r="AH14" i="27"/>
  <c r="AG14" i="27"/>
  <c r="AF14" i="27"/>
  <c r="AH27" i="27"/>
  <c r="AG27" i="27"/>
  <c r="AF27" i="27"/>
  <c r="AH75" i="27"/>
  <c r="AG75" i="27"/>
  <c r="AF75" i="27"/>
  <c r="AH38" i="27"/>
  <c r="AG38" i="27"/>
  <c r="AF38" i="27"/>
  <c r="AH50" i="27"/>
  <c r="AG50" i="27"/>
  <c r="AF50" i="27"/>
  <c r="AH76" i="27"/>
  <c r="AG76" i="27"/>
  <c r="AF76" i="27"/>
  <c r="AH23" i="27"/>
  <c r="AG23" i="27"/>
  <c r="AF23" i="27"/>
  <c r="AH41" i="27"/>
  <c r="AG41" i="27"/>
  <c r="AF41" i="27"/>
  <c r="AH53" i="27"/>
  <c r="AG53" i="27"/>
  <c r="AF53" i="27"/>
  <c r="AH67" i="27"/>
  <c r="AG67" i="27"/>
  <c r="AF67" i="27"/>
  <c r="AH62" i="27"/>
  <c r="AG62" i="27"/>
  <c r="AF62" i="27"/>
  <c r="AH73" i="27"/>
  <c r="AG73" i="27"/>
  <c r="AF73" i="27"/>
  <c r="AH58" i="27"/>
  <c r="AG58" i="27"/>
  <c r="AF58" i="27"/>
  <c r="AH10" i="27"/>
  <c r="AG10" i="27"/>
  <c r="AF10" i="27"/>
  <c r="AH60" i="27"/>
  <c r="AG60" i="27"/>
  <c r="AF60" i="27"/>
  <c r="AH46" i="27"/>
  <c r="AG46" i="27"/>
  <c r="AF46" i="27"/>
  <c r="AH78" i="27"/>
  <c r="AG78" i="27"/>
  <c r="AF78" i="27"/>
  <c r="AH31" i="27"/>
  <c r="AG31" i="27"/>
  <c r="AF31" i="27"/>
  <c r="AH7" i="27"/>
  <c r="AG7" i="27"/>
  <c r="AF7" i="27"/>
  <c r="AH20" i="27"/>
  <c r="AG20" i="27"/>
  <c r="AF20" i="27"/>
  <c r="AH69" i="27"/>
  <c r="AG69" i="27"/>
  <c r="AF69" i="27"/>
  <c r="AH21" i="27"/>
  <c r="AG21" i="27"/>
  <c r="AF21" i="27"/>
  <c r="AH32" i="27"/>
  <c r="AG32" i="27"/>
  <c r="AF32" i="27"/>
  <c r="AH55" i="27"/>
  <c r="AG55" i="27"/>
  <c r="AF55" i="27"/>
  <c r="AH52" i="27"/>
  <c r="AG52" i="27"/>
  <c r="AF52" i="27"/>
  <c r="AH33" i="27"/>
  <c r="AG33" i="27"/>
  <c r="AF33" i="27"/>
  <c r="AH54" i="27"/>
  <c r="AG54" i="27"/>
  <c r="AF54" i="27"/>
  <c r="AH42" i="27"/>
  <c r="AG42" i="27"/>
  <c r="AF42" i="27"/>
  <c r="AH59" i="27"/>
  <c r="AG59" i="27"/>
  <c r="AF59" i="27"/>
  <c r="AH77" i="27"/>
  <c r="AG77" i="27"/>
  <c r="AF77" i="27"/>
  <c r="AH28" i="27"/>
  <c r="AG28" i="27"/>
  <c r="AF28" i="27"/>
  <c r="AH57" i="27"/>
  <c r="AG57" i="27"/>
  <c r="AF57" i="27"/>
  <c r="AH47" i="27"/>
  <c r="AG47" i="27"/>
  <c r="AF47" i="27"/>
  <c r="AH64" i="27"/>
  <c r="AG64" i="27"/>
  <c r="AF64" i="27"/>
  <c r="AH19" i="27"/>
  <c r="AG19" i="27"/>
  <c r="AF19" i="27"/>
  <c r="AH56" i="27"/>
  <c r="AG56" i="27"/>
  <c r="AF56" i="27"/>
  <c r="AH80" i="27"/>
  <c r="AG80" i="27"/>
  <c r="AF80" i="27"/>
  <c r="AH16" i="27"/>
  <c r="AG16" i="27"/>
  <c r="AF16" i="27"/>
  <c r="AH84" i="27"/>
  <c r="AG84" i="27"/>
  <c r="AF84" i="27"/>
  <c r="AH17" i="27"/>
  <c r="AG17" i="27"/>
  <c r="AF17" i="27"/>
  <c r="AH68" i="27"/>
  <c r="AG68" i="27"/>
  <c r="AF68" i="27"/>
  <c r="AH74" i="27"/>
  <c r="AG74" i="27"/>
  <c r="AF74" i="27"/>
  <c r="O135" i="20"/>
  <c r="AI77" i="27" s="1"/>
  <c r="O134" i="20"/>
  <c r="AI9" i="27" s="1"/>
  <c r="O133" i="20"/>
  <c r="O132" i="20"/>
  <c r="O131" i="20"/>
  <c r="AI11" i="27" s="1"/>
  <c r="O130" i="20"/>
  <c r="AI13" i="27" s="1"/>
  <c r="O129" i="20"/>
  <c r="O128" i="20"/>
  <c r="O127" i="20"/>
  <c r="O126" i="20"/>
  <c r="AI84" i="27" s="1"/>
  <c r="O125" i="20"/>
  <c r="O124" i="20"/>
  <c r="O123" i="20"/>
  <c r="AI66" i="27" s="1"/>
  <c r="O122" i="20"/>
  <c r="O121" i="20"/>
  <c r="O120" i="20"/>
  <c r="AI53" i="27" s="1"/>
  <c r="O119" i="20"/>
  <c r="O118" i="20"/>
  <c r="AI49" i="27" s="1"/>
  <c r="O117" i="20"/>
  <c r="O116" i="20"/>
  <c r="O115" i="20"/>
  <c r="AI30" i="27" s="1"/>
  <c r="O114" i="20"/>
  <c r="AI43" i="27" s="1"/>
  <c r="O113" i="20"/>
  <c r="O112" i="20"/>
  <c r="O111" i="20"/>
  <c r="O110" i="20"/>
  <c r="O109" i="20"/>
  <c r="O108" i="20"/>
  <c r="O107" i="20"/>
  <c r="AI18" i="27" s="1"/>
  <c r="O106" i="20"/>
  <c r="O105" i="20"/>
  <c r="AI25" i="27" s="1"/>
  <c r="O104" i="20"/>
  <c r="O103" i="20"/>
  <c r="AI78" i="27" s="1"/>
  <c r="O102" i="20"/>
  <c r="AI71" i="27" s="1"/>
  <c r="O101" i="20"/>
  <c r="O100" i="20"/>
  <c r="O99" i="20"/>
  <c r="O98" i="20"/>
  <c r="AI67" i="27" s="1"/>
  <c r="O97" i="20"/>
  <c r="AI40" i="27" s="1"/>
  <c r="O96" i="20"/>
  <c r="O95" i="20"/>
  <c r="O94" i="20"/>
  <c r="O93" i="20"/>
  <c r="O92" i="20"/>
  <c r="O91" i="20"/>
  <c r="O90" i="20"/>
  <c r="AI41" i="27" s="1"/>
  <c r="O89" i="20"/>
  <c r="O88" i="20"/>
  <c r="O87" i="20"/>
  <c r="O86" i="20"/>
  <c r="AI22" i="27" s="1"/>
  <c r="O85" i="20"/>
  <c r="O84" i="20"/>
  <c r="AI44" i="27" s="1"/>
  <c r="O83" i="20"/>
  <c r="AI45" i="27" s="1"/>
  <c r="O82" i="20"/>
  <c r="AI12" i="27" s="1"/>
  <c r="O81" i="20"/>
  <c r="O80" i="20"/>
  <c r="O79" i="20"/>
  <c r="AI65" i="27" s="1"/>
  <c r="O78" i="20"/>
  <c r="O77" i="20"/>
  <c r="O76" i="20"/>
  <c r="AI56" i="27" s="1"/>
  <c r="O75" i="20"/>
  <c r="AI57" i="27" s="1"/>
  <c r="O74" i="20"/>
  <c r="AI72" i="27" s="1"/>
  <c r="O73" i="20"/>
  <c r="AI83" i="27" s="1"/>
  <c r="O72" i="20"/>
  <c r="O71" i="20"/>
  <c r="AI34" i="27" s="1"/>
  <c r="O70" i="20"/>
  <c r="AI28" i="27" s="1"/>
  <c r="O69" i="20"/>
  <c r="AI35" i="27" s="1"/>
  <c r="O68" i="20"/>
  <c r="O67" i="20"/>
  <c r="AI24" i="27" s="1"/>
  <c r="O66" i="20"/>
  <c r="O65" i="20"/>
  <c r="AI5" i="27" s="1"/>
  <c r="O64" i="20"/>
  <c r="O63" i="20"/>
  <c r="O62" i="20"/>
  <c r="AI60" i="27" s="1"/>
  <c r="O61" i="20"/>
  <c r="AI79" i="27" s="1"/>
  <c r="O60" i="20"/>
  <c r="AI15" i="27" s="1"/>
  <c r="O59" i="20"/>
  <c r="O58" i="20"/>
  <c r="AI20" i="27" s="1"/>
  <c r="O57" i="20"/>
  <c r="AI33" i="27" s="1"/>
  <c r="O56" i="20"/>
  <c r="AI81" i="27" s="1"/>
  <c r="O55" i="20"/>
  <c r="AI4" i="27" s="1"/>
  <c r="O54" i="20"/>
  <c r="O53" i="20"/>
  <c r="AI6" i="27" s="1"/>
  <c r="O52" i="20"/>
  <c r="AI10" i="27" s="1"/>
  <c r="O51" i="20"/>
  <c r="AI8" i="27" s="1"/>
  <c r="O50" i="20"/>
  <c r="AI75" i="27" s="1"/>
  <c r="O49" i="20"/>
  <c r="AI70" i="27" s="1"/>
  <c r="O48" i="20"/>
  <c r="AI36" i="27" s="1"/>
  <c r="O47" i="20"/>
  <c r="AI51" i="27" s="1"/>
  <c r="O46" i="20"/>
  <c r="AI48" i="27" s="1"/>
  <c r="O45" i="20"/>
  <c r="AI17" i="27" s="1"/>
  <c r="O44" i="20"/>
  <c r="AI69" i="27" s="1"/>
  <c r="O43" i="20"/>
  <c r="O42" i="20"/>
  <c r="AI61" i="27" s="1"/>
  <c r="O41" i="20"/>
  <c r="AI42" i="27" s="1"/>
  <c r="O40" i="20"/>
  <c r="AI63" i="27" s="1"/>
  <c r="O39" i="20"/>
  <c r="AI82" i="27" s="1"/>
  <c r="O38" i="20"/>
  <c r="AI50" i="27" s="1"/>
  <c r="O37" i="20"/>
  <c r="AI55" i="27" s="1"/>
  <c r="O36" i="20"/>
  <c r="AI58" i="27" s="1"/>
  <c r="O35" i="20"/>
  <c r="AI54" i="27" s="1"/>
  <c r="O34" i="20"/>
  <c r="AI31" i="27" s="1"/>
  <c r="O33" i="20"/>
  <c r="O32" i="20"/>
  <c r="AI21" i="27" s="1"/>
  <c r="O31" i="20"/>
  <c r="O30" i="20"/>
  <c r="O29" i="20"/>
  <c r="O28" i="20"/>
  <c r="O27" i="20"/>
  <c r="AI29" i="27" s="1"/>
  <c r="O26" i="20"/>
  <c r="AI27" i="27" s="1"/>
  <c r="O25" i="20"/>
  <c r="AI62" i="27" s="1"/>
  <c r="O24" i="20"/>
  <c r="AI59" i="27" s="1"/>
  <c r="O23" i="20"/>
  <c r="AI26" i="27" s="1"/>
  <c r="O22" i="20"/>
  <c r="AI38" i="27" s="1"/>
  <c r="O21" i="20"/>
  <c r="AI47" i="27" s="1"/>
  <c r="O20" i="20"/>
  <c r="AI46" i="27" s="1"/>
  <c r="O19" i="20"/>
  <c r="AI7" i="27" s="1"/>
  <c r="O18" i="20"/>
  <c r="AI64" i="27" s="1"/>
  <c r="O17" i="20"/>
  <c r="O16" i="20"/>
  <c r="AI39" i="27" s="1"/>
  <c r="O15" i="20"/>
  <c r="AI37" i="27" s="1"/>
  <c r="O14" i="20"/>
  <c r="AI74" i="27" s="1"/>
  <c r="O13" i="20"/>
  <c r="AI19" i="27" s="1"/>
  <c r="O12" i="20"/>
  <c r="O11" i="20"/>
  <c r="AI80" i="27" s="1"/>
  <c r="O10" i="20"/>
  <c r="AI16" i="27" s="1"/>
  <c r="O9" i="20"/>
  <c r="AI76" i="27" s="1"/>
  <c r="O8" i="20"/>
  <c r="AI52" i="27" s="1"/>
  <c r="O7" i="20"/>
  <c r="AI23" i="27" s="1"/>
  <c r="O6" i="20"/>
  <c r="AI73" i="27" s="1"/>
  <c r="O5" i="20"/>
  <c r="AI14" i="27" s="1"/>
  <c r="O4" i="20"/>
  <c r="AI68" i="27" s="1"/>
  <c r="O3" i="20"/>
  <c r="AI32" i="27" s="1"/>
  <c r="O151" i="16"/>
  <c r="AJ49" i="27" s="1"/>
  <c r="O150" i="16"/>
  <c r="O149" i="16"/>
  <c r="AJ65" i="27" s="1"/>
  <c r="O148" i="16"/>
  <c r="O147" i="16"/>
  <c r="O146" i="16"/>
  <c r="O145" i="16"/>
  <c r="O144" i="16"/>
  <c r="O143" i="16"/>
  <c r="O142" i="16"/>
  <c r="O141" i="16"/>
  <c r="O140" i="16"/>
  <c r="AJ77" i="27" s="1"/>
  <c r="O139" i="16"/>
  <c r="O138" i="16"/>
  <c r="O137" i="16"/>
  <c r="O136" i="16"/>
  <c r="O135" i="16"/>
  <c r="O134" i="16"/>
  <c r="AJ78" i="27" s="1"/>
  <c r="O133" i="16"/>
  <c r="AJ9" i="27" s="1"/>
  <c r="O132" i="16"/>
  <c r="O131" i="16"/>
  <c r="AJ30" i="27" s="1"/>
  <c r="O130" i="16"/>
  <c r="AJ45" i="27" s="1"/>
  <c r="O129" i="16"/>
  <c r="O128" i="16"/>
  <c r="O127" i="16"/>
  <c r="O126" i="16"/>
  <c r="AJ44" i="27" s="1"/>
  <c r="O125" i="16"/>
  <c r="O124" i="16"/>
  <c r="AJ67" i="27" s="1"/>
  <c r="O123" i="16"/>
  <c r="O122" i="16"/>
  <c r="O121" i="16"/>
  <c r="AJ13" i="27" s="1"/>
  <c r="O120" i="16"/>
  <c r="AJ72" i="27" s="1"/>
  <c r="O119" i="16"/>
  <c r="O118" i="16"/>
  <c r="O117" i="16"/>
  <c r="O116" i="16"/>
  <c r="O115" i="16"/>
  <c r="AJ6" i="27" s="1"/>
  <c r="O114" i="16"/>
  <c r="AJ84" i="27" s="1"/>
  <c r="O113" i="16"/>
  <c r="AJ28" i="27" s="1"/>
  <c r="O112" i="16"/>
  <c r="O111" i="16"/>
  <c r="AJ53" i="27" s="1"/>
  <c r="O110" i="16"/>
  <c r="O109" i="16"/>
  <c r="O108" i="16"/>
  <c r="O107" i="16"/>
  <c r="AJ43" i="27" s="1"/>
  <c r="O106" i="16"/>
  <c r="O105" i="16"/>
  <c r="O104" i="16"/>
  <c r="AJ36" i="27" s="1"/>
  <c r="O103" i="16"/>
  <c r="O102" i="16"/>
  <c r="O101" i="16"/>
  <c r="O100" i="16"/>
  <c r="O99" i="16"/>
  <c r="AJ34" i="27" s="1"/>
  <c r="O98" i="16"/>
  <c r="O97" i="16"/>
  <c r="O96" i="16"/>
  <c r="AJ41" i="27" s="1"/>
  <c r="O95" i="16"/>
  <c r="O94" i="16"/>
  <c r="AJ71" i="27" s="1"/>
  <c r="O93" i="16"/>
  <c r="O92" i="16"/>
  <c r="O91" i="16"/>
  <c r="O90" i="16"/>
  <c r="AJ81" i="27" s="1"/>
  <c r="O89" i="16"/>
  <c r="O88" i="16"/>
  <c r="AJ12" i="27" s="1"/>
  <c r="O87" i="16"/>
  <c r="AJ11" i="27" s="1"/>
  <c r="O86" i="16"/>
  <c r="O85" i="16"/>
  <c r="O84" i="16"/>
  <c r="AJ10" i="27" s="1"/>
  <c r="O83" i="16"/>
  <c r="AJ25" i="27" s="1"/>
  <c r="O82" i="16"/>
  <c r="O81" i="16"/>
  <c r="O80" i="16"/>
  <c r="AJ57" i="27" s="1"/>
  <c r="O79" i="16"/>
  <c r="AJ18" i="27" s="1"/>
  <c r="O78" i="16"/>
  <c r="O77" i="16"/>
  <c r="O76" i="16"/>
  <c r="O75" i="16"/>
  <c r="O74" i="16"/>
  <c r="AJ79" i="27" s="1"/>
  <c r="O73" i="16"/>
  <c r="AJ22" i="27" s="1"/>
  <c r="O72" i="16"/>
  <c r="AJ66" i="27" s="1"/>
  <c r="O71" i="16"/>
  <c r="AJ75" i="27" s="1"/>
  <c r="O70" i="16"/>
  <c r="O69" i="16"/>
  <c r="O68" i="16"/>
  <c r="O67" i="16"/>
  <c r="O66" i="16"/>
  <c r="O65" i="16"/>
  <c r="AJ51" i="27" s="1"/>
  <c r="O64" i="16"/>
  <c r="AJ56" i="27" s="1"/>
  <c r="O63" i="16"/>
  <c r="AJ46" i="27" s="1"/>
  <c r="O62" i="16"/>
  <c r="AJ24" i="27" s="1"/>
  <c r="O61" i="16"/>
  <c r="AJ38" i="27" s="1"/>
  <c r="O60" i="16"/>
  <c r="AJ60" i="27" s="1"/>
  <c r="O59" i="16"/>
  <c r="AJ48" i="27" s="1"/>
  <c r="O58" i="16"/>
  <c r="AJ35" i="27" s="1"/>
  <c r="O57" i="16"/>
  <c r="AJ5" i="27" s="1"/>
  <c r="O56" i="16"/>
  <c r="AJ4" i="27" s="1"/>
  <c r="O55" i="16"/>
  <c r="AJ42" i="27" s="1"/>
  <c r="O54" i="16"/>
  <c r="O53" i="16"/>
  <c r="AJ61" i="27" s="1"/>
  <c r="O52" i="16"/>
  <c r="O51" i="16"/>
  <c r="AJ21" i="27" s="1"/>
  <c r="O50" i="16"/>
  <c r="AJ82" i="27" s="1"/>
  <c r="O49" i="16"/>
  <c r="O48" i="16"/>
  <c r="AJ33" i="27" s="1"/>
  <c r="O47" i="16"/>
  <c r="O46" i="16"/>
  <c r="O45" i="16"/>
  <c r="O44" i="16"/>
  <c r="O43" i="16"/>
  <c r="O42" i="16"/>
  <c r="AJ54" i="27" s="1"/>
  <c r="O41" i="16"/>
  <c r="O40" i="16"/>
  <c r="AJ15" i="27" s="1"/>
  <c r="O39" i="16"/>
  <c r="AJ73" i="27" s="1"/>
  <c r="O38" i="16"/>
  <c r="AJ8" i="27" s="1"/>
  <c r="O37" i="16"/>
  <c r="O36" i="16"/>
  <c r="O35" i="16"/>
  <c r="AJ14" i="27" s="1"/>
  <c r="O34" i="16"/>
  <c r="AJ17" i="27" s="1"/>
  <c r="O33" i="16"/>
  <c r="AJ58" i="27" s="1"/>
  <c r="O32" i="16"/>
  <c r="AJ70" i="27" s="1"/>
  <c r="O31" i="16"/>
  <c r="AJ23" i="27" s="1"/>
  <c r="O30" i="16"/>
  <c r="AJ69" i="27" s="1"/>
  <c r="O29" i="16"/>
  <c r="AJ31" i="27" s="1"/>
  <c r="O28" i="16"/>
  <c r="AJ26" i="27" s="1"/>
  <c r="O27" i="16"/>
  <c r="AJ83" i="27" s="1"/>
  <c r="O26" i="16"/>
  <c r="AJ27" i="27" s="1"/>
  <c r="O25" i="16"/>
  <c r="AJ7" i="27" s="1"/>
  <c r="O24" i="16"/>
  <c r="AJ29" i="27" s="1"/>
  <c r="O23" i="16"/>
  <c r="AJ37" i="27" s="1"/>
  <c r="O22" i="16"/>
  <c r="AJ52" i="27" s="1"/>
  <c r="O21" i="16"/>
  <c r="O20" i="16"/>
  <c r="AJ76" i="27" s="1"/>
  <c r="O19" i="16"/>
  <c r="AJ40" i="27" s="1"/>
  <c r="O18" i="16"/>
  <c r="O17" i="16"/>
  <c r="AJ62" i="27" s="1"/>
  <c r="O16" i="16"/>
  <c r="AJ47" i="27" s="1"/>
  <c r="O15" i="16"/>
  <c r="AJ55" i="27" s="1"/>
  <c r="O14" i="16"/>
  <c r="AJ80" i="27" s="1"/>
  <c r="O13" i="16"/>
  <c r="AJ16" i="27" s="1"/>
  <c r="O12" i="16"/>
  <c r="AJ59" i="27" s="1"/>
  <c r="O11" i="16"/>
  <c r="AJ39" i="27" s="1"/>
  <c r="O10" i="16"/>
  <c r="AJ74" i="27" s="1"/>
  <c r="O9" i="16"/>
  <c r="AJ50" i="27" s="1"/>
  <c r="O8" i="16"/>
  <c r="AJ64" i="27" s="1"/>
  <c r="O7" i="16"/>
  <c r="AJ20" i="27" s="1"/>
  <c r="O6" i="16"/>
  <c r="AJ68" i="27" s="1"/>
  <c r="O5" i="16"/>
  <c r="AJ32" i="27" s="1"/>
  <c r="O4" i="16"/>
  <c r="AJ19" i="27" s="1"/>
  <c r="O3" i="16"/>
  <c r="AJ63" i="27" s="1"/>
  <c r="O164" i="12"/>
  <c r="O163" i="12"/>
  <c r="AK44" i="27" s="1"/>
  <c r="O162" i="12"/>
  <c r="O161" i="12"/>
  <c r="O160" i="12"/>
  <c r="O159" i="12"/>
  <c r="O158" i="12"/>
  <c r="O157" i="12"/>
  <c r="AK45" i="27" s="1"/>
  <c r="O156" i="12"/>
  <c r="O155" i="12"/>
  <c r="AK71" i="27" s="1"/>
  <c r="O154" i="12"/>
  <c r="O153" i="12"/>
  <c r="O152" i="12"/>
  <c r="O151" i="12"/>
  <c r="O150" i="12"/>
  <c r="AK4" i="27" s="1"/>
  <c r="O149" i="12"/>
  <c r="O148" i="12"/>
  <c r="O147" i="12"/>
  <c r="O146" i="12"/>
  <c r="AK84" i="27" s="1"/>
  <c r="O145" i="12"/>
  <c r="O144" i="12"/>
  <c r="AK34" i="27" s="1"/>
  <c r="O143" i="12"/>
  <c r="O142" i="12"/>
  <c r="AK49" i="27" s="1"/>
  <c r="O141" i="12"/>
  <c r="O140" i="12"/>
  <c r="O139" i="12"/>
  <c r="O138" i="12"/>
  <c r="O137" i="12"/>
  <c r="AK30" i="27" s="1"/>
  <c r="O136" i="12"/>
  <c r="O135" i="12"/>
  <c r="O134" i="12"/>
  <c r="O133" i="12"/>
  <c r="O132" i="12"/>
  <c r="O131" i="12"/>
  <c r="O130" i="12"/>
  <c r="AK72" i="27" s="1"/>
  <c r="O129" i="12"/>
  <c r="O128" i="12"/>
  <c r="AK12" i="27" s="1"/>
  <c r="O127" i="12"/>
  <c r="AK78" i="27" s="1"/>
  <c r="O126" i="12"/>
  <c r="AK43" i="27" s="1"/>
  <c r="O125" i="12"/>
  <c r="O124" i="12"/>
  <c r="O123" i="12"/>
  <c r="O122" i="12"/>
  <c r="O121" i="12"/>
  <c r="O120" i="12"/>
  <c r="AK36" i="27" s="1"/>
  <c r="O119" i="12"/>
  <c r="AK79" i="27" s="1"/>
  <c r="O118" i="12"/>
  <c r="O117" i="12"/>
  <c r="O116" i="12"/>
  <c r="AK9" i="27" s="1"/>
  <c r="O115" i="12"/>
  <c r="O114" i="12"/>
  <c r="O113" i="12"/>
  <c r="O112" i="12"/>
  <c r="O111" i="12"/>
  <c r="O110" i="12"/>
  <c r="AK18" i="27" s="1"/>
  <c r="O109" i="12"/>
  <c r="O108" i="12"/>
  <c r="AK11" i="27" s="1"/>
  <c r="O107" i="12"/>
  <c r="O106" i="12"/>
  <c r="AK41" i="27" s="1"/>
  <c r="O105" i="12"/>
  <c r="O104" i="12"/>
  <c r="O103" i="12"/>
  <c r="O102" i="12"/>
  <c r="O101" i="12"/>
  <c r="O100" i="12"/>
  <c r="AK13" i="27" s="1"/>
  <c r="O99" i="12"/>
  <c r="O98" i="12"/>
  <c r="AK77" i="27" s="1"/>
  <c r="O97" i="12"/>
  <c r="O96" i="12"/>
  <c r="AK22" i="27" s="1"/>
  <c r="O95" i="12"/>
  <c r="O94" i="12"/>
  <c r="O93" i="12"/>
  <c r="O92" i="12"/>
  <c r="AK51" i="27" s="1"/>
  <c r="O91" i="12"/>
  <c r="O90" i="12"/>
  <c r="AK28" i="27" s="1"/>
  <c r="O89" i="12"/>
  <c r="O88" i="12"/>
  <c r="O87" i="12"/>
  <c r="AK24" i="27" s="1"/>
  <c r="O86" i="12"/>
  <c r="O85" i="12"/>
  <c r="AK25" i="27" s="1"/>
  <c r="O84" i="12"/>
  <c r="AK48" i="27" s="1"/>
  <c r="O83" i="12"/>
  <c r="O82" i="12"/>
  <c r="O81" i="12"/>
  <c r="AK75" i="27" s="1"/>
  <c r="O80" i="12"/>
  <c r="O79" i="12"/>
  <c r="AK53" i="27" s="1"/>
  <c r="O78" i="12"/>
  <c r="O77" i="12"/>
  <c r="AK35" i="27" s="1"/>
  <c r="O76" i="12"/>
  <c r="AK37" i="27" s="1"/>
  <c r="O75" i="12"/>
  <c r="AK65" i="27" s="1"/>
  <c r="O74" i="12"/>
  <c r="AK56" i="27" s="1"/>
  <c r="O73" i="12"/>
  <c r="AK81" i="27" s="1"/>
  <c r="O72" i="12"/>
  <c r="O71" i="12"/>
  <c r="AK58" i="27" s="1"/>
  <c r="O70" i="12"/>
  <c r="O69" i="12"/>
  <c r="AK67" i="27" s="1"/>
  <c r="O68" i="12"/>
  <c r="O67" i="12"/>
  <c r="AK6" i="27" s="1"/>
  <c r="O66" i="12"/>
  <c r="AK31" i="27" s="1"/>
  <c r="O65" i="12"/>
  <c r="O64" i="12"/>
  <c r="AK38" i="27" s="1"/>
  <c r="O63" i="12"/>
  <c r="O62" i="12"/>
  <c r="O61" i="12"/>
  <c r="O60" i="12"/>
  <c r="O59" i="12"/>
  <c r="O58" i="12"/>
  <c r="O57" i="12"/>
  <c r="O56" i="12"/>
  <c r="AK10" i="27" s="1"/>
  <c r="O55" i="12"/>
  <c r="AK33" i="27" s="1"/>
  <c r="O54" i="12"/>
  <c r="AK60" i="27" s="1"/>
  <c r="O53" i="12"/>
  <c r="O52" i="12"/>
  <c r="AK57" i="27" s="1"/>
  <c r="O51" i="12"/>
  <c r="AK39" i="27" s="1"/>
  <c r="O50" i="12"/>
  <c r="O49" i="12"/>
  <c r="AK29" i="27" s="1"/>
  <c r="O48" i="12"/>
  <c r="AK54" i="27" s="1"/>
  <c r="O47" i="12"/>
  <c r="AK66" i="27" s="1"/>
  <c r="O46" i="12"/>
  <c r="AK61" i="27" s="1"/>
  <c r="O45" i="12"/>
  <c r="AK42" i="27" s="1"/>
  <c r="O44" i="12"/>
  <c r="O43" i="12"/>
  <c r="AK40" i="27" s="1"/>
  <c r="O42" i="12"/>
  <c r="O41" i="12"/>
  <c r="O40" i="12"/>
  <c r="O39" i="12"/>
  <c r="AK26" i="27" s="1"/>
  <c r="O38" i="12"/>
  <c r="AK83" i="27" s="1"/>
  <c r="O37" i="12"/>
  <c r="AK62" i="27" s="1"/>
  <c r="O36" i="12"/>
  <c r="AK7" i="27" s="1"/>
  <c r="O35" i="12"/>
  <c r="AK50" i="27" s="1"/>
  <c r="O34" i="12"/>
  <c r="AK70" i="27" s="1"/>
  <c r="O33" i="12"/>
  <c r="AK20" i="27" s="1"/>
  <c r="O32" i="12"/>
  <c r="AK76" i="27" s="1"/>
  <c r="O31" i="12"/>
  <c r="AK46" i="27" s="1"/>
  <c r="O30" i="12"/>
  <c r="AK69" i="27" s="1"/>
  <c r="O29" i="12"/>
  <c r="AK82" i="27" s="1"/>
  <c r="O28" i="12"/>
  <c r="AK17" i="27" s="1"/>
  <c r="O27" i="12"/>
  <c r="O26" i="12"/>
  <c r="AK8" i="27" s="1"/>
  <c r="O25" i="12"/>
  <c r="AK59" i="27" s="1"/>
  <c r="O24" i="12"/>
  <c r="AK80" i="27" s="1"/>
  <c r="O23" i="12"/>
  <c r="AK47" i="27" s="1"/>
  <c r="O22" i="12"/>
  <c r="AK63" i="27" s="1"/>
  <c r="O21" i="12"/>
  <c r="AK16" i="27" s="1"/>
  <c r="O20" i="12"/>
  <c r="O19" i="12"/>
  <c r="O18" i="12"/>
  <c r="AK73" i="27" s="1"/>
  <c r="O17" i="12"/>
  <c r="AK55" i="27" s="1"/>
  <c r="O16" i="12"/>
  <c r="AK23" i="27" s="1"/>
  <c r="O15" i="12"/>
  <c r="AK5" i="27" s="1"/>
  <c r="O14" i="12"/>
  <c r="AK14" i="27" s="1"/>
  <c r="O13" i="12"/>
  <c r="O12" i="12"/>
  <c r="AK15" i="27" s="1"/>
  <c r="O11" i="12"/>
  <c r="AK64" i="27" s="1"/>
  <c r="O10" i="12"/>
  <c r="AK68" i="27" s="1"/>
  <c r="O9" i="12"/>
  <c r="AK19" i="27" s="1"/>
  <c r="O8" i="12"/>
  <c r="O7" i="12"/>
  <c r="AK74" i="27" s="1"/>
  <c r="O6" i="12"/>
  <c r="AK21" i="27" s="1"/>
  <c r="O5" i="12"/>
  <c r="AK52" i="27" s="1"/>
  <c r="O4" i="12"/>
  <c r="AK32" i="27" s="1"/>
  <c r="O3" i="12"/>
  <c r="AK27" i="27" s="1"/>
  <c r="AE36" i="27"/>
  <c r="AD36" i="27"/>
  <c r="AC36" i="27"/>
  <c r="AB36" i="27"/>
  <c r="AA36" i="27"/>
  <c r="Z36" i="27"/>
  <c r="AE44" i="27"/>
  <c r="AD44" i="27"/>
  <c r="AC44" i="27"/>
  <c r="AB44" i="27"/>
  <c r="AA44" i="27"/>
  <c r="Z44" i="27"/>
  <c r="AE65" i="27"/>
  <c r="AD65" i="27"/>
  <c r="AC65" i="27"/>
  <c r="AB65" i="27"/>
  <c r="AA65" i="27"/>
  <c r="Z65" i="27"/>
  <c r="AE35" i="27"/>
  <c r="AD35" i="27"/>
  <c r="AC35" i="27"/>
  <c r="AB35" i="27"/>
  <c r="AA35" i="27"/>
  <c r="Z35" i="27"/>
  <c r="AE30" i="27"/>
  <c r="AD30" i="27"/>
  <c r="AC30" i="27"/>
  <c r="AB30" i="27"/>
  <c r="AA30" i="27"/>
  <c r="Z30" i="27"/>
  <c r="AE13" i="27"/>
  <c r="AD13" i="27"/>
  <c r="AC13" i="27"/>
  <c r="AB13" i="27"/>
  <c r="AA13" i="27"/>
  <c r="Z13" i="27"/>
  <c r="AE45" i="27"/>
  <c r="AD45" i="27"/>
  <c r="AC45" i="27"/>
  <c r="AB45" i="27"/>
  <c r="AA45" i="27"/>
  <c r="Z45" i="27"/>
  <c r="AE12" i="27"/>
  <c r="AD12" i="27"/>
  <c r="AC12" i="27"/>
  <c r="AB12" i="27"/>
  <c r="AA12" i="27"/>
  <c r="Z12" i="27"/>
  <c r="AE72" i="27"/>
  <c r="AD72" i="27"/>
  <c r="AC72" i="27"/>
  <c r="AB72" i="27"/>
  <c r="AA72" i="27"/>
  <c r="Z72" i="27"/>
  <c r="AE79" i="27"/>
  <c r="AD79" i="27"/>
  <c r="AC79" i="27"/>
  <c r="AB79" i="27"/>
  <c r="AA79" i="27"/>
  <c r="Z79" i="27"/>
  <c r="AE25" i="27"/>
  <c r="AD25" i="27"/>
  <c r="AC25" i="27"/>
  <c r="AB25" i="27"/>
  <c r="AA25" i="27"/>
  <c r="Z25" i="27"/>
  <c r="AE6" i="27"/>
  <c r="AD6" i="27"/>
  <c r="AC6" i="27"/>
  <c r="AB6" i="27"/>
  <c r="AA6" i="27"/>
  <c r="Z6" i="27"/>
  <c r="AE43" i="27"/>
  <c r="AD43" i="27"/>
  <c r="AC43" i="27"/>
  <c r="AB43" i="27"/>
  <c r="AA43" i="27"/>
  <c r="Z43" i="27"/>
  <c r="AE51" i="27"/>
  <c r="AD51" i="27"/>
  <c r="AC51" i="27"/>
  <c r="AB51" i="27"/>
  <c r="AA51" i="27"/>
  <c r="Z51" i="27"/>
  <c r="AE71" i="27"/>
  <c r="AD71" i="27"/>
  <c r="AC71" i="27"/>
  <c r="AB71" i="27"/>
  <c r="AA71" i="27"/>
  <c r="Z71" i="27"/>
  <c r="AE83" i="27"/>
  <c r="AD83" i="27"/>
  <c r="AC83" i="27"/>
  <c r="AB83" i="27"/>
  <c r="AA83" i="27"/>
  <c r="Z83" i="27"/>
  <c r="AE82" i="27"/>
  <c r="AD82" i="27"/>
  <c r="AC82" i="27"/>
  <c r="AB82" i="27"/>
  <c r="AA82" i="27"/>
  <c r="Z82" i="27"/>
  <c r="AE4" i="27"/>
  <c r="AD4" i="27"/>
  <c r="AC4" i="27"/>
  <c r="AB4" i="27"/>
  <c r="AA4" i="27"/>
  <c r="Z4" i="27"/>
  <c r="AE34" i="27"/>
  <c r="AD34" i="27"/>
  <c r="AC34" i="27"/>
  <c r="AB34" i="27"/>
  <c r="AA34" i="27"/>
  <c r="Z34" i="27"/>
  <c r="AE48" i="27"/>
  <c r="AD48" i="27"/>
  <c r="AC48" i="27"/>
  <c r="AB48" i="27"/>
  <c r="AA48" i="27"/>
  <c r="Z48" i="27"/>
  <c r="AE18" i="27"/>
  <c r="AD18" i="27"/>
  <c r="AC18" i="27"/>
  <c r="AB18" i="27"/>
  <c r="AA18" i="27"/>
  <c r="Z18" i="27"/>
  <c r="AE24" i="27"/>
  <c r="AD24" i="27"/>
  <c r="AC24" i="27"/>
  <c r="AB24" i="27"/>
  <c r="AA24" i="27"/>
  <c r="Z24" i="27"/>
  <c r="AE61" i="27"/>
  <c r="AD61" i="27"/>
  <c r="AC61" i="27"/>
  <c r="AB61" i="27"/>
  <c r="AA61" i="27"/>
  <c r="Z61" i="27"/>
  <c r="AE40" i="27"/>
  <c r="AD40" i="27"/>
  <c r="AC40" i="27"/>
  <c r="AB40" i="27"/>
  <c r="AA40" i="27"/>
  <c r="Z40" i="27"/>
  <c r="AE11" i="27"/>
  <c r="AD11" i="27"/>
  <c r="AC11" i="27"/>
  <c r="AB11" i="27"/>
  <c r="AA11" i="27"/>
  <c r="Z11" i="27"/>
  <c r="AE66" i="27"/>
  <c r="AD66" i="27"/>
  <c r="AC66" i="27"/>
  <c r="AB66" i="27"/>
  <c r="AA66" i="27"/>
  <c r="Z66" i="27"/>
  <c r="AE26" i="27"/>
  <c r="AD26" i="27"/>
  <c r="AC26" i="27"/>
  <c r="AB26" i="27"/>
  <c r="AA26" i="27"/>
  <c r="Z26" i="27"/>
  <c r="AE37" i="27"/>
  <c r="AD37" i="27"/>
  <c r="AC37" i="27"/>
  <c r="AB37" i="27"/>
  <c r="AA37" i="27"/>
  <c r="Z37" i="27"/>
  <c r="AE81" i="27"/>
  <c r="AD81" i="27"/>
  <c r="AC81" i="27"/>
  <c r="AB81" i="27"/>
  <c r="AA81" i="27"/>
  <c r="Z81" i="27"/>
  <c r="AE5" i="27"/>
  <c r="AD5" i="27"/>
  <c r="AC5" i="27"/>
  <c r="AB5" i="27"/>
  <c r="AA5" i="27"/>
  <c r="Z5" i="27"/>
  <c r="AE70" i="27"/>
  <c r="AD70" i="27"/>
  <c r="AC70" i="27"/>
  <c r="AB70" i="27"/>
  <c r="AA70" i="27"/>
  <c r="Z70" i="27"/>
  <c r="AE49" i="27"/>
  <c r="AD49" i="27"/>
  <c r="AC49" i="27"/>
  <c r="AB49" i="27"/>
  <c r="AA49" i="27"/>
  <c r="Z49" i="27"/>
  <c r="AE9" i="27"/>
  <c r="AD9" i="27"/>
  <c r="AC9" i="27"/>
  <c r="AB9" i="27"/>
  <c r="AA9" i="27"/>
  <c r="Z9" i="27"/>
  <c r="AE8" i="27"/>
  <c r="AD8" i="27"/>
  <c r="AC8" i="27"/>
  <c r="AB8" i="27"/>
  <c r="AA8" i="27"/>
  <c r="Z8" i="27"/>
  <c r="AE15" i="27"/>
  <c r="AD15" i="27"/>
  <c r="AC15" i="27"/>
  <c r="AB15" i="27"/>
  <c r="AA15" i="27"/>
  <c r="Z15" i="27"/>
  <c r="AE22" i="27"/>
  <c r="AD22" i="27"/>
  <c r="AC22" i="27"/>
  <c r="AB22" i="27"/>
  <c r="AA22" i="27"/>
  <c r="Z22" i="27"/>
  <c r="AE29" i="27"/>
  <c r="AD29" i="27"/>
  <c r="AC29" i="27"/>
  <c r="AB29" i="27"/>
  <c r="AA29" i="27"/>
  <c r="Z29" i="27"/>
  <c r="AE39" i="27"/>
  <c r="AD39" i="27"/>
  <c r="AC39" i="27"/>
  <c r="AB39" i="27"/>
  <c r="AA39" i="27"/>
  <c r="Z39" i="27"/>
  <c r="AE63" i="27"/>
  <c r="AD63" i="27"/>
  <c r="AC63" i="27"/>
  <c r="AB63" i="27"/>
  <c r="AA63" i="27"/>
  <c r="Z63" i="27"/>
  <c r="AE14" i="27"/>
  <c r="AD14" i="27"/>
  <c r="AC14" i="27"/>
  <c r="AB14" i="27"/>
  <c r="AA14" i="27"/>
  <c r="Z14" i="27"/>
  <c r="AE27" i="27"/>
  <c r="AD27" i="27"/>
  <c r="AC27" i="27"/>
  <c r="AB27" i="27"/>
  <c r="AA27" i="27"/>
  <c r="Z27" i="27"/>
  <c r="AE75" i="27"/>
  <c r="AD75" i="27"/>
  <c r="AC75" i="27"/>
  <c r="AB75" i="27"/>
  <c r="AA75" i="27"/>
  <c r="Z75" i="27"/>
  <c r="AE38" i="27"/>
  <c r="AD38" i="27"/>
  <c r="AC38" i="27"/>
  <c r="AB38" i="27"/>
  <c r="AA38" i="27"/>
  <c r="Z38" i="27"/>
  <c r="AE50" i="27"/>
  <c r="AD50" i="27"/>
  <c r="AC50" i="27"/>
  <c r="AB50" i="27"/>
  <c r="AA50" i="27"/>
  <c r="Z50" i="27"/>
  <c r="AE76" i="27"/>
  <c r="AD76" i="27"/>
  <c r="AC76" i="27"/>
  <c r="AB76" i="27"/>
  <c r="AA76" i="27"/>
  <c r="Z76" i="27"/>
  <c r="AE23" i="27"/>
  <c r="AD23" i="27"/>
  <c r="AC23" i="27"/>
  <c r="AB23" i="27"/>
  <c r="AA23" i="27"/>
  <c r="Z23" i="27"/>
  <c r="AE41" i="27"/>
  <c r="AD41" i="27"/>
  <c r="AC41" i="27"/>
  <c r="AB41" i="27"/>
  <c r="AA41" i="27"/>
  <c r="Z41" i="27"/>
  <c r="AE53" i="27"/>
  <c r="AD53" i="27"/>
  <c r="AC53" i="27"/>
  <c r="AB53" i="27"/>
  <c r="AA53" i="27"/>
  <c r="Z53" i="27"/>
  <c r="AE67" i="27"/>
  <c r="AD67" i="27"/>
  <c r="AC67" i="27"/>
  <c r="AB67" i="27"/>
  <c r="AA67" i="27"/>
  <c r="Z67" i="27"/>
  <c r="AE62" i="27"/>
  <c r="AD62" i="27"/>
  <c r="AC62" i="27"/>
  <c r="AB62" i="27"/>
  <c r="AA62" i="27"/>
  <c r="Z62" i="27"/>
  <c r="AE73" i="27"/>
  <c r="AD73" i="27"/>
  <c r="AC73" i="27"/>
  <c r="AB73" i="27"/>
  <c r="AA73" i="27"/>
  <c r="Z73" i="27"/>
  <c r="AE58" i="27"/>
  <c r="AD58" i="27"/>
  <c r="AC58" i="27"/>
  <c r="AB58" i="27"/>
  <c r="AA58" i="27"/>
  <c r="Z58" i="27"/>
  <c r="AE10" i="27"/>
  <c r="AD10" i="27"/>
  <c r="AC10" i="27"/>
  <c r="AB10" i="27"/>
  <c r="AA10" i="27"/>
  <c r="Z10" i="27"/>
  <c r="AE60" i="27"/>
  <c r="AD60" i="27"/>
  <c r="AC60" i="27"/>
  <c r="AB60" i="27"/>
  <c r="AA60" i="27"/>
  <c r="Z60" i="27"/>
  <c r="AE46" i="27"/>
  <c r="AD46" i="27"/>
  <c r="AC46" i="27"/>
  <c r="AB46" i="27"/>
  <c r="AA46" i="27"/>
  <c r="Z46" i="27"/>
  <c r="AE78" i="27"/>
  <c r="AD78" i="27"/>
  <c r="AC78" i="27"/>
  <c r="AB78" i="27"/>
  <c r="AA78" i="27"/>
  <c r="Z78" i="27"/>
  <c r="AE31" i="27"/>
  <c r="AD31" i="27"/>
  <c r="AC31" i="27"/>
  <c r="AB31" i="27"/>
  <c r="AA31" i="27"/>
  <c r="Z31" i="27"/>
  <c r="AE7" i="27"/>
  <c r="AD7" i="27"/>
  <c r="AC7" i="27"/>
  <c r="AB7" i="27"/>
  <c r="AA7" i="27"/>
  <c r="Z7" i="27"/>
  <c r="AE20" i="27"/>
  <c r="AD20" i="27"/>
  <c r="AC20" i="27"/>
  <c r="AB20" i="27"/>
  <c r="AA20" i="27"/>
  <c r="Z20" i="27"/>
  <c r="AE69" i="27"/>
  <c r="AD69" i="27"/>
  <c r="AC69" i="27"/>
  <c r="AB69" i="27"/>
  <c r="AA69" i="27"/>
  <c r="Z69" i="27"/>
  <c r="AE21" i="27"/>
  <c r="AD21" i="27"/>
  <c r="AC21" i="27"/>
  <c r="AB21" i="27"/>
  <c r="AA21" i="27"/>
  <c r="Z21" i="27"/>
  <c r="AE32" i="27"/>
  <c r="AD32" i="27"/>
  <c r="AC32" i="27"/>
  <c r="AB32" i="27"/>
  <c r="AA32" i="27"/>
  <c r="Z32" i="27"/>
  <c r="AE55" i="27"/>
  <c r="AD55" i="27"/>
  <c r="AC55" i="27"/>
  <c r="AB55" i="27"/>
  <c r="AA55" i="27"/>
  <c r="Z55" i="27"/>
  <c r="AE52" i="27"/>
  <c r="AD52" i="27"/>
  <c r="AC52" i="27"/>
  <c r="AB52" i="27"/>
  <c r="AA52" i="27"/>
  <c r="Z52" i="27"/>
  <c r="AE33" i="27"/>
  <c r="AD33" i="27"/>
  <c r="AC33" i="27"/>
  <c r="AB33" i="27"/>
  <c r="AA33" i="27"/>
  <c r="Z33" i="27"/>
  <c r="AE54" i="27"/>
  <c r="AD54" i="27"/>
  <c r="AC54" i="27"/>
  <c r="AB54" i="27"/>
  <c r="AA54" i="27"/>
  <c r="Z54" i="27"/>
  <c r="AE42" i="27"/>
  <c r="AD42" i="27"/>
  <c r="AC42" i="27"/>
  <c r="AB42" i="27"/>
  <c r="AA42" i="27"/>
  <c r="Z42" i="27"/>
  <c r="AE59" i="27"/>
  <c r="AD59" i="27"/>
  <c r="AC59" i="27"/>
  <c r="AB59" i="27"/>
  <c r="AA59" i="27"/>
  <c r="Z59" i="27"/>
  <c r="AE77" i="27"/>
  <c r="AD77" i="27"/>
  <c r="AC77" i="27"/>
  <c r="AB77" i="27"/>
  <c r="AA77" i="27"/>
  <c r="Z77" i="27"/>
  <c r="AE28" i="27"/>
  <c r="AD28" i="27"/>
  <c r="AC28" i="27"/>
  <c r="AB28" i="27"/>
  <c r="AA28" i="27"/>
  <c r="Z28" i="27"/>
  <c r="AE57" i="27"/>
  <c r="AD57" i="27"/>
  <c r="AC57" i="27"/>
  <c r="AB57" i="27"/>
  <c r="AA57" i="27"/>
  <c r="Z57" i="27"/>
  <c r="AE47" i="27"/>
  <c r="AD47" i="27"/>
  <c r="AC47" i="27"/>
  <c r="AB47" i="27"/>
  <c r="AA47" i="27"/>
  <c r="Z47" i="27"/>
  <c r="AE64" i="27"/>
  <c r="AD64" i="27"/>
  <c r="AC64" i="27"/>
  <c r="AB64" i="27"/>
  <c r="AA64" i="27"/>
  <c r="Z64" i="27"/>
  <c r="AE19" i="27"/>
  <c r="AD19" i="27"/>
  <c r="AC19" i="27"/>
  <c r="AB19" i="27"/>
  <c r="AA19" i="27"/>
  <c r="Z19" i="27"/>
  <c r="AE56" i="27"/>
  <c r="AD56" i="27"/>
  <c r="AC56" i="27"/>
  <c r="AB56" i="27"/>
  <c r="AA56" i="27"/>
  <c r="Z56" i="27"/>
  <c r="AE80" i="27"/>
  <c r="AD80" i="27"/>
  <c r="AC80" i="27"/>
  <c r="AB80" i="27"/>
  <c r="AA80" i="27"/>
  <c r="Z80" i="27"/>
  <c r="AE16" i="27"/>
  <c r="AD16" i="27"/>
  <c r="AC16" i="27"/>
  <c r="AB16" i="27"/>
  <c r="AA16" i="27"/>
  <c r="Z16" i="27"/>
  <c r="AE84" i="27"/>
  <c r="AD84" i="27"/>
  <c r="AC84" i="27"/>
  <c r="AB84" i="27"/>
  <c r="AA84" i="27"/>
  <c r="Z84" i="27"/>
  <c r="AE17" i="27"/>
  <c r="AD17" i="27"/>
  <c r="AC17" i="27"/>
  <c r="AB17" i="27"/>
  <c r="AA17" i="27"/>
  <c r="Z17" i="27"/>
  <c r="AE68" i="27"/>
  <c r="AD68" i="27"/>
  <c r="AC68" i="27"/>
  <c r="AB68" i="27"/>
  <c r="AA68" i="27"/>
  <c r="Z68" i="27"/>
  <c r="AE74" i="27"/>
  <c r="AD74" i="27"/>
  <c r="AC74" i="27"/>
  <c r="AB74" i="27"/>
  <c r="AA74" i="27"/>
  <c r="Z74" i="27"/>
  <c r="Y36" i="27"/>
  <c r="Y44" i="27"/>
  <c r="Y65" i="27"/>
  <c r="Y35" i="27"/>
  <c r="Y30" i="27"/>
  <c r="Y13" i="27"/>
  <c r="Y45" i="27"/>
  <c r="Y12" i="27"/>
  <c r="Y72" i="27"/>
  <c r="Y79" i="27"/>
  <c r="Y25" i="27"/>
  <c r="Y6" i="27"/>
  <c r="Y43" i="27"/>
  <c r="Y51" i="27"/>
  <c r="Y71" i="27"/>
  <c r="Y83" i="27"/>
  <c r="Y82" i="27"/>
  <c r="Y4" i="27"/>
  <c r="Y34" i="27"/>
  <c r="Y48" i="27"/>
  <c r="Y18" i="27"/>
  <c r="Y24" i="27"/>
  <c r="Y61" i="27"/>
  <c r="Y40" i="27"/>
  <c r="Y11" i="27"/>
  <c r="Y66" i="27"/>
  <c r="Y26" i="27"/>
  <c r="Y37" i="27"/>
  <c r="Y81" i="27"/>
  <c r="Y5" i="27"/>
  <c r="Y70" i="27"/>
  <c r="Y49" i="27"/>
  <c r="Y9" i="27"/>
  <c r="Y8" i="27"/>
  <c r="Y15" i="27"/>
  <c r="Y22" i="27"/>
  <c r="Y29" i="27"/>
  <c r="Y39" i="27"/>
  <c r="Y63" i="27"/>
  <c r="Y14" i="27"/>
  <c r="Y27" i="27"/>
  <c r="Y75" i="27"/>
  <c r="Y38" i="27"/>
  <c r="Y50" i="27"/>
  <c r="Y76" i="27"/>
  <c r="Y23" i="27"/>
  <c r="Y41" i="27"/>
  <c r="Y53" i="27"/>
  <c r="Y67" i="27"/>
  <c r="Y62" i="27"/>
  <c r="Y73" i="27"/>
  <c r="Y58" i="27"/>
  <c r="Y10" i="27"/>
  <c r="Y60" i="27"/>
  <c r="Y46" i="27"/>
  <c r="Y78" i="27"/>
  <c r="Y31" i="27"/>
  <c r="Y7" i="27"/>
  <c r="Y20" i="27"/>
  <c r="Y69" i="27"/>
  <c r="Y21" i="27"/>
  <c r="Y32" i="27"/>
  <c r="Y55" i="27"/>
  <c r="Y52" i="27"/>
  <c r="Y33" i="27"/>
  <c r="Y54" i="27"/>
  <c r="Y42" i="27"/>
  <c r="Y59" i="27"/>
  <c r="Y77" i="27"/>
  <c r="Y28" i="27"/>
  <c r="Y57" i="27"/>
  <c r="Y47" i="27"/>
  <c r="Y64" i="27"/>
  <c r="Y19" i="27"/>
  <c r="Y56" i="27"/>
  <c r="Y80" i="27"/>
  <c r="Y16" i="27"/>
  <c r="Y84" i="27"/>
  <c r="Y17" i="27"/>
  <c r="Y68" i="27"/>
  <c r="Y74" i="27"/>
  <c r="X36" i="27"/>
  <c r="X44" i="27"/>
  <c r="X65" i="27"/>
  <c r="X35" i="27"/>
  <c r="X30" i="27"/>
  <c r="X13" i="27"/>
  <c r="X45" i="27"/>
  <c r="X12" i="27"/>
  <c r="X72" i="27"/>
  <c r="X79" i="27"/>
  <c r="X25" i="27"/>
  <c r="X6" i="27"/>
  <c r="X43" i="27"/>
  <c r="X51" i="27"/>
  <c r="X71" i="27"/>
  <c r="X83" i="27"/>
  <c r="X82" i="27"/>
  <c r="X4" i="27"/>
  <c r="X34" i="27"/>
  <c r="X48" i="27"/>
  <c r="X18" i="27"/>
  <c r="X24" i="27"/>
  <c r="X61" i="27"/>
  <c r="X40" i="27"/>
  <c r="X11" i="27"/>
  <c r="X66" i="27"/>
  <c r="X26" i="27"/>
  <c r="X37" i="27"/>
  <c r="X81" i="27"/>
  <c r="X5" i="27"/>
  <c r="X70" i="27"/>
  <c r="X49" i="27"/>
  <c r="X9" i="27"/>
  <c r="X8" i="27"/>
  <c r="X15" i="27"/>
  <c r="X22" i="27"/>
  <c r="X29" i="27"/>
  <c r="X39" i="27"/>
  <c r="X63" i="27"/>
  <c r="X14" i="27"/>
  <c r="X27" i="27"/>
  <c r="X75" i="27"/>
  <c r="X38" i="27"/>
  <c r="X50" i="27"/>
  <c r="X76" i="27"/>
  <c r="X23" i="27"/>
  <c r="X41" i="27"/>
  <c r="X53" i="27"/>
  <c r="X67" i="27"/>
  <c r="X62" i="27"/>
  <c r="X73" i="27"/>
  <c r="X58" i="27"/>
  <c r="X10" i="27"/>
  <c r="X60" i="27"/>
  <c r="X46" i="27"/>
  <c r="X78" i="27"/>
  <c r="X31" i="27"/>
  <c r="X7" i="27"/>
  <c r="X20" i="27"/>
  <c r="X69" i="27"/>
  <c r="X21" i="27"/>
  <c r="X32" i="27"/>
  <c r="X55" i="27"/>
  <c r="X52" i="27"/>
  <c r="X33" i="27"/>
  <c r="X54" i="27"/>
  <c r="X42" i="27"/>
  <c r="X59" i="27"/>
  <c r="X77" i="27"/>
  <c r="X28" i="27"/>
  <c r="X57" i="27"/>
  <c r="X47" i="27"/>
  <c r="X64" i="27"/>
  <c r="X19" i="27"/>
  <c r="X56" i="27"/>
  <c r="X80" i="27"/>
  <c r="X16" i="27"/>
  <c r="X84" i="27"/>
  <c r="X17" i="27"/>
  <c r="X68" i="27"/>
  <c r="X74" i="27"/>
  <c r="W36" i="27"/>
  <c r="W44" i="27"/>
  <c r="W65" i="27"/>
  <c r="W35" i="27"/>
  <c r="W30" i="27"/>
  <c r="W13" i="27"/>
  <c r="W45" i="27"/>
  <c r="W12" i="27"/>
  <c r="W72" i="27"/>
  <c r="W79" i="27"/>
  <c r="W25" i="27"/>
  <c r="W6" i="27"/>
  <c r="W43" i="27"/>
  <c r="W51" i="27"/>
  <c r="W71" i="27"/>
  <c r="W83" i="27"/>
  <c r="W82" i="27"/>
  <c r="W4" i="27"/>
  <c r="W34" i="27"/>
  <c r="W48" i="27"/>
  <c r="W18" i="27"/>
  <c r="W24" i="27"/>
  <c r="W61" i="27"/>
  <c r="W40" i="27"/>
  <c r="W11" i="27"/>
  <c r="W66" i="27"/>
  <c r="W26" i="27"/>
  <c r="W37" i="27"/>
  <c r="W81" i="27"/>
  <c r="W5" i="27"/>
  <c r="W70" i="27"/>
  <c r="W49" i="27"/>
  <c r="W9" i="27"/>
  <c r="W8" i="27"/>
  <c r="W15" i="27"/>
  <c r="W22" i="27"/>
  <c r="W29" i="27"/>
  <c r="W39" i="27"/>
  <c r="W63" i="27"/>
  <c r="W14" i="27"/>
  <c r="W27" i="27"/>
  <c r="W75" i="27"/>
  <c r="W38" i="27"/>
  <c r="W50" i="27"/>
  <c r="W76" i="27"/>
  <c r="W23" i="27"/>
  <c r="W41" i="27"/>
  <c r="W53" i="27"/>
  <c r="W67" i="27"/>
  <c r="W62" i="27"/>
  <c r="W73" i="27"/>
  <c r="W58" i="27"/>
  <c r="W10" i="27"/>
  <c r="W60" i="27"/>
  <c r="W46" i="27"/>
  <c r="W78" i="27"/>
  <c r="W31" i="27"/>
  <c r="W7" i="27"/>
  <c r="W20" i="27"/>
  <c r="W69" i="27"/>
  <c r="W21" i="27"/>
  <c r="W32" i="27"/>
  <c r="W55" i="27"/>
  <c r="W52" i="27"/>
  <c r="W33" i="27"/>
  <c r="W54" i="27"/>
  <c r="W42" i="27"/>
  <c r="W59" i="27"/>
  <c r="W77" i="27"/>
  <c r="W28" i="27"/>
  <c r="W57" i="27"/>
  <c r="W47" i="27"/>
  <c r="W64" i="27"/>
  <c r="W19" i="27"/>
  <c r="W56" i="27"/>
  <c r="W80" i="27"/>
  <c r="W16" i="27"/>
  <c r="W84" i="27"/>
  <c r="W17" i="27"/>
  <c r="W68" i="27"/>
  <c r="W74" i="27"/>
  <c r="V36" i="27"/>
  <c r="V44" i="27"/>
  <c r="V65" i="27"/>
  <c r="V35" i="27"/>
  <c r="V30" i="27"/>
  <c r="V13" i="27"/>
  <c r="V45" i="27"/>
  <c r="V12" i="27"/>
  <c r="V72" i="27"/>
  <c r="V79" i="27"/>
  <c r="V25" i="27"/>
  <c r="V6" i="27"/>
  <c r="V43" i="27"/>
  <c r="V51" i="27"/>
  <c r="V71" i="27"/>
  <c r="V83" i="27"/>
  <c r="V82" i="27"/>
  <c r="V4" i="27"/>
  <c r="V34" i="27"/>
  <c r="V48" i="27"/>
  <c r="V18" i="27"/>
  <c r="V24" i="27"/>
  <c r="V61" i="27"/>
  <c r="V40" i="27"/>
  <c r="V11" i="27"/>
  <c r="V66" i="27"/>
  <c r="V26" i="27"/>
  <c r="V37" i="27"/>
  <c r="V81" i="27"/>
  <c r="V5" i="27"/>
  <c r="V70" i="27"/>
  <c r="V49" i="27"/>
  <c r="V9" i="27"/>
  <c r="V8" i="27"/>
  <c r="V15" i="27"/>
  <c r="V22" i="27"/>
  <c r="V29" i="27"/>
  <c r="V39" i="27"/>
  <c r="V63" i="27"/>
  <c r="V14" i="27"/>
  <c r="V27" i="27"/>
  <c r="V75" i="27"/>
  <c r="V38" i="27"/>
  <c r="V50" i="27"/>
  <c r="V76" i="27"/>
  <c r="V23" i="27"/>
  <c r="V41" i="27"/>
  <c r="V53" i="27"/>
  <c r="V67" i="27"/>
  <c r="V62" i="27"/>
  <c r="V73" i="27"/>
  <c r="V58" i="27"/>
  <c r="V10" i="27"/>
  <c r="V60" i="27"/>
  <c r="V46" i="27"/>
  <c r="V78" i="27"/>
  <c r="V31" i="27"/>
  <c r="V7" i="27"/>
  <c r="V20" i="27"/>
  <c r="V69" i="27"/>
  <c r="V21" i="27"/>
  <c r="V32" i="27"/>
  <c r="V55" i="27"/>
  <c r="V52" i="27"/>
  <c r="V33" i="27"/>
  <c r="V54" i="27"/>
  <c r="V42" i="27"/>
  <c r="V59" i="27"/>
  <c r="V77" i="27"/>
  <c r="V28" i="27"/>
  <c r="V57" i="27"/>
  <c r="V47" i="27"/>
  <c r="V64" i="27"/>
  <c r="V19" i="27"/>
  <c r="V56" i="27"/>
  <c r="V80" i="27"/>
  <c r="V16" i="27"/>
  <c r="V84" i="27"/>
  <c r="V17" i="27"/>
  <c r="V68" i="27"/>
  <c r="V74" i="27"/>
  <c r="T36" i="27"/>
  <c r="T44" i="27"/>
  <c r="T65" i="27"/>
  <c r="T35" i="27"/>
  <c r="T30" i="27"/>
  <c r="T13" i="27"/>
  <c r="T45" i="27"/>
  <c r="T12" i="27"/>
  <c r="T72" i="27"/>
  <c r="T79" i="27"/>
  <c r="T25" i="27"/>
  <c r="T6" i="27"/>
  <c r="T43" i="27"/>
  <c r="T51" i="27"/>
  <c r="T71" i="27"/>
  <c r="T83" i="27"/>
  <c r="T82" i="27"/>
  <c r="T4" i="27"/>
  <c r="T34" i="27"/>
  <c r="T48" i="27"/>
  <c r="T18" i="27"/>
  <c r="T24" i="27"/>
  <c r="T61" i="27"/>
  <c r="T40" i="27"/>
  <c r="T11" i="27"/>
  <c r="T66" i="27"/>
  <c r="T26" i="27"/>
  <c r="T37" i="27"/>
  <c r="T81" i="27"/>
  <c r="T5" i="27"/>
  <c r="T70" i="27"/>
  <c r="T49" i="27"/>
  <c r="T9" i="27"/>
  <c r="T8" i="27"/>
  <c r="T15" i="27"/>
  <c r="T22" i="27"/>
  <c r="T29" i="27"/>
  <c r="T39" i="27"/>
  <c r="T63" i="27"/>
  <c r="T14" i="27"/>
  <c r="T27" i="27"/>
  <c r="T75" i="27"/>
  <c r="T38" i="27"/>
  <c r="T50" i="27"/>
  <c r="T76" i="27"/>
  <c r="T23" i="27"/>
  <c r="T41" i="27"/>
  <c r="T53" i="27"/>
  <c r="T67" i="27"/>
  <c r="T62" i="27"/>
  <c r="T73" i="27"/>
  <c r="T58" i="27"/>
  <c r="T10" i="27"/>
  <c r="T60" i="27"/>
  <c r="T46" i="27"/>
  <c r="T78" i="27"/>
  <c r="T31" i="27"/>
  <c r="T7" i="27"/>
  <c r="T20" i="27"/>
  <c r="T69" i="27"/>
  <c r="T21" i="27"/>
  <c r="T32" i="27"/>
  <c r="T55" i="27"/>
  <c r="T52" i="27"/>
  <c r="T33" i="27"/>
  <c r="T54" i="27"/>
  <c r="T42" i="27"/>
  <c r="T59" i="27"/>
  <c r="T77" i="27"/>
  <c r="T28" i="27"/>
  <c r="T57" i="27"/>
  <c r="T47" i="27"/>
  <c r="T64" i="27"/>
  <c r="T19" i="27"/>
  <c r="T56" i="27"/>
  <c r="T80" i="27"/>
  <c r="T16" i="27"/>
  <c r="T84" i="27"/>
  <c r="T17" i="27"/>
  <c r="T68" i="27"/>
  <c r="T74" i="27"/>
  <c r="U36" i="27"/>
  <c r="U44" i="27"/>
  <c r="U65" i="27"/>
  <c r="U35" i="27"/>
  <c r="U30" i="27"/>
  <c r="U13" i="27"/>
  <c r="U45" i="27"/>
  <c r="U12" i="27"/>
  <c r="U72" i="27"/>
  <c r="U79" i="27"/>
  <c r="U25" i="27"/>
  <c r="U6" i="27"/>
  <c r="U43" i="27"/>
  <c r="U51" i="27"/>
  <c r="U71" i="27"/>
  <c r="U83" i="27"/>
  <c r="U82" i="27"/>
  <c r="U4" i="27"/>
  <c r="U34" i="27"/>
  <c r="U48" i="27"/>
  <c r="U18" i="27"/>
  <c r="U24" i="27"/>
  <c r="U61" i="27"/>
  <c r="U40" i="27"/>
  <c r="U11" i="27"/>
  <c r="U66" i="27"/>
  <c r="U26" i="27"/>
  <c r="U37" i="27"/>
  <c r="U81" i="27"/>
  <c r="U5" i="27"/>
  <c r="U70" i="27"/>
  <c r="U49" i="27"/>
  <c r="U9" i="27"/>
  <c r="U8" i="27"/>
  <c r="U15" i="27"/>
  <c r="U22" i="27"/>
  <c r="U29" i="27"/>
  <c r="U39" i="27"/>
  <c r="U63" i="27"/>
  <c r="U14" i="27"/>
  <c r="U27" i="27"/>
  <c r="U75" i="27"/>
  <c r="U38" i="27"/>
  <c r="U50" i="27"/>
  <c r="U76" i="27"/>
  <c r="U23" i="27"/>
  <c r="U41" i="27"/>
  <c r="U53" i="27"/>
  <c r="U67" i="27"/>
  <c r="U62" i="27"/>
  <c r="U73" i="27"/>
  <c r="U58" i="27"/>
  <c r="U10" i="27"/>
  <c r="U60" i="27"/>
  <c r="U46" i="27"/>
  <c r="U78" i="27"/>
  <c r="U31" i="27"/>
  <c r="U7" i="27"/>
  <c r="U20" i="27"/>
  <c r="U69" i="27"/>
  <c r="U21" i="27"/>
  <c r="U32" i="27"/>
  <c r="U55" i="27"/>
  <c r="U52" i="27"/>
  <c r="U33" i="27"/>
  <c r="U54" i="27"/>
  <c r="U42" i="27"/>
  <c r="U59" i="27"/>
  <c r="U77" i="27"/>
  <c r="U28" i="27"/>
  <c r="U57" i="27"/>
  <c r="U47" i="27"/>
  <c r="U64" i="27"/>
  <c r="U19" i="27"/>
  <c r="U56" i="27"/>
  <c r="U80" i="27"/>
  <c r="U16" i="27"/>
  <c r="U84" i="27"/>
  <c r="U17" i="27"/>
  <c r="U68" i="27"/>
  <c r="U74" i="27"/>
  <c r="S18" i="28"/>
  <c r="S9" i="28"/>
  <c r="S35" i="28"/>
  <c r="S23" i="28"/>
  <c r="S36" i="28"/>
  <c r="S20" i="28"/>
  <c r="S38" i="28"/>
  <c r="S34" i="28"/>
  <c r="S15" i="28"/>
  <c r="S43" i="28"/>
  <c r="S42" i="28"/>
  <c r="S7" i="28"/>
  <c r="S11" i="28"/>
  <c r="S28" i="28"/>
  <c r="S24" i="28"/>
  <c r="S26" i="28"/>
  <c r="S5" i="28"/>
  <c r="S27" i="28"/>
  <c r="S39" i="28"/>
  <c r="S6" i="28"/>
  <c r="S21" i="28"/>
  <c r="S22" i="28"/>
  <c r="S33" i="28"/>
  <c r="S8" i="28"/>
  <c r="S32" i="28"/>
  <c r="S13" i="28"/>
  <c r="S30" i="28"/>
  <c r="S37" i="28"/>
  <c r="S14" i="28"/>
  <c r="S10" i="28"/>
  <c r="S19" i="28"/>
  <c r="S41" i="28"/>
  <c r="S4" i="28"/>
  <c r="S40" i="28"/>
  <c r="S29" i="28"/>
  <c r="S12" i="28"/>
  <c r="S31" i="28"/>
  <c r="S16" i="28"/>
  <c r="S25" i="28"/>
  <c r="S17" i="28"/>
  <c r="S44" i="28"/>
  <c r="S36" i="27"/>
  <c r="S44" i="27"/>
  <c r="S65" i="27"/>
  <c r="S35" i="27"/>
  <c r="S30" i="27"/>
  <c r="S13" i="27"/>
  <c r="S45" i="27"/>
  <c r="S12" i="27"/>
  <c r="S72" i="27"/>
  <c r="S79" i="27"/>
  <c r="S25" i="27"/>
  <c r="S6" i="27"/>
  <c r="S43" i="27"/>
  <c r="S51" i="27"/>
  <c r="S71" i="27"/>
  <c r="S83" i="27"/>
  <c r="S82" i="27"/>
  <c r="S4" i="27"/>
  <c r="S34" i="27"/>
  <c r="S48" i="27"/>
  <c r="S18" i="27"/>
  <c r="S24" i="27"/>
  <c r="S61" i="27"/>
  <c r="S40" i="27"/>
  <c r="S11" i="27"/>
  <c r="S66" i="27"/>
  <c r="S26" i="27"/>
  <c r="S37" i="27"/>
  <c r="S81" i="27"/>
  <c r="S5" i="27"/>
  <c r="S70" i="27"/>
  <c r="S49" i="27"/>
  <c r="S9" i="27"/>
  <c r="S8" i="27"/>
  <c r="S15" i="27"/>
  <c r="S22" i="27"/>
  <c r="S29" i="27"/>
  <c r="S39" i="27"/>
  <c r="S63" i="27"/>
  <c r="S14" i="27"/>
  <c r="S27" i="27"/>
  <c r="S75" i="27"/>
  <c r="S38" i="27"/>
  <c r="S50" i="27"/>
  <c r="S76" i="27"/>
  <c r="S23" i="27"/>
  <c r="S41" i="27"/>
  <c r="S53" i="27"/>
  <c r="S67" i="27"/>
  <c r="S62" i="27"/>
  <c r="S73" i="27"/>
  <c r="S58" i="27"/>
  <c r="S10" i="27"/>
  <c r="S60" i="27"/>
  <c r="S46" i="27"/>
  <c r="S78" i="27"/>
  <c r="S31" i="27"/>
  <c r="S7" i="27"/>
  <c r="S20" i="27"/>
  <c r="S69" i="27"/>
  <c r="S21" i="27"/>
  <c r="S32" i="27"/>
  <c r="S55" i="27"/>
  <c r="S52" i="27"/>
  <c r="S33" i="27"/>
  <c r="S54" i="27"/>
  <c r="S42" i="27"/>
  <c r="S59" i="27"/>
  <c r="S77" i="27"/>
  <c r="S28" i="27"/>
  <c r="S57" i="27"/>
  <c r="S47" i="27"/>
  <c r="S64" i="27"/>
  <c r="S19" i="27"/>
  <c r="S56" i="27"/>
  <c r="S80" i="27"/>
  <c r="S16" i="27"/>
  <c r="S84" i="27"/>
  <c r="S17" i="27"/>
  <c r="S68" i="27"/>
  <c r="S74" i="27"/>
  <c r="A2" i="9"/>
  <c r="H154" i="9"/>
  <c r="G154" i="9"/>
  <c r="F154" i="9"/>
  <c r="H153" i="9"/>
  <c r="G153" i="9"/>
  <c r="F153" i="9"/>
  <c r="H152" i="9"/>
  <c r="G152" i="9"/>
  <c r="F152" i="9"/>
  <c r="H151" i="9"/>
  <c r="G151" i="9"/>
  <c r="N151" i="9" s="1"/>
  <c r="S151" i="9" s="1"/>
  <c r="T151" i="9" s="1"/>
  <c r="F151" i="9"/>
  <c r="H150" i="9"/>
  <c r="G150" i="9"/>
  <c r="F150" i="9"/>
  <c r="H149" i="9"/>
  <c r="G149" i="9"/>
  <c r="F149" i="9"/>
  <c r="H148" i="9"/>
  <c r="G148" i="9"/>
  <c r="F148" i="9"/>
  <c r="H147" i="9"/>
  <c r="G147" i="9"/>
  <c r="F147" i="9"/>
  <c r="H146" i="9"/>
  <c r="G146" i="9"/>
  <c r="F146" i="9"/>
  <c r="H145" i="9"/>
  <c r="G145" i="9"/>
  <c r="F145" i="9"/>
  <c r="H144" i="9"/>
  <c r="G144" i="9"/>
  <c r="F144" i="9"/>
  <c r="H143" i="9"/>
  <c r="G143" i="9"/>
  <c r="F143" i="9"/>
  <c r="H142" i="9"/>
  <c r="G142" i="9"/>
  <c r="F142" i="9"/>
  <c r="H141" i="9"/>
  <c r="G141" i="9"/>
  <c r="F141" i="9"/>
  <c r="H140" i="9"/>
  <c r="G140" i="9"/>
  <c r="F140" i="9"/>
  <c r="H139" i="9"/>
  <c r="G139" i="9"/>
  <c r="F139" i="9"/>
  <c r="H138" i="9"/>
  <c r="G138" i="9"/>
  <c r="F138" i="9"/>
  <c r="H137" i="9"/>
  <c r="G137" i="9"/>
  <c r="F137" i="9"/>
  <c r="H136" i="9"/>
  <c r="G136" i="9"/>
  <c r="F136" i="9"/>
  <c r="H135" i="9"/>
  <c r="G135" i="9"/>
  <c r="F135" i="9"/>
  <c r="H134" i="9"/>
  <c r="G134" i="9"/>
  <c r="F134" i="9"/>
  <c r="H133" i="9"/>
  <c r="G133" i="9"/>
  <c r="F133" i="9"/>
  <c r="H132" i="9"/>
  <c r="G132" i="9"/>
  <c r="F132" i="9"/>
  <c r="H131" i="9"/>
  <c r="G131" i="9"/>
  <c r="F131" i="9"/>
  <c r="H130" i="9"/>
  <c r="G130" i="9"/>
  <c r="F130" i="9"/>
  <c r="H129" i="9"/>
  <c r="G129" i="9"/>
  <c r="F129" i="9"/>
  <c r="H128" i="9"/>
  <c r="G128" i="9"/>
  <c r="F128" i="9"/>
  <c r="H127" i="9"/>
  <c r="G127" i="9"/>
  <c r="F127" i="9"/>
  <c r="H126" i="9"/>
  <c r="G126" i="9"/>
  <c r="F126" i="9"/>
  <c r="H125" i="9"/>
  <c r="G125" i="9"/>
  <c r="F125" i="9"/>
  <c r="H124" i="9"/>
  <c r="G124" i="9"/>
  <c r="F124" i="9"/>
  <c r="H123" i="9"/>
  <c r="G123" i="9"/>
  <c r="F123" i="9"/>
  <c r="H122" i="9"/>
  <c r="G122" i="9"/>
  <c r="F122" i="9"/>
  <c r="H121" i="9"/>
  <c r="G121" i="9"/>
  <c r="F121" i="9"/>
  <c r="H120" i="9"/>
  <c r="G120" i="9"/>
  <c r="F120" i="9"/>
  <c r="H119" i="9"/>
  <c r="G119" i="9"/>
  <c r="F119" i="9"/>
  <c r="H118" i="9"/>
  <c r="G118" i="9"/>
  <c r="F118" i="9"/>
  <c r="H117" i="9"/>
  <c r="G117" i="9"/>
  <c r="F117" i="9"/>
  <c r="H116" i="9"/>
  <c r="G116" i="9"/>
  <c r="F116" i="9"/>
  <c r="H115" i="9"/>
  <c r="G115" i="9"/>
  <c r="F115" i="9"/>
  <c r="H114" i="9"/>
  <c r="G114" i="9"/>
  <c r="F114" i="9"/>
  <c r="H113" i="9"/>
  <c r="G113" i="9"/>
  <c r="F113" i="9"/>
  <c r="H112" i="9"/>
  <c r="G112" i="9"/>
  <c r="F112" i="9"/>
  <c r="H111" i="9"/>
  <c r="G111" i="9"/>
  <c r="F111" i="9"/>
  <c r="H110" i="9"/>
  <c r="G110" i="9"/>
  <c r="F110" i="9"/>
  <c r="H109" i="9"/>
  <c r="G109" i="9"/>
  <c r="F109" i="9"/>
  <c r="H108" i="9"/>
  <c r="G108" i="9"/>
  <c r="F108" i="9"/>
  <c r="H107" i="9"/>
  <c r="G107" i="9"/>
  <c r="F107" i="9"/>
  <c r="H106" i="9"/>
  <c r="G106" i="9"/>
  <c r="F106" i="9"/>
  <c r="H105" i="9"/>
  <c r="G105" i="9"/>
  <c r="F105" i="9"/>
  <c r="H104" i="9"/>
  <c r="G104" i="9"/>
  <c r="F104" i="9"/>
  <c r="H103" i="9"/>
  <c r="G103" i="9"/>
  <c r="F103" i="9"/>
  <c r="H102" i="9"/>
  <c r="G102" i="9"/>
  <c r="F102" i="9"/>
  <c r="H101" i="9"/>
  <c r="G101" i="9"/>
  <c r="F101" i="9"/>
  <c r="H100" i="9"/>
  <c r="G100" i="9"/>
  <c r="F100" i="9"/>
  <c r="H99" i="9"/>
  <c r="G99" i="9"/>
  <c r="F99" i="9"/>
  <c r="H98" i="9"/>
  <c r="G98" i="9"/>
  <c r="F98" i="9"/>
  <c r="H97" i="9"/>
  <c r="G97" i="9"/>
  <c r="F97" i="9"/>
  <c r="H96" i="9"/>
  <c r="G96" i="9"/>
  <c r="F96" i="9"/>
  <c r="H95" i="9"/>
  <c r="G95" i="9"/>
  <c r="F95" i="9"/>
  <c r="H94" i="9"/>
  <c r="G94" i="9"/>
  <c r="F94" i="9"/>
  <c r="H93" i="9"/>
  <c r="G93" i="9"/>
  <c r="F93" i="9"/>
  <c r="H92" i="9"/>
  <c r="G92" i="9"/>
  <c r="F92" i="9"/>
  <c r="H91" i="9"/>
  <c r="G91" i="9"/>
  <c r="F91" i="9"/>
  <c r="H90" i="9"/>
  <c r="G90" i="9"/>
  <c r="F90" i="9"/>
  <c r="H89" i="9"/>
  <c r="N89" i="9" s="1"/>
  <c r="S89" i="9" s="1"/>
  <c r="T89" i="9" s="1"/>
  <c r="G89" i="9"/>
  <c r="F89" i="9"/>
  <c r="H88" i="9"/>
  <c r="G88" i="9"/>
  <c r="F88" i="9"/>
  <c r="H87" i="9"/>
  <c r="G87" i="9"/>
  <c r="F87" i="9"/>
  <c r="H86" i="9"/>
  <c r="G86" i="9"/>
  <c r="F86" i="9"/>
  <c r="H85" i="9"/>
  <c r="G85" i="9"/>
  <c r="F85" i="9"/>
  <c r="H84" i="9"/>
  <c r="G84" i="9"/>
  <c r="F84" i="9"/>
  <c r="H83" i="9"/>
  <c r="G83" i="9"/>
  <c r="F83" i="9"/>
  <c r="H82" i="9"/>
  <c r="G82" i="9"/>
  <c r="F82" i="9"/>
  <c r="H81" i="9"/>
  <c r="G81" i="9"/>
  <c r="F81" i="9"/>
  <c r="H80" i="9"/>
  <c r="G80" i="9"/>
  <c r="F80" i="9"/>
  <c r="H79" i="9"/>
  <c r="G79" i="9"/>
  <c r="F79" i="9"/>
  <c r="H78" i="9"/>
  <c r="G78" i="9"/>
  <c r="F78" i="9"/>
  <c r="H77" i="9"/>
  <c r="G77" i="9"/>
  <c r="F77" i="9"/>
  <c r="H76" i="9"/>
  <c r="G76" i="9"/>
  <c r="F76" i="9"/>
  <c r="H75" i="9"/>
  <c r="G75" i="9"/>
  <c r="F75" i="9"/>
  <c r="H74" i="9"/>
  <c r="G74" i="9"/>
  <c r="F74" i="9"/>
  <c r="H73" i="9"/>
  <c r="N73" i="9" s="1"/>
  <c r="S73" i="9" s="1"/>
  <c r="T73" i="9" s="1"/>
  <c r="G73" i="9"/>
  <c r="F73" i="9"/>
  <c r="H72" i="9"/>
  <c r="G72" i="9"/>
  <c r="F72" i="9"/>
  <c r="H71" i="9"/>
  <c r="G71" i="9"/>
  <c r="F71" i="9"/>
  <c r="H70" i="9"/>
  <c r="G70" i="9"/>
  <c r="F70" i="9"/>
  <c r="H69" i="9"/>
  <c r="G69" i="9"/>
  <c r="F69" i="9"/>
  <c r="H68" i="9"/>
  <c r="G68" i="9"/>
  <c r="F68" i="9"/>
  <c r="H67" i="9"/>
  <c r="G67" i="9"/>
  <c r="F67" i="9"/>
  <c r="H66" i="9"/>
  <c r="G66" i="9"/>
  <c r="F66" i="9"/>
  <c r="H65" i="9"/>
  <c r="G65" i="9"/>
  <c r="F65" i="9"/>
  <c r="H64" i="9"/>
  <c r="G64" i="9"/>
  <c r="F64" i="9"/>
  <c r="H63" i="9"/>
  <c r="G63" i="9"/>
  <c r="F63" i="9"/>
  <c r="H62" i="9"/>
  <c r="G62" i="9"/>
  <c r="F62" i="9"/>
  <c r="H61" i="9"/>
  <c r="G61" i="9"/>
  <c r="F61" i="9"/>
  <c r="H60" i="9"/>
  <c r="G60" i="9"/>
  <c r="F60" i="9"/>
  <c r="H59" i="9"/>
  <c r="G59" i="9"/>
  <c r="F59" i="9"/>
  <c r="H58" i="9"/>
  <c r="G58" i="9"/>
  <c r="F58" i="9"/>
  <c r="H57" i="9"/>
  <c r="G57" i="9"/>
  <c r="F57" i="9"/>
  <c r="H56" i="9"/>
  <c r="G56" i="9"/>
  <c r="F56" i="9"/>
  <c r="H55" i="9"/>
  <c r="G55" i="9"/>
  <c r="F55" i="9"/>
  <c r="H54" i="9"/>
  <c r="G54" i="9"/>
  <c r="F54" i="9"/>
  <c r="H53" i="9"/>
  <c r="G53" i="9"/>
  <c r="F53" i="9"/>
  <c r="H52" i="9"/>
  <c r="G52" i="9"/>
  <c r="F52" i="9"/>
  <c r="H51" i="9"/>
  <c r="G51" i="9"/>
  <c r="F51" i="9"/>
  <c r="H50" i="9"/>
  <c r="G50" i="9"/>
  <c r="F50" i="9"/>
  <c r="H49" i="9"/>
  <c r="G49" i="9"/>
  <c r="F49" i="9"/>
  <c r="H48" i="9"/>
  <c r="G48" i="9"/>
  <c r="F48" i="9"/>
  <c r="H47" i="9"/>
  <c r="G47" i="9"/>
  <c r="F47" i="9"/>
  <c r="H46" i="9"/>
  <c r="G46" i="9"/>
  <c r="F46" i="9"/>
  <c r="H45" i="9"/>
  <c r="G45" i="9"/>
  <c r="F45" i="9"/>
  <c r="H44" i="9"/>
  <c r="G44" i="9"/>
  <c r="F44" i="9"/>
  <c r="H43" i="9"/>
  <c r="G43" i="9"/>
  <c r="F43" i="9"/>
  <c r="H42" i="9"/>
  <c r="G42" i="9"/>
  <c r="F42" i="9"/>
  <c r="H41" i="9"/>
  <c r="G41" i="9"/>
  <c r="F41" i="9"/>
  <c r="H40" i="9"/>
  <c r="G40" i="9"/>
  <c r="F40" i="9"/>
  <c r="H39" i="9"/>
  <c r="G39" i="9"/>
  <c r="F39" i="9"/>
  <c r="H38" i="9"/>
  <c r="G38" i="9"/>
  <c r="F38" i="9"/>
  <c r="H37" i="9"/>
  <c r="G37" i="9"/>
  <c r="F37" i="9"/>
  <c r="H36" i="9"/>
  <c r="G36" i="9"/>
  <c r="F36" i="9"/>
  <c r="H35" i="9"/>
  <c r="G35" i="9"/>
  <c r="F35" i="9"/>
  <c r="H34" i="9"/>
  <c r="G34" i="9"/>
  <c r="F34" i="9"/>
  <c r="H33" i="9"/>
  <c r="G33" i="9"/>
  <c r="F33" i="9"/>
  <c r="H32" i="9"/>
  <c r="G32" i="9"/>
  <c r="F32" i="9"/>
  <c r="H31" i="9"/>
  <c r="G31" i="9"/>
  <c r="F31" i="9"/>
  <c r="H30" i="9"/>
  <c r="G30" i="9"/>
  <c r="F30" i="9"/>
  <c r="N30" i="9" s="1"/>
  <c r="S30" i="9" s="1"/>
  <c r="H29" i="9"/>
  <c r="G29" i="9"/>
  <c r="F29" i="9"/>
  <c r="H28" i="9"/>
  <c r="G28" i="9"/>
  <c r="F28" i="9"/>
  <c r="H27" i="9"/>
  <c r="G27" i="9"/>
  <c r="F27" i="9"/>
  <c r="H26" i="9"/>
  <c r="G26" i="9"/>
  <c r="F26" i="9"/>
  <c r="H25" i="9"/>
  <c r="G25" i="9"/>
  <c r="F25" i="9"/>
  <c r="H24" i="9"/>
  <c r="G24" i="9"/>
  <c r="F24" i="9"/>
  <c r="H23" i="9"/>
  <c r="G23" i="9"/>
  <c r="F23" i="9"/>
  <c r="H22" i="9"/>
  <c r="G22" i="9"/>
  <c r="F22" i="9"/>
  <c r="N22" i="9" s="1"/>
  <c r="S22" i="9" s="1"/>
  <c r="H21" i="9"/>
  <c r="G21" i="9"/>
  <c r="F21" i="9"/>
  <c r="H20" i="9"/>
  <c r="G20" i="9"/>
  <c r="F20" i="9"/>
  <c r="H19" i="9"/>
  <c r="G19" i="9"/>
  <c r="F19" i="9"/>
  <c r="H18" i="9"/>
  <c r="G18" i="9"/>
  <c r="F18" i="9"/>
  <c r="H17" i="9"/>
  <c r="G17" i="9"/>
  <c r="F17" i="9"/>
  <c r="H16" i="9"/>
  <c r="G16" i="9"/>
  <c r="F16" i="9"/>
  <c r="H15" i="9"/>
  <c r="G15" i="9"/>
  <c r="F15" i="9"/>
  <c r="H14" i="9"/>
  <c r="G14" i="9"/>
  <c r="F14" i="9"/>
  <c r="N14" i="9" s="1"/>
  <c r="S14" i="9" s="1"/>
  <c r="T14" i="9" s="1"/>
  <c r="H13" i="9"/>
  <c r="G13" i="9"/>
  <c r="F13" i="9"/>
  <c r="H12" i="9"/>
  <c r="G12" i="9"/>
  <c r="F12" i="9"/>
  <c r="H11" i="9"/>
  <c r="G11" i="9"/>
  <c r="F11" i="9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N6" i="9" s="1"/>
  <c r="S6" i="9" s="1"/>
  <c r="H5" i="9"/>
  <c r="G5" i="9"/>
  <c r="F5" i="9"/>
  <c r="H4" i="9"/>
  <c r="G4" i="9"/>
  <c r="F4" i="9"/>
  <c r="C4" i="9"/>
  <c r="A2" i="5"/>
  <c r="E100" i="5"/>
  <c r="D100" i="5"/>
  <c r="C100" i="5"/>
  <c r="H234" i="5"/>
  <c r="G234" i="5"/>
  <c r="F234" i="5"/>
  <c r="H233" i="5"/>
  <c r="G233" i="5"/>
  <c r="F233" i="5"/>
  <c r="H232" i="5"/>
  <c r="G232" i="5"/>
  <c r="F232" i="5"/>
  <c r="H231" i="5"/>
  <c r="G231" i="5"/>
  <c r="F231" i="5"/>
  <c r="H230" i="5"/>
  <c r="G230" i="5"/>
  <c r="F230" i="5"/>
  <c r="H229" i="5"/>
  <c r="G229" i="5"/>
  <c r="F229" i="5"/>
  <c r="H228" i="5"/>
  <c r="G228" i="5"/>
  <c r="F228" i="5"/>
  <c r="H227" i="5"/>
  <c r="G227" i="5"/>
  <c r="F227" i="5"/>
  <c r="H226" i="5"/>
  <c r="G226" i="5"/>
  <c r="F226" i="5"/>
  <c r="H225" i="5"/>
  <c r="G225" i="5"/>
  <c r="F225" i="5"/>
  <c r="H224" i="5"/>
  <c r="G224" i="5"/>
  <c r="F224" i="5"/>
  <c r="H223" i="5"/>
  <c r="G223" i="5"/>
  <c r="F223" i="5"/>
  <c r="H222" i="5"/>
  <c r="G222" i="5"/>
  <c r="F222" i="5"/>
  <c r="H221" i="5"/>
  <c r="G221" i="5"/>
  <c r="F221" i="5"/>
  <c r="H220" i="5"/>
  <c r="G220" i="5"/>
  <c r="F220" i="5"/>
  <c r="H219" i="5"/>
  <c r="G219" i="5"/>
  <c r="F219" i="5"/>
  <c r="H218" i="5"/>
  <c r="G218" i="5"/>
  <c r="F218" i="5"/>
  <c r="H217" i="5"/>
  <c r="G217" i="5"/>
  <c r="F217" i="5"/>
  <c r="H216" i="5"/>
  <c r="G216" i="5"/>
  <c r="F216" i="5"/>
  <c r="H215" i="5"/>
  <c r="G215" i="5"/>
  <c r="F215" i="5"/>
  <c r="H214" i="5"/>
  <c r="G214" i="5"/>
  <c r="F214" i="5"/>
  <c r="H213" i="5"/>
  <c r="G213" i="5"/>
  <c r="F213" i="5"/>
  <c r="H212" i="5"/>
  <c r="G212" i="5"/>
  <c r="F212" i="5"/>
  <c r="H29" i="5"/>
  <c r="G29" i="5"/>
  <c r="F29" i="5"/>
  <c r="H210" i="5"/>
  <c r="G210" i="5"/>
  <c r="F210" i="5"/>
  <c r="H209" i="5"/>
  <c r="G209" i="5"/>
  <c r="F209" i="5"/>
  <c r="H208" i="5"/>
  <c r="G208" i="5"/>
  <c r="F208" i="5"/>
  <c r="H207" i="5"/>
  <c r="G207" i="5"/>
  <c r="F207" i="5"/>
  <c r="H206" i="5"/>
  <c r="G206" i="5"/>
  <c r="F206" i="5"/>
  <c r="H205" i="5"/>
  <c r="G205" i="5"/>
  <c r="F205" i="5"/>
  <c r="H204" i="5"/>
  <c r="G204" i="5"/>
  <c r="F204" i="5"/>
  <c r="H203" i="5"/>
  <c r="G203" i="5"/>
  <c r="F203" i="5"/>
  <c r="H202" i="5"/>
  <c r="G202" i="5"/>
  <c r="F202" i="5"/>
  <c r="H201" i="5"/>
  <c r="G201" i="5"/>
  <c r="F201" i="5"/>
  <c r="H200" i="5"/>
  <c r="G200" i="5"/>
  <c r="F200" i="5"/>
  <c r="H199" i="5"/>
  <c r="G199" i="5"/>
  <c r="F199" i="5"/>
  <c r="H198" i="5"/>
  <c r="G198" i="5"/>
  <c r="F198" i="5"/>
  <c r="H197" i="5"/>
  <c r="G197" i="5"/>
  <c r="F197" i="5"/>
  <c r="H196" i="5"/>
  <c r="G196" i="5"/>
  <c r="F196" i="5"/>
  <c r="H195" i="5"/>
  <c r="G195" i="5"/>
  <c r="F195" i="5"/>
  <c r="H194" i="5"/>
  <c r="G194" i="5"/>
  <c r="F194" i="5"/>
  <c r="H193" i="5"/>
  <c r="G193" i="5"/>
  <c r="F193" i="5"/>
  <c r="H192" i="5"/>
  <c r="G192" i="5"/>
  <c r="F192" i="5"/>
  <c r="H191" i="5"/>
  <c r="G191" i="5"/>
  <c r="F191" i="5"/>
  <c r="H190" i="5"/>
  <c r="G190" i="5"/>
  <c r="F190" i="5"/>
  <c r="H189" i="5"/>
  <c r="G189" i="5"/>
  <c r="F189" i="5"/>
  <c r="H188" i="5"/>
  <c r="G188" i="5"/>
  <c r="F188" i="5"/>
  <c r="H187" i="5"/>
  <c r="G187" i="5"/>
  <c r="F187" i="5"/>
  <c r="H186" i="5"/>
  <c r="G186" i="5"/>
  <c r="F186" i="5"/>
  <c r="H185" i="5"/>
  <c r="G185" i="5"/>
  <c r="F185" i="5"/>
  <c r="H184" i="5"/>
  <c r="G184" i="5"/>
  <c r="F184" i="5"/>
  <c r="H183" i="5"/>
  <c r="G183" i="5"/>
  <c r="F183" i="5"/>
  <c r="H182" i="5"/>
  <c r="G182" i="5"/>
  <c r="F182" i="5"/>
  <c r="H181" i="5"/>
  <c r="G181" i="5"/>
  <c r="F181" i="5"/>
  <c r="H180" i="5"/>
  <c r="G180" i="5"/>
  <c r="F180" i="5"/>
  <c r="H179" i="5"/>
  <c r="G179" i="5"/>
  <c r="F179" i="5"/>
  <c r="H178" i="5"/>
  <c r="G178" i="5"/>
  <c r="F178" i="5"/>
  <c r="H177" i="5"/>
  <c r="G177" i="5"/>
  <c r="F177" i="5"/>
  <c r="H176" i="5"/>
  <c r="G176" i="5"/>
  <c r="F176" i="5"/>
  <c r="H175" i="5"/>
  <c r="G175" i="5"/>
  <c r="F175" i="5"/>
  <c r="H174" i="5"/>
  <c r="G174" i="5"/>
  <c r="F174" i="5"/>
  <c r="H23" i="5"/>
  <c r="G23" i="5"/>
  <c r="F23" i="5"/>
  <c r="H172" i="5"/>
  <c r="G172" i="5"/>
  <c r="F172" i="5"/>
  <c r="H171" i="5"/>
  <c r="G171" i="5"/>
  <c r="F171" i="5"/>
  <c r="H170" i="5"/>
  <c r="G170" i="5"/>
  <c r="F170" i="5"/>
  <c r="H169" i="5"/>
  <c r="G169" i="5"/>
  <c r="F169" i="5"/>
  <c r="H168" i="5"/>
  <c r="G168" i="5"/>
  <c r="F168" i="5"/>
  <c r="H167" i="5"/>
  <c r="G167" i="5"/>
  <c r="F167" i="5"/>
  <c r="H166" i="5"/>
  <c r="G166" i="5"/>
  <c r="F166" i="5"/>
  <c r="H165" i="5"/>
  <c r="G165" i="5"/>
  <c r="F165" i="5"/>
  <c r="H164" i="5"/>
  <c r="G164" i="5"/>
  <c r="F164" i="5"/>
  <c r="H163" i="5"/>
  <c r="G163" i="5"/>
  <c r="F163" i="5"/>
  <c r="H162" i="5"/>
  <c r="G162" i="5"/>
  <c r="F162" i="5"/>
  <c r="H161" i="5"/>
  <c r="G161" i="5"/>
  <c r="F161" i="5"/>
  <c r="H160" i="5"/>
  <c r="G160" i="5"/>
  <c r="F160" i="5"/>
  <c r="H159" i="5"/>
  <c r="G159" i="5"/>
  <c r="F159" i="5"/>
  <c r="H158" i="5"/>
  <c r="G158" i="5"/>
  <c r="F158" i="5"/>
  <c r="H157" i="5"/>
  <c r="G157" i="5"/>
  <c r="F157" i="5"/>
  <c r="H156" i="5"/>
  <c r="G156" i="5"/>
  <c r="F156" i="5"/>
  <c r="H155" i="5"/>
  <c r="G155" i="5"/>
  <c r="F155" i="5"/>
  <c r="H154" i="5"/>
  <c r="G154" i="5"/>
  <c r="F154" i="5"/>
  <c r="H153" i="5"/>
  <c r="G153" i="5"/>
  <c r="F153" i="5"/>
  <c r="H152" i="5"/>
  <c r="G152" i="5"/>
  <c r="F152" i="5"/>
  <c r="H151" i="5"/>
  <c r="G151" i="5"/>
  <c r="F151" i="5"/>
  <c r="H150" i="5"/>
  <c r="G150" i="5"/>
  <c r="F150" i="5"/>
  <c r="H149" i="5"/>
  <c r="G149" i="5"/>
  <c r="F149" i="5"/>
  <c r="H148" i="5"/>
  <c r="G148" i="5"/>
  <c r="F148" i="5"/>
  <c r="H147" i="5"/>
  <c r="G147" i="5"/>
  <c r="F147" i="5"/>
  <c r="H146" i="5"/>
  <c r="G146" i="5"/>
  <c r="F146" i="5"/>
  <c r="H145" i="5"/>
  <c r="G145" i="5"/>
  <c r="F145" i="5"/>
  <c r="H144" i="5"/>
  <c r="G144" i="5"/>
  <c r="F144" i="5"/>
  <c r="H143" i="5"/>
  <c r="G143" i="5"/>
  <c r="F143" i="5"/>
  <c r="H142" i="5"/>
  <c r="G142" i="5"/>
  <c r="F142" i="5"/>
  <c r="H141" i="5"/>
  <c r="G141" i="5"/>
  <c r="F141" i="5"/>
  <c r="H140" i="5"/>
  <c r="G140" i="5"/>
  <c r="F140" i="5"/>
  <c r="H139" i="5"/>
  <c r="G139" i="5"/>
  <c r="F139" i="5"/>
  <c r="H138" i="5"/>
  <c r="G138" i="5"/>
  <c r="F138" i="5"/>
  <c r="H137" i="5"/>
  <c r="G137" i="5"/>
  <c r="F137" i="5"/>
  <c r="H136" i="5"/>
  <c r="G136" i="5"/>
  <c r="F136" i="5"/>
  <c r="H135" i="5"/>
  <c r="G135" i="5"/>
  <c r="F135" i="5"/>
  <c r="H134" i="5"/>
  <c r="G134" i="5"/>
  <c r="F134" i="5"/>
  <c r="H133" i="5"/>
  <c r="G133" i="5"/>
  <c r="F133" i="5"/>
  <c r="H132" i="5"/>
  <c r="G132" i="5"/>
  <c r="F132" i="5"/>
  <c r="H131" i="5"/>
  <c r="G131" i="5"/>
  <c r="F131" i="5"/>
  <c r="H130" i="5"/>
  <c r="G130" i="5"/>
  <c r="F130" i="5"/>
  <c r="H129" i="5"/>
  <c r="G129" i="5"/>
  <c r="F129" i="5"/>
  <c r="H128" i="5"/>
  <c r="G128" i="5"/>
  <c r="F128" i="5"/>
  <c r="H45" i="5"/>
  <c r="G45" i="5"/>
  <c r="F45" i="5"/>
  <c r="H126" i="5"/>
  <c r="G126" i="5"/>
  <c r="F126" i="5"/>
  <c r="H125" i="5"/>
  <c r="G125" i="5"/>
  <c r="F125" i="5"/>
  <c r="H124" i="5"/>
  <c r="G124" i="5"/>
  <c r="F124" i="5"/>
  <c r="H123" i="5"/>
  <c r="G123" i="5"/>
  <c r="F123" i="5"/>
  <c r="H35" i="5"/>
  <c r="G35" i="5"/>
  <c r="F35" i="5"/>
  <c r="H121" i="5"/>
  <c r="G121" i="5"/>
  <c r="F121" i="5"/>
  <c r="H120" i="5"/>
  <c r="G120" i="5"/>
  <c r="F120" i="5"/>
  <c r="H119" i="5"/>
  <c r="G119" i="5"/>
  <c r="F119" i="5"/>
  <c r="H118" i="5"/>
  <c r="G118" i="5"/>
  <c r="F118" i="5"/>
  <c r="H54" i="5"/>
  <c r="G54" i="5"/>
  <c r="F54" i="5"/>
  <c r="H116" i="5"/>
  <c r="G116" i="5"/>
  <c r="F116" i="5"/>
  <c r="H84" i="5"/>
  <c r="G84" i="5"/>
  <c r="F84" i="5"/>
  <c r="H114" i="5"/>
  <c r="G114" i="5"/>
  <c r="F114" i="5"/>
  <c r="H113" i="5"/>
  <c r="G113" i="5"/>
  <c r="F113" i="5"/>
  <c r="H39" i="5"/>
  <c r="G39" i="5"/>
  <c r="F39" i="5"/>
  <c r="H111" i="5"/>
  <c r="G111" i="5"/>
  <c r="F111" i="5"/>
  <c r="H110" i="5"/>
  <c r="G110" i="5"/>
  <c r="F110" i="5"/>
  <c r="H109" i="5"/>
  <c r="G109" i="5"/>
  <c r="F109" i="5"/>
  <c r="H108" i="5"/>
  <c r="G108" i="5"/>
  <c r="F108" i="5"/>
  <c r="H44" i="5"/>
  <c r="G44" i="5"/>
  <c r="F44" i="5"/>
  <c r="H106" i="5"/>
  <c r="G106" i="5"/>
  <c r="F106" i="5"/>
  <c r="H105" i="5"/>
  <c r="G105" i="5"/>
  <c r="F105" i="5"/>
  <c r="H104" i="5"/>
  <c r="G104" i="5"/>
  <c r="F104" i="5"/>
  <c r="H38" i="5"/>
  <c r="G38" i="5"/>
  <c r="F38" i="5"/>
  <c r="H17" i="5"/>
  <c r="G17" i="5"/>
  <c r="F17" i="5"/>
  <c r="H14" i="5"/>
  <c r="G14" i="5"/>
  <c r="F14" i="5"/>
  <c r="H56" i="5"/>
  <c r="G56" i="5"/>
  <c r="F56" i="5"/>
  <c r="H15" i="5"/>
  <c r="G15" i="5"/>
  <c r="F15" i="5"/>
  <c r="H98" i="5"/>
  <c r="G98" i="5"/>
  <c r="F98" i="5"/>
  <c r="H97" i="5"/>
  <c r="G97" i="5"/>
  <c r="F97" i="5"/>
  <c r="H115" i="5"/>
  <c r="G115" i="5"/>
  <c r="F115" i="5"/>
  <c r="H95" i="5"/>
  <c r="G95" i="5"/>
  <c r="F95" i="5"/>
  <c r="H32" i="5"/>
  <c r="G32" i="5"/>
  <c r="F32" i="5"/>
  <c r="H7" i="5"/>
  <c r="G7" i="5"/>
  <c r="F7" i="5"/>
  <c r="H92" i="5"/>
  <c r="G92" i="5"/>
  <c r="F92" i="5"/>
  <c r="H91" i="5"/>
  <c r="G91" i="5"/>
  <c r="F91" i="5"/>
  <c r="H90" i="5"/>
  <c r="G90" i="5"/>
  <c r="F90" i="5"/>
  <c r="H89" i="5"/>
  <c r="G89" i="5"/>
  <c r="F89" i="5"/>
  <c r="H82" i="5"/>
  <c r="G82" i="5"/>
  <c r="F82" i="5"/>
  <c r="H16" i="5"/>
  <c r="G16" i="5"/>
  <c r="F16" i="5"/>
  <c r="H53" i="5"/>
  <c r="G53" i="5"/>
  <c r="F53" i="5"/>
  <c r="H85" i="5"/>
  <c r="G85" i="5"/>
  <c r="F85" i="5"/>
  <c r="H62" i="5"/>
  <c r="G62" i="5"/>
  <c r="F62" i="5"/>
  <c r="H101" i="5"/>
  <c r="G101" i="5"/>
  <c r="F101" i="5"/>
  <c r="H10" i="5"/>
  <c r="G10" i="5"/>
  <c r="F10" i="5"/>
  <c r="H81" i="5"/>
  <c r="G81" i="5"/>
  <c r="F81" i="5"/>
  <c r="H80" i="5"/>
  <c r="G80" i="5"/>
  <c r="F80" i="5"/>
  <c r="H70" i="5"/>
  <c r="G70" i="5"/>
  <c r="F70" i="5"/>
  <c r="H78" i="5"/>
  <c r="G78" i="5"/>
  <c r="F78" i="5"/>
  <c r="H96" i="5"/>
  <c r="G96" i="5"/>
  <c r="F96" i="5"/>
  <c r="H173" i="5"/>
  <c r="G173" i="5"/>
  <c r="F173" i="5"/>
  <c r="H127" i="5"/>
  <c r="G127" i="5"/>
  <c r="F127" i="5"/>
  <c r="H5" i="5"/>
  <c r="G5" i="5"/>
  <c r="F5" i="5"/>
  <c r="H73" i="5"/>
  <c r="G73" i="5"/>
  <c r="F73" i="5"/>
  <c r="H43" i="5"/>
  <c r="G43" i="5"/>
  <c r="F43" i="5"/>
  <c r="H59" i="5"/>
  <c r="G59" i="5"/>
  <c r="F59" i="5"/>
  <c r="H22" i="5"/>
  <c r="G22" i="5"/>
  <c r="F22" i="5"/>
  <c r="H30" i="5"/>
  <c r="G30" i="5"/>
  <c r="F30" i="5"/>
  <c r="H50" i="5"/>
  <c r="G50" i="5"/>
  <c r="F50" i="5"/>
  <c r="H76" i="5"/>
  <c r="G76" i="5"/>
  <c r="F76" i="5"/>
  <c r="H49" i="5"/>
  <c r="G49" i="5"/>
  <c r="F49" i="5"/>
  <c r="H65" i="5"/>
  <c r="G65" i="5"/>
  <c r="F65" i="5"/>
  <c r="H31" i="5"/>
  <c r="G31" i="5"/>
  <c r="F31" i="5"/>
  <c r="H63" i="5"/>
  <c r="G63" i="5"/>
  <c r="F63" i="5"/>
  <c r="H13" i="5"/>
  <c r="G13" i="5"/>
  <c r="F13" i="5"/>
  <c r="H86" i="5"/>
  <c r="G86" i="5"/>
  <c r="F86" i="5"/>
  <c r="H33" i="5"/>
  <c r="G33" i="5"/>
  <c r="F33" i="5"/>
  <c r="H4" i="5"/>
  <c r="G4" i="5"/>
  <c r="F4" i="5"/>
  <c r="H46" i="5"/>
  <c r="G46" i="5"/>
  <c r="F46" i="5"/>
  <c r="H122" i="5"/>
  <c r="G122" i="5"/>
  <c r="F122" i="5"/>
  <c r="H6" i="5"/>
  <c r="G6" i="5"/>
  <c r="F6" i="5"/>
  <c r="H55" i="5"/>
  <c r="G55" i="5"/>
  <c r="F55" i="5"/>
  <c r="H94" i="5"/>
  <c r="G94" i="5"/>
  <c r="F94" i="5"/>
  <c r="H60" i="5"/>
  <c r="G60" i="5"/>
  <c r="F60" i="5"/>
  <c r="H11" i="5"/>
  <c r="G11" i="5"/>
  <c r="F11" i="5"/>
  <c r="H9" i="5"/>
  <c r="G9" i="5"/>
  <c r="F9" i="5"/>
  <c r="H19" i="5"/>
  <c r="G19" i="5"/>
  <c r="F19" i="5"/>
  <c r="H27" i="5"/>
  <c r="G27" i="5"/>
  <c r="F27" i="5"/>
  <c r="H37" i="5"/>
  <c r="G37" i="5"/>
  <c r="F37" i="5"/>
  <c r="H48" i="5"/>
  <c r="G48" i="5"/>
  <c r="F48" i="5"/>
  <c r="H79" i="5"/>
  <c r="G79" i="5"/>
  <c r="F79" i="5"/>
  <c r="H18" i="5"/>
  <c r="G18" i="5"/>
  <c r="F18" i="5"/>
  <c r="H34" i="5"/>
  <c r="G34" i="5"/>
  <c r="F34" i="5"/>
  <c r="H102" i="5"/>
  <c r="G102" i="5"/>
  <c r="F102" i="5"/>
  <c r="H47" i="5"/>
  <c r="G47" i="5"/>
  <c r="F47" i="5"/>
  <c r="H61" i="5"/>
  <c r="G61" i="5"/>
  <c r="F61" i="5"/>
  <c r="H103" i="5"/>
  <c r="G103" i="5"/>
  <c r="F103" i="5"/>
  <c r="H28" i="5"/>
  <c r="G28" i="5"/>
  <c r="F28" i="5"/>
  <c r="H51" i="5"/>
  <c r="G51" i="5"/>
  <c r="F51" i="5"/>
  <c r="H66" i="5"/>
  <c r="G66" i="5"/>
  <c r="F66" i="5"/>
  <c r="H87" i="5"/>
  <c r="G87" i="5"/>
  <c r="F87" i="5"/>
  <c r="H77" i="5"/>
  <c r="G77" i="5"/>
  <c r="F77" i="5"/>
  <c r="H99" i="5"/>
  <c r="G99" i="5"/>
  <c r="F99" i="5"/>
  <c r="H72" i="5"/>
  <c r="G72" i="5"/>
  <c r="F72" i="5"/>
  <c r="H12" i="5"/>
  <c r="G12" i="5"/>
  <c r="F12" i="5"/>
  <c r="H75" i="5"/>
  <c r="G75" i="5"/>
  <c r="F75" i="5"/>
  <c r="H57" i="5"/>
  <c r="G57" i="5"/>
  <c r="F57" i="5"/>
  <c r="H112" i="5"/>
  <c r="G112" i="5"/>
  <c r="F112" i="5"/>
  <c r="H40" i="5"/>
  <c r="G40" i="5"/>
  <c r="F40" i="5"/>
  <c r="H8" i="5"/>
  <c r="G8" i="5"/>
  <c r="F8" i="5"/>
  <c r="H25" i="5"/>
  <c r="G25" i="5"/>
  <c r="F25" i="5"/>
  <c r="H93" i="5"/>
  <c r="G93" i="5"/>
  <c r="F93" i="5"/>
  <c r="H26" i="5"/>
  <c r="G26" i="5"/>
  <c r="F26" i="5"/>
  <c r="H41" i="5"/>
  <c r="G41" i="5"/>
  <c r="F41" i="5"/>
  <c r="H68" i="5"/>
  <c r="G68" i="5"/>
  <c r="F68" i="5"/>
  <c r="H64" i="5"/>
  <c r="G64" i="5"/>
  <c r="F64" i="5"/>
  <c r="H42" i="5"/>
  <c r="G42" i="5"/>
  <c r="F42" i="5"/>
  <c r="H67" i="5"/>
  <c r="G67" i="5"/>
  <c r="F67" i="5"/>
  <c r="H52" i="5"/>
  <c r="G52" i="5"/>
  <c r="F52" i="5"/>
  <c r="H74" i="5"/>
  <c r="G74" i="5"/>
  <c r="F74" i="5"/>
  <c r="H107" i="5"/>
  <c r="G107" i="5"/>
  <c r="F107" i="5"/>
  <c r="H36" i="5"/>
  <c r="G36" i="5"/>
  <c r="F36" i="5"/>
  <c r="H71" i="5"/>
  <c r="G71" i="5"/>
  <c r="F71" i="5"/>
  <c r="H58" i="5"/>
  <c r="G58" i="5"/>
  <c r="F58" i="5"/>
  <c r="H83" i="5"/>
  <c r="G83" i="5"/>
  <c r="F83" i="5"/>
  <c r="H24" i="5"/>
  <c r="G24" i="5"/>
  <c r="F24" i="5"/>
  <c r="H69" i="5"/>
  <c r="G69" i="5"/>
  <c r="F69" i="5"/>
  <c r="H117" i="5"/>
  <c r="G117" i="5"/>
  <c r="F117" i="5"/>
  <c r="H20" i="5"/>
  <c r="G20" i="5"/>
  <c r="F20" i="5"/>
  <c r="H211" i="5"/>
  <c r="G211" i="5"/>
  <c r="F211" i="5"/>
  <c r="H21" i="5"/>
  <c r="G21" i="5"/>
  <c r="F21" i="5"/>
  <c r="H88" i="5"/>
  <c r="G88" i="5"/>
  <c r="F88" i="5"/>
  <c r="H100" i="5"/>
  <c r="G100" i="5"/>
  <c r="F100" i="5"/>
  <c r="E234" i="5"/>
  <c r="D234" i="5"/>
  <c r="C234" i="5"/>
  <c r="E233" i="5"/>
  <c r="D233" i="5"/>
  <c r="C233" i="5"/>
  <c r="E232" i="5"/>
  <c r="D232" i="5"/>
  <c r="C232" i="5"/>
  <c r="E231" i="5"/>
  <c r="D231" i="5"/>
  <c r="C231" i="5"/>
  <c r="E230" i="5"/>
  <c r="D230" i="5"/>
  <c r="C230" i="5"/>
  <c r="E229" i="5"/>
  <c r="D229" i="5"/>
  <c r="C229" i="5"/>
  <c r="E228" i="5"/>
  <c r="D228" i="5"/>
  <c r="C228" i="5"/>
  <c r="E227" i="5"/>
  <c r="D227" i="5"/>
  <c r="C227" i="5"/>
  <c r="E226" i="5"/>
  <c r="D226" i="5"/>
  <c r="C226" i="5"/>
  <c r="E225" i="5"/>
  <c r="D225" i="5"/>
  <c r="C225" i="5"/>
  <c r="E224" i="5"/>
  <c r="D224" i="5"/>
  <c r="C224" i="5"/>
  <c r="E223" i="5"/>
  <c r="D223" i="5"/>
  <c r="C223" i="5"/>
  <c r="E222" i="5"/>
  <c r="D222" i="5"/>
  <c r="C222" i="5"/>
  <c r="E221" i="5"/>
  <c r="D221" i="5"/>
  <c r="C221" i="5"/>
  <c r="E220" i="5"/>
  <c r="D220" i="5"/>
  <c r="C220" i="5"/>
  <c r="E219" i="5"/>
  <c r="D219" i="5"/>
  <c r="C219" i="5"/>
  <c r="E218" i="5"/>
  <c r="D218" i="5"/>
  <c r="C218" i="5"/>
  <c r="E217" i="5"/>
  <c r="D217" i="5"/>
  <c r="C217" i="5"/>
  <c r="E216" i="5"/>
  <c r="D216" i="5"/>
  <c r="C216" i="5"/>
  <c r="E215" i="5"/>
  <c r="D215" i="5"/>
  <c r="C215" i="5"/>
  <c r="E214" i="5"/>
  <c r="D214" i="5"/>
  <c r="C214" i="5"/>
  <c r="E213" i="5"/>
  <c r="D213" i="5"/>
  <c r="C213" i="5"/>
  <c r="E212" i="5"/>
  <c r="D212" i="5"/>
  <c r="C212" i="5"/>
  <c r="E29" i="5"/>
  <c r="D29" i="5"/>
  <c r="C29" i="5"/>
  <c r="E210" i="5"/>
  <c r="D210" i="5"/>
  <c r="C210" i="5"/>
  <c r="E209" i="5"/>
  <c r="D209" i="5"/>
  <c r="C209" i="5"/>
  <c r="E208" i="5"/>
  <c r="D208" i="5"/>
  <c r="C208" i="5"/>
  <c r="E207" i="5"/>
  <c r="D207" i="5"/>
  <c r="C207" i="5"/>
  <c r="E206" i="5"/>
  <c r="D206" i="5"/>
  <c r="C206" i="5"/>
  <c r="E205" i="5"/>
  <c r="D205" i="5"/>
  <c r="C205" i="5"/>
  <c r="E204" i="5"/>
  <c r="D204" i="5"/>
  <c r="C204" i="5"/>
  <c r="E203" i="5"/>
  <c r="D203" i="5"/>
  <c r="C203" i="5"/>
  <c r="E202" i="5"/>
  <c r="D202" i="5"/>
  <c r="C202" i="5"/>
  <c r="E201" i="5"/>
  <c r="D201" i="5"/>
  <c r="C201" i="5"/>
  <c r="E200" i="5"/>
  <c r="D200" i="5"/>
  <c r="C200" i="5"/>
  <c r="E199" i="5"/>
  <c r="D199" i="5"/>
  <c r="C199" i="5"/>
  <c r="E198" i="5"/>
  <c r="D198" i="5"/>
  <c r="C198" i="5"/>
  <c r="E197" i="5"/>
  <c r="D197" i="5"/>
  <c r="C197" i="5"/>
  <c r="E196" i="5"/>
  <c r="D196" i="5"/>
  <c r="C196" i="5"/>
  <c r="E195" i="5"/>
  <c r="D195" i="5"/>
  <c r="C195" i="5"/>
  <c r="E194" i="5"/>
  <c r="D194" i="5"/>
  <c r="C194" i="5"/>
  <c r="E193" i="5"/>
  <c r="D193" i="5"/>
  <c r="C193" i="5"/>
  <c r="E192" i="5"/>
  <c r="D192" i="5"/>
  <c r="C192" i="5"/>
  <c r="E191" i="5"/>
  <c r="D191" i="5"/>
  <c r="C191" i="5"/>
  <c r="E190" i="5"/>
  <c r="D190" i="5"/>
  <c r="C190" i="5"/>
  <c r="E189" i="5"/>
  <c r="D189" i="5"/>
  <c r="C189" i="5"/>
  <c r="E188" i="5"/>
  <c r="D188" i="5"/>
  <c r="C188" i="5"/>
  <c r="E187" i="5"/>
  <c r="D187" i="5"/>
  <c r="C187" i="5"/>
  <c r="E186" i="5"/>
  <c r="D186" i="5"/>
  <c r="C186" i="5"/>
  <c r="E185" i="5"/>
  <c r="D185" i="5"/>
  <c r="C185" i="5"/>
  <c r="E184" i="5"/>
  <c r="D184" i="5"/>
  <c r="C184" i="5"/>
  <c r="E183" i="5"/>
  <c r="D183" i="5"/>
  <c r="C183" i="5"/>
  <c r="E182" i="5"/>
  <c r="D182" i="5"/>
  <c r="C182" i="5"/>
  <c r="E181" i="5"/>
  <c r="D181" i="5"/>
  <c r="C181" i="5"/>
  <c r="E180" i="5"/>
  <c r="D180" i="5"/>
  <c r="C180" i="5"/>
  <c r="E179" i="5"/>
  <c r="D179" i="5"/>
  <c r="C179" i="5"/>
  <c r="E178" i="5"/>
  <c r="D178" i="5"/>
  <c r="C178" i="5"/>
  <c r="E177" i="5"/>
  <c r="D177" i="5"/>
  <c r="C177" i="5"/>
  <c r="E176" i="5"/>
  <c r="D176" i="5"/>
  <c r="C176" i="5"/>
  <c r="E175" i="5"/>
  <c r="D175" i="5"/>
  <c r="C175" i="5"/>
  <c r="E174" i="5"/>
  <c r="D174" i="5"/>
  <c r="C174" i="5"/>
  <c r="E23" i="5"/>
  <c r="D23" i="5"/>
  <c r="C23" i="5"/>
  <c r="E172" i="5"/>
  <c r="D172" i="5"/>
  <c r="C172" i="5"/>
  <c r="E171" i="5"/>
  <c r="D171" i="5"/>
  <c r="C171" i="5"/>
  <c r="E170" i="5"/>
  <c r="D170" i="5"/>
  <c r="C170" i="5"/>
  <c r="E169" i="5"/>
  <c r="D169" i="5"/>
  <c r="C169" i="5"/>
  <c r="E168" i="5"/>
  <c r="D168" i="5"/>
  <c r="C168" i="5"/>
  <c r="E167" i="5"/>
  <c r="D167" i="5"/>
  <c r="C167" i="5"/>
  <c r="E166" i="5"/>
  <c r="D166" i="5"/>
  <c r="C166" i="5"/>
  <c r="E165" i="5"/>
  <c r="D165" i="5"/>
  <c r="C165" i="5"/>
  <c r="E164" i="5"/>
  <c r="D164" i="5"/>
  <c r="C164" i="5"/>
  <c r="E163" i="5"/>
  <c r="D163" i="5"/>
  <c r="C163" i="5"/>
  <c r="E162" i="5"/>
  <c r="D162" i="5"/>
  <c r="C162" i="5"/>
  <c r="E161" i="5"/>
  <c r="D161" i="5"/>
  <c r="C161" i="5"/>
  <c r="E160" i="5"/>
  <c r="D160" i="5"/>
  <c r="C160" i="5"/>
  <c r="E159" i="5"/>
  <c r="D159" i="5"/>
  <c r="C159" i="5"/>
  <c r="E158" i="5"/>
  <c r="D158" i="5"/>
  <c r="C158" i="5"/>
  <c r="E157" i="5"/>
  <c r="D157" i="5"/>
  <c r="C157" i="5"/>
  <c r="E156" i="5"/>
  <c r="D156" i="5"/>
  <c r="C156" i="5"/>
  <c r="E155" i="5"/>
  <c r="D155" i="5"/>
  <c r="C155" i="5"/>
  <c r="E154" i="5"/>
  <c r="D154" i="5"/>
  <c r="C154" i="5"/>
  <c r="E153" i="5"/>
  <c r="D153" i="5"/>
  <c r="C153" i="5"/>
  <c r="E152" i="5"/>
  <c r="D152" i="5"/>
  <c r="C152" i="5"/>
  <c r="E151" i="5"/>
  <c r="D151" i="5"/>
  <c r="C151" i="5"/>
  <c r="E150" i="5"/>
  <c r="D150" i="5"/>
  <c r="C150" i="5"/>
  <c r="E149" i="5"/>
  <c r="D149" i="5"/>
  <c r="C149" i="5"/>
  <c r="E148" i="5"/>
  <c r="D148" i="5"/>
  <c r="C148" i="5"/>
  <c r="E147" i="5"/>
  <c r="D147" i="5"/>
  <c r="C147" i="5"/>
  <c r="E146" i="5"/>
  <c r="D146" i="5"/>
  <c r="C146" i="5"/>
  <c r="E145" i="5"/>
  <c r="D145" i="5"/>
  <c r="C145" i="5"/>
  <c r="E144" i="5"/>
  <c r="D144" i="5"/>
  <c r="C144" i="5"/>
  <c r="E143" i="5"/>
  <c r="D143" i="5"/>
  <c r="C143" i="5"/>
  <c r="E142" i="5"/>
  <c r="D142" i="5"/>
  <c r="C142" i="5"/>
  <c r="E141" i="5"/>
  <c r="D141" i="5"/>
  <c r="C141" i="5"/>
  <c r="E140" i="5"/>
  <c r="D140" i="5"/>
  <c r="C140" i="5"/>
  <c r="E139" i="5"/>
  <c r="D139" i="5"/>
  <c r="C139" i="5"/>
  <c r="E138" i="5"/>
  <c r="D138" i="5"/>
  <c r="C138" i="5"/>
  <c r="E137" i="5"/>
  <c r="D137" i="5"/>
  <c r="C137" i="5"/>
  <c r="E136" i="5"/>
  <c r="D136" i="5"/>
  <c r="C136" i="5"/>
  <c r="E135" i="5"/>
  <c r="D135" i="5"/>
  <c r="C135" i="5"/>
  <c r="E134" i="5"/>
  <c r="D134" i="5"/>
  <c r="C134" i="5"/>
  <c r="E133" i="5"/>
  <c r="D133" i="5"/>
  <c r="C133" i="5"/>
  <c r="E132" i="5"/>
  <c r="D132" i="5"/>
  <c r="C132" i="5"/>
  <c r="E131" i="5"/>
  <c r="D131" i="5"/>
  <c r="C131" i="5"/>
  <c r="E130" i="5"/>
  <c r="D130" i="5"/>
  <c r="C130" i="5"/>
  <c r="E129" i="5"/>
  <c r="D129" i="5"/>
  <c r="C129" i="5"/>
  <c r="E128" i="5"/>
  <c r="D128" i="5"/>
  <c r="C128" i="5"/>
  <c r="E45" i="5"/>
  <c r="D45" i="5"/>
  <c r="C45" i="5"/>
  <c r="E126" i="5"/>
  <c r="D126" i="5"/>
  <c r="C126" i="5"/>
  <c r="E125" i="5"/>
  <c r="D125" i="5"/>
  <c r="C125" i="5"/>
  <c r="E124" i="5"/>
  <c r="D124" i="5"/>
  <c r="C124" i="5"/>
  <c r="E123" i="5"/>
  <c r="D123" i="5"/>
  <c r="C123" i="5"/>
  <c r="E35" i="5"/>
  <c r="D35" i="5"/>
  <c r="C35" i="5"/>
  <c r="E121" i="5"/>
  <c r="D121" i="5"/>
  <c r="C121" i="5"/>
  <c r="E120" i="5"/>
  <c r="D120" i="5"/>
  <c r="C120" i="5"/>
  <c r="E119" i="5"/>
  <c r="D119" i="5"/>
  <c r="C119" i="5"/>
  <c r="E118" i="5"/>
  <c r="D118" i="5"/>
  <c r="C118" i="5"/>
  <c r="E54" i="5"/>
  <c r="D54" i="5"/>
  <c r="C54" i="5"/>
  <c r="E116" i="5"/>
  <c r="D116" i="5"/>
  <c r="C116" i="5"/>
  <c r="E84" i="5"/>
  <c r="D84" i="5"/>
  <c r="C84" i="5"/>
  <c r="E114" i="5"/>
  <c r="D114" i="5"/>
  <c r="C114" i="5"/>
  <c r="E113" i="5"/>
  <c r="D113" i="5"/>
  <c r="C113" i="5"/>
  <c r="E39" i="5"/>
  <c r="D39" i="5"/>
  <c r="C39" i="5"/>
  <c r="E111" i="5"/>
  <c r="D111" i="5"/>
  <c r="C111" i="5"/>
  <c r="E110" i="5"/>
  <c r="D110" i="5"/>
  <c r="C110" i="5"/>
  <c r="E109" i="5"/>
  <c r="D109" i="5"/>
  <c r="C109" i="5"/>
  <c r="E108" i="5"/>
  <c r="D108" i="5"/>
  <c r="C108" i="5"/>
  <c r="E44" i="5"/>
  <c r="D44" i="5"/>
  <c r="C44" i="5"/>
  <c r="E106" i="5"/>
  <c r="D106" i="5"/>
  <c r="C106" i="5"/>
  <c r="E105" i="5"/>
  <c r="D105" i="5"/>
  <c r="C105" i="5"/>
  <c r="E104" i="5"/>
  <c r="D104" i="5"/>
  <c r="C104" i="5"/>
  <c r="E38" i="5"/>
  <c r="D38" i="5"/>
  <c r="C38" i="5"/>
  <c r="E17" i="5"/>
  <c r="D17" i="5"/>
  <c r="C17" i="5"/>
  <c r="E14" i="5"/>
  <c r="D14" i="5"/>
  <c r="C14" i="5"/>
  <c r="E56" i="5"/>
  <c r="D56" i="5"/>
  <c r="C56" i="5"/>
  <c r="E15" i="5"/>
  <c r="D15" i="5"/>
  <c r="C15" i="5"/>
  <c r="E98" i="5"/>
  <c r="D98" i="5"/>
  <c r="C98" i="5"/>
  <c r="E97" i="5"/>
  <c r="D97" i="5"/>
  <c r="C97" i="5"/>
  <c r="E115" i="5"/>
  <c r="D115" i="5"/>
  <c r="C115" i="5"/>
  <c r="E95" i="5"/>
  <c r="D95" i="5"/>
  <c r="C95" i="5"/>
  <c r="E32" i="5"/>
  <c r="D32" i="5"/>
  <c r="C32" i="5"/>
  <c r="E7" i="5"/>
  <c r="D7" i="5"/>
  <c r="C7" i="5"/>
  <c r="E92" i="5"/>
  <c r="D92" i="5"/>
  <c r="C92" i="5"/>
  <c r="E91" i="5"/>
  <c r="D91" i="5"/>
  <c r="C91" i="5"/>
  <c r="E90" i="5"/>
  <c r="D90" i="5"/>
  <c r="C90" i="5"/>
  <c r="E89" i="5"/>
  <c r="D89" i="5"/>
  <c r="C89" i="5"/>
  <c r="E82" i="5"/>
  <c r="D82" i="5"/>
  <c r="C82" i="5"/>
  <c r="E16" i="5"/>
  <c r="D16" i="5"/>
  <c r="C16" i="5"/>
  <c r="E53" i="5"/>
  <c r="D53" i="5"/>
  <c r="C53" i="5"/>
  <c r="E85" i="5"/>
  <c r="D85" i="5"/>
  <c r="C85" i="5"/>
  <c r="E62" i="5"/>
  <c r="D62" i="5"/>
  <c r="C62" i="5"/>
  <c r="E101" i="5"/>
  <c r="D101" i="5"/>
  <c r="C101" i="5"/>
  <c r="E10" i="5"/>
  <c r="D10" i="5"/>
  <c r="C10" i="5"/>
  <c r="E81" i="5"/>
  <c r="D81" i="5"/>
  <c r="C81" i="5"/>
  <c r="E80" i="5"/>
  <c r="D80" i="5"/>
  <c r="C80" i="5"/>
  <c r="E70" i="5"/>
  <c r="D70" i="5"/>
  <c r="C70" i="5"/>
  <c r="E78" i="5"/>
  <c r="D78" i="5"/>
  <c r="C78" i="5"/>
  <c r="E96" i="5"/>
  <c r="D96" i="5"/>
  <c r="C96" i="5"/>
  <c r="E173" i="5"/>
  <c r="D173" i="5"/>
  <c r="C173" i="5"/>
  <c r="E127" i="5"/>
  <c r="D127" i="5"/>
  <c r="C127" i="5"/>
  <c r="E5" i="5"/>
  <c r="D5" i="5"/>
  <c r="C5" i="5"/>
  <c r="E73" i="5"/>
  <c r="D73" i="5"/>
  <c r="C73" i="5"/>
  <c r="E43" i="5"/>
  <c r="D43" i="5"/>
  <c r="C43" i="5"/>
  <c r="E59" i="5"/>
  <c r="D59" i="5"/>
  <c r="C59" i="5"/>
  <c r="E22" i="5"/>
  <c r="D22" i="5"/>
  <c r="C22" i="5"/>
  <c r="E30" i="5"/>
  <c r="D30" i="5"/>
  <c r="C30" i="5"/>
  <c r="E50" i="5"/>
  <c r="D50" i="5"/>
  <c r="C50" i="5"/>
  <c r="E76" i="5"/>
  <c r="D76" i="5"/>
  <c r="C76" i="5"/>
  <c r="E49" i="5"/>
  <c r="D49" i="5"/>
  <c r="C49" i="5"/>
  <c r="E65" i="5"/>
  <c r="D65" i="5"/>
  <c r="C65" i="5"/>
  <c r="E31" i="5"/>
  <c r="D31" i="5"/>
  <c r="C31" i="5"/>
  <c r="E63" i="5"/>
  <c r="D63" i="5"/>
  <c r="C63" i="5"/>
  <c r="E13" i="5"/>
  <c r="D13" i="5"/>
  <c r="C13" i="5"/>
  <c r="E86" i="5"/>
  <c r="D86" i="5"/>
  <c r="C86" i="5"/>
  <c r="E33" i="5"/>
  <c r="D33" i="5"/>
  <c r="C33" i="5"/>
  <c r="E4" i="5"/>
  <c r="D4" i="5"/>
  <c r="C4" i="5"/>
  <c r="E46" i="5"/>
  <c r="D46" i="5"/>
  <c r="C46" i="5"/>
  <c r="E122" i="5"/>
  <c r="D122" i="5"/>
  <c r="C122" i="5"/>
  <c r="E6" i="5"/>
  <c r="D6" i="5"/>
  <c r="C6" i="5"/>
  <c r="E55" i="5"/>
  <c r="D55" i="5"/>
  <c r="C55" i="5"/>
  <c r="E94" i="5"/>
  <c r="D94" i="5"/>
  <c r="C94" i="5"/>
  <c r="E60" i="5"/>
  <c r="D60" i="5"/>
  <c r="C60" i="5"/>
  <c r="E11" i="5"/>
  <c r="D11" i="5"/>
  <c r="C11" i="5"/>
  <c r="E9" i="5"/>
  <c r="D9" i="5"/>
  <c r="C9" i="5"/>
  <c r="E19" i="5"/>
  <c r="D19" i="5"/>
  <c r="C19" i="5"/>
  <c r="E27" i="5"/>
  <c r="D27" i="5"/>
  <c r="C27" i="5"/>
  <c r="E37" i="5"/>
  <c r="D37" i="5"/>
  <c r="C37" i="5"/>
  <c r="E48" i="5"/>
  <c r="D48" i="5"/>
  <c r="C48" i="5"/>
  <c r="E79" i="5"/>
  <c r="D79" i="5"/>
  <c r="C79" i="5"/>
  <c r="E18" i="5"/>
  <c r="D18" i="5"/>
  <c r="C18" i="5"/>
  <c r="E34" i="5"/>
  <c r="D34" i="5"/>
  <c r="C34" i="5"/>
  <c r="E102" i="5"/>
  <c r="D102" i="5"/>
  <c r="C102" i="5"/>
  <c r="E47" i="5"/>
  <c r="D47" i="5"/>
  <c r="C47" i="5"/>
  <c r="E61" i="5"/>
  <c r="D61" i="5"/>
  <c r="C61" i="5"/>
  <c r="E103" i="5"/>
  <c r="D103" i="5"/>
  <c r="C103" i="5"/>
  <c r="E28" i="5"/>
  <c r="D28" i="5"/>
  <c r="C28" i="5"/>
  <c r="E51" i="5"/>
  <c r="D51" i="5"/>
  <c r="C51" i="5"/>
  <c r="E66" i="5"/>
  <c r="D66" i="5"/>
  <c r="C66" i="5"/>
  <c r="E87" i="5"/>
  <c r="D87" i="5"/>
  <c r="C87" i="5"/>
  <c r="E77" i="5"/>
  <c r="D77" i="5"/>
  <c r="C77" i="5"/>
  <c r="E99" i="5"/>
  <c r="D99" i="5"/>
  <c r="C99" i="5"/>
  <c r="E72" i="5"/>
  <c r="D72" i="5"/>
  <c r="C72" i="5"/>
  <c r="E12" i="5"/>
  <c r="D12" i="5"/>
  <c r="C12" i="5"/>
  <c r="E75" i="5"/>
  <c r="D75" i="5"/>
  <c r="C75" i="5"/>
  <c r="E57" i="5"/>
  <c r="D57" i="5"/>
  <c r="C57" i="5"/>
  <c r="E112" i="5"/>
  <c r="D112" i="5"/>
  <c r="C112" i="5"/>
  <c r="E40" i="5"/>
  <c r="D40" i="5"/>
  <c r="C40" i="5"/>
  <c r="E8" i="5"/>
  <c r="D8" i="5"/>
  <c r="C8" i="5"/>
  <c r="E25" i="5"/>
  <c r="D25" i="5"/>
  <c r="C25" i="5"/>
  <c r="E93" i="5"/>
  <c r="D93" i="5"/>
  <c r="C93" i="5"/>
  <c r="E26" i="5"/>
  <c r="D26" i="5"/>
  <c r="C26" i="5"/>
  <c r="E41" i="5"/>
  <c r="D41" i="5"/>
  <c r="C41" i="5"/>
  <c r="E68" i="5"/>
  <c r="D68" i="5"/>
  <c r="C68" i="5"/>
  <c r="E64" i="5"/>
  <c r="D64" i="5"/>
  <c r="C64" i="5"/>
  <c r="E42" i="5"/>
  <c r="D42" i="5"/>
  <c r="C42" i="5"/>
  <c r="E67" i="5"/>
  <c r="D67" i="5"/>
  <c r="C67" i="5"/>
  <c r="E52" i="5"/>
  <c r="D52" i="5"/>
  <c r="C52" i="5"/>
  <c r="E74" i="5"/>
  <c r="D74" i="5"/>
  <c r="C74" i="5"/>
  <c r="E107" i="5"/>
  <c r="D107" i="5"/>
  <c r="C107" i="5"/>
  <c r="E36" i="5"/>
  <c r="D36" i="5"/>
  <c r="C36" i="5"/>
  <c r="E71" i="5"/>
  <c r="D71" i="5"/>
  <c r="C71" i="5"/>
  <c r="E58" i="5"/>
  <c r="D58" i="5"/>
  <c r="C58" i="5"/>
  <c r="E83" i="5"/>
  <c r="D83" i="5"/>
  <c r="C83" i="5"/>
  <c r="E24" i="5"/>
  <c r="D24" i="5"/>
  <c r="C24" i="5"/>
  <c r="E69" i="5"/>
  <c r="D69" i="5"/>
  <c r="C69" i="5"/>
  <c r="E117" i="5"/>
  <c r="D117" i="5"/>
  <c r="C117" i="5"/>
  <c r="E20" i="5"/>
  <c r="D20" i="5"/>
  <c r="C20" i="5"/>
  <c r="E211" i="5"/>
  <c r="D211" i="5"/>
  <c r="C211" i="5"/>
  <c r="E21" i="5"/>
  <c r="D21" i="5"/>
  <c r="C21" i="5"/>
  <c r="E88" i="5"/>
  <c r="D88" i="5"/>
  <c r="C88" i="5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5" i="9"/>
  <c r="B73" i="9"/>
  <c r="B72" i="9"/>
  <c r="B71" i="9"/>
  <c r="B70" i="9"/>
  <c r="B69" i="9"/>
  <c r="B68" i="9"/>
  <c r="B67" i="9"/>
  <c r="B66" i="9"/>
  <c r="B65" i="9"/>
  <c r="B63" i="9"/>
  <c r="B62" i="9"/>
  <c r="B61" i="9"/>
  <c r="B60" i="9"/>
  <c r="B59" i="9"/>
  <c r="B58" i="9"/>
  <c r="B57" i="9"/>
  <c r="B56" i="9"/>
  <c r="B55" i="9"/>
  <c r="B54" i="9"/>
  <c r="B52" i="9"/>
  <c r="B51" i="9"/>
  <c r="B50" i="9"/>
  <c r="B49" i="9"/>
  <c r="B48" i="9"/>
  <c r="B47" i="9"/>
  <c r="B46" i="9"/>
  <c r="B45" i="9"/>
  <c r="B43" i="9"/>
  <c r="B41" i="9"/>
  <c r="B40" i="9"/>
  <c r="B39" i="9"/>
  <c r="B36" i="9"/>
  <c r="B35" i="9"/>
  <c r="B34" i="9"/>
  <c r="B33" i="9"/>
  <c r="B31" i="9"/>
  <c r="B30" i="9"/>
  <c r="B29" i="9"/>
  <c r="B28" i="9"/>
  <c r="B27" i="9"/>
  <c r="B26" i="9"/>
  <c r="B25" i="9"/>
  <c r="B24" i="9"/>
  <c r="B23" i="9"/>
  <c r="B21" i="9"/>
  <c r="B20" i="9"/>
  <c r="B18" i="9"/>
  <c r="B17" i="9"/>
  <c r="B14" i="9"/>
  <c r="B13" i="9"/>
  <c r="B12" i="9"/>
  <c r="B10" i="9"/>
  <c r="B9" i="9"/>
  <c r="B8" i="9"/>
  <c r="B6" i="9"/>
  <c r="B5" i="9"/>
  <c r="B4" i="9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9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2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45" i="5"/>
  <c r="B126" i="5"/>
  <c r="B125" i="5"/>
  <c r="B124" i="5"/>
  <c r="B123" i="5"/>
  <c r="B35" i="5"/>
  <c r="B121" i="5"/>
  <c r="B120" i="5"/>
  <c r="B119" i="5"/>
  <c r="B118" i="5"/>
  <c r="B54" i="5"/>
  <c r="B116" i="5"/>
  <c r="B84" i="5"/>
  <c r="B114" i="5"/>
  <c r="B113" i="5"/>
  <c r="B111" i="5"/>
  <c r="B110" i="5"/>
  <c r="B109" i="5"/>
  <c r="B108" i="5"/>
  <c r="B44" i="5"/>
  <c r="B106" i="5"/>
  <c r="B38" i="5"/>
  <c r="B17" i="5"/>
  <c r="B56" i="5"/>
  <c r="B15" i="5"/>
  <c r="B98" i="5"/>
  <c r="B97" i="5"/>
  <c r="B115" i="5"/>
  <c r="B95" i="5"/>
  <c r="B32" i="5"/>
  <c r="B7" i="5"/>
  <c r="B92" i="5"/>
  <c r="B91" i="5"/>
  <c r="B90" i="5"/>
  <c r="B89" i="5"/>
  <c r="B82" i="5"/>
  <c r="B53" i="5"/>
  <c r="B85" i="5"/>
  <c r="B62" i="5"/>
  <c r="B101" i="5"/>
  <c r="B81" i="5"/>
  <c r="B80" i="5"/>
  <c r="B70" i="5"/>
  <c r="B78" i="5"/>
  <c r="B96" i="5"/>
  <c r="B173" i="5"/>
  <c r="B127" i="5"/>
  <c r="B5" i="5"/>
  <c r="B73" i="5"/>
  <c r="B43" i="5"/>
  <c r="B59" i="5"/>
  <c r="B22" i="5"/>
  <c r="B30" i="5"/>
  <c r="B50" i="5"/>
  <c r="B76" i="5"/>
  <c r="B49" i="5"/>
  <c r="B65" i="5"/>
  <c r="B63" i="5"/>
  <c r="B13" i="5"/>
  <c r="B86" i="5"/>
  <c r="B33" i="5"/>
  <c r="B4" i="5"/>
  <c r="B46" i="5"/>
  <c r="B122" i="5"/>
  <c r="B6" i="5"/>
  <c r="B55" i="5"/>
  <c r="B94" i="5"/>
  <c r="B60" i="5"/>
  <c r="B19" i="5"/>
  <c r="B27" i="5"/>
  <c r="B48" i="5"/>
  <c r="B79" i="5"/>
  <c r="B18" i="5"/>
  <c r="B34" i="5"/>
  <c r="B47" i="5"/>
  <c r="B28" i="5"/>
  <c r="B66" i="5"/>
  <c r="B87" i="5"/>
  <c r="B99" i="5"/>
  <c r="B75" i="5"/>
  <c r="B112" i="5"/>
  <c r="B8" i="5"/>
  <c r="B25" i="5"/>
  <c r="B93" i="5"/>
  <c r="B68" i="5"/>
  <c r="B64" i="5"/>
  <c r="B42" i="5"/>
  <c r="B67" i="5"/>
  <c r="B107" i="5"/>
  <c r="B36" i="5"/>
  <c r="B58" i="5"/>
  <c r="B83" i="5"/>
  <c r="B24" i="5"/>
  <c r="B69" i="5"/>
  <c r="B117" i="5"/>
  <c r="B20" i="5"/>
  <c r="B211" i="5"/>
  <c r="B21" i="5"/>
  <c r="B88" i="5"/>
  <c r="B7" i="9"/>
  <c r="B15" i="9"/>
  <c r="B31" i="5"/>
  <c r="B37" i="9"/>
  <c r="B102" i="5"/>
  <c r="B51" i="5"/>
  <c r="B12" i="5"/>
  <c r="B44" i="9"/>
  <c r="B71" i="5"/>
  <c r="B105" i="5"/>
  <c r="B14" i="5"/>
  <c r="B10" i="5"/>
  <c r="B76" i="9"/>
  <c r="B16" i="9"/>
  <c r="B61" i="5"/>
  <c r="B77" i="5"/>
  <c r="B57" i="5"/>
  <c r="B52" i="5"/>
  <c r="B100" i="5"/>
  <c r="B39" i="5"/>
  <c r="B112" i="9"/>
  <c r="B41" i="5"/>
  <c r="B37" i="5"/>
  <c r="B103" i="5"/>
  <c r="B64" i="9"/>
  <c r="B74" i="9"/>
  <c r="B74" i="5"/>
  <c r="B11" i="9"/>
  <c r="K154" i="9"/>
  <c r="J154" i="9"/>
  <c r="I154" i="9"/>
  <c r="K153" i="9"/>
  <c r="J153" i="9"/>
  <c r="I153" i="9"/>
  <c r="K152" i="9"/>
  <c r="J152" i="9"/>
  <c r="I152" i="9"/>
  <c r="K151" i="9"/>
  <c r="J151" i="9"/>
  <c r="I151" i="9"/>
  <c r="K150" i="9"/>
  <c r="J150" i="9"/>
  <c r="I150" i="9"/>
  <c r="K149" i="9"/>
  <c r="J149" i="9"/>
  <c r="I149" i="9"/>
  <c r="K148" i="9"/>
  <c r="J148" i="9"/>
  <c r="P148" i="9" s="1"/>
  <c r="Q148" i="9" s="1"/>
  <c r="R148" i="9" s="1"/>
  <c r="I148" i="9"/>
  <c r="K147" i="9"/>
  <c r="J147" i="9"/>
  <c r="I147" i="9"/>
  <c r="K146" i="9"/>
  <c r="J146" i="9"/>
  <c r="I146" i="9"/>
  <c r="K145" i="9"/>
  <c r="J145" i="9"/>
  <c r="I145" i="9"/>
  <c r="K144" i="9"/>
  <c r="J144" i="9"/>
  <c r="I144" i="9"/>
  <c r="K143" i="9"/>
  <c r="J143" i="9"/>
  <c r="I143" i="9"/>
  <c r="K142" i="9"/>
  <c r="J142" i="9"/>
  <c r="I142" i="9"/>
  <c r="K141" i="9"/>
  <c r="J141" i="9"/>
  <c r="I141" i="9"/>
  <c r="K140" i="9"/>
  <c r="J140" i="9"/>
  <c r="I140" i="9"/>
  <c r="K139" i="9"/>
  <c r="J139" i="9"/>
  <c r="I139" i="9"/>
  <c r="K138" i="9"/>
  <c r="J138" i="9"/>
  <c r="I138" i="9"/>
  <c r="K137" i="9"/>
  <c r="J137" i="9"/>
  <c r="I137" i="9"/>
  <c r="K136" i="9"/>
  <c r="J136" i="9"/>
  <c r="I136" i="9"/>
  <c r="K135" i="9"/>
  <c r="J135" i="9"/>
  <c r="I135" i="9"/>
  <c r="K134" i="9"/>
  <c r="J134" i="9"/>
  <c r="I134" i="9"/>
  <c r="K133" i="9"/>
  <c r="J133" i="9"/>
  <c r="I133" i="9"/>
  <c r="K132" i="9"/>
  <c r="J132" i="9"/>
  <c r="I132" i="9"/>
  <c r="K131" i="9"/>
  <c r="J131" i="9"/>
  <c r="I131" i="9"/>
  <c r="K130" i="9"/>
  <c r="J130" i="9"/>
  <c r="I130" i="9"/>
  <c r="K129" i="9"/>
  <c r="J129" i="9"/>
  <c r="I129" i="9"/>
  <c r="K128" i="9"/>
  <c r="J128" i="9"/>
  <c r="I128" i="9"/>
  <c r="K127" i="9"/>
  <c r="J127" i="9"/>
  <c r="I127" i="9"/>
  <c r="K126" i="9"/>
  <c r="J126" i="9"/>
  <c r="I126" i="9"/>
  <c r="K125" i="9"/>
  <c r="J125" i="9"/>
  <c r="I125" i="9"/>
  <c r="K124" i="9"/>
  <c r="J124" i="9"/>
  <c r="I124" i="9"/>
  <c r="K123" i="9"/>
  <c r="J123" i="9"/>
  <c r="I123" i="9"/>
  <c r="K122" i="9"/>
  <c r="J122" i="9"/>
  <c r="I122" i="9"/>
  <c r="K121" i="9"/>
  <c r="J121" i="9"/>
  <c r="I121" i="9"/>
  <c r="K120" i="9"/>
  <c r="J120" i="9"/>
  <c r="I120" i="9"/>
  <c r="K119" i="9"/>
  <c r="J119" i="9"/>
  <c r="I119" i="9"/>
  <c r="K118" i="9"/>
  <c r="J118" i="9"/>
  <c r="I118" i="9"/>
  <c r="K117" i="9"/>
  <c r="J117" i="9"/>
  <c r="I117" i="9"/>
  <c r="K116" i="9"/>
  <c r="J116" i="9"/>
  <c r="I116" i="9"/>
  <c r="K115" i="9"/>
  <c r="J115" i="9"/>
  <c r="I115" i="9"/>
  <c r="K114" i="9"/>
  <c r="J114" i="9"/>
  <c r="I114" i="9"/>
  <c r="K113" i="9"/>
  <c r="J113" i="9"/>
  <c r="I113" i="9"/>
  <c r="K112" i="9"/>
  <c r="J112" i="9"/>
  <c r="I112" i="9"/>
  <c r="K111" i="9"/>
  <c r="J111" i="9"/>
  <c r="I111" i="9"/>
  <c r="K110" i="9"/>
  <c r="J110" i="9"/>
  <c r="I110" i="9"/>
  <c r="K109" i="9"/>
  <c r="J109" i="9"/>
  <c r="I109" i="9"/>
  <c r="K108" i="9"/>
  <c r="J108" i="9"/>
  <c r="I108" i="9"/>
  <c r="K107" i="9"/>
  <c r="J107" i="9"/>
  <c r="I107" i="9"/>
  <c r="K106" i="9"/>
  <c r="J106" i="9"/>
  <c r="I106" i="9"/>
  <c r="K105" i="9"/>
  <c r="J105" i="9"/>
  <c r="I105" i="9"/>
  <c r="K104" i="9"/>
  <c r="J104" i="9"/>
  <c r="I104" i="9"/>
  <c r="K103" i="9"/>
  <c r="J103" i="9"/>
  <c r="I103" i="9"/>
  <c r="K102" i="9"/>
  <c r="J102" i="9"/>
  <c r="I102" i="9"/>
  <c r="K101" i="9"/>
  <c r="J101" i="9"/>
  <c r="I101" i="9"/>
  <c r="K100" i="9"/>
  <c r="J100" i="9"/>
  <c r="P100" i="9" s="1"/>
  <c r="I100" i="9"/>
  <c r="K99" i="9"/>
  <c r="J99" i="9"/>
  <c r="I99" i="9"/>
  <c r="K98" i="9"/>
  <c r="J98" i="9"/>
  <c r="I98" i="9"/>
  <c r="K97" i="9"/>
  <c r="J97" i="9"/>
  <c r="I97" i="9"/>
  <c r="K96" i="9"/>
  <c r="J96" i="9"/>
  <c r="I96" i="9"/>
  <c r="K95" i="9"/>
  <c r="J95" i="9"/>
  <c r="I95" i="9"/>
  <c r="K94" i="9"/>
  <c r="J94" i="9"/>
  <c r="I94" i="9"/>
  <c r="K93" i="9"/>
  <c r="J93" i="9"/>
  <c r="I93" i="9"/>
  <c r="K92" i="9"/>
  <c r="J92" i="9"/>
  <c r="I92" i="9"/>
  <c r="K91" i="9"/>
  <c r="J91" i="9"/>
  <c r="I91" i="9"/>
  <c r="K90" i="9"/>
  <c r="J90" i="9"/>
  <c r="I90" i="9"/>
  <c r="K89" i="9"/>
  <c r="J89" i="9"/>
  <c r="I89" i="9"/>
  <c r="K88" i="9"/>
  <c r="J88" i="9"/>
  <c r="I88" i="9"/>
  <c r="K87" i="9"/>
  <c r="J87" i="9"/>
  <c r="I87" i="9"/>
  <c r="K86" i="9"/>
  <c r="J86" i="9"/>
  <c r="I86" i="9"/>
  <c r="K85" i="9"/>
  <c r="J85" i="9"/>
  <c r="I85" i="9"/>
  <c r="K84" i="9"/>
  <c r="J84" i="9"/>
  <c r="I84" i="9"/>
  <c r="K83" i="9"/>
  <c r="J83" i="9"/>
  <c r="I83" i="9"/>
  <c r="K82" i="9"/>
  <c r="J82" i="9"/>
  <c r="I82" i="9"/>
  <c r="K81" i="9"/>
  <c r="J81" i="9"/>
  <c r="I81" i="9"/>
  <c r="K80" i="9"/>
  <c r="J80" i="9"/>
  <c r="I80" i="9"/>
  <c r="K79" i="9"/>
  <c r="J79" i="9"/>
  <c r="I79" i="9"/>
  <c r="K78" i="9"/>
  <c r="J78" i="9"/>
  <c r="I78" i="9"/>
  <c r="K77" i="9"/>
  <c r="J77" i="9"/>
  <c r="I77" i="9"/>
  <c r="K76" i="9"/>
  <c r="J76" i="9"/>
  <c r="I76" i="9"/>
  <c r="K75" i="9"/>
  <c r="J75" i="9"/>
  <c r="I75" i="9"/>
  <c r="K74" i="9"/>
  <c r="J74" i="9"/>
  <c r="I74" i="9"/>
  <c r="K73" i="9"/>
  <c r="J73" i="9"/>
  <c r="I73" i="9"/>
  <c r="K72" i="9"/>
  <c r="J72" i="9"/>
  <c r="I72" i="9"/>
  <c r="K71" i="9"/>
  <c r="J71" i="9"/>
  <c r="I71" i="9"/>
  <c r="K70" i="9"/>
  <c r="J70" i="9"/>
  <c r="I70" i="9"/>
  <c r="K69" i="9"/>
  <c r="J69" i="9"/>
  <c r="I69" i="9"/>
  <c r="K68" i="9"/>
  <c r="J68" i="9"/>
  <c r="I68" i="9"/>
  <c r="K67" i="9"/>
  <c r="J67" i="9"/>
  <c r="I67" i="9"/>
  <c r="K66" i="9"/>
  <c r="J66" i="9"/>
  <c r="I66" i="9"/>
  <c r="K65" i="9"/>
  <c r="J65" i="9"/>
  <c r="I65" i="9"/>
  <c r="K64" i="9"/>
  <c r="J64" i="9"/>
  <c r="I64" i="9"/>
  <c r="K63" i="9"/>
  <c r="J63" i="9"/>
  <c r="I63" i="9"/>
  <c r="K62" i="9"/>
  <c r="J62" i="9"/>
  <c r="I62" i="9"/>
  <c r="K61" i="9"/>
  <c r="J61" i="9"/>
  <c r="I61" i="9"/>
  <c r="K60" i="9"/>
  <c r="J60" i="9"/>
  <c r="I60" i="9"/>
  <c r="K59" i="9"/>
  <c r="J59" i="9"/>
  <c r="I59" i="9"/>
  <c r="K58" i="9"/>
  <c r="J58" i="9"/>
  <c r="I58" i="9"/>
  <c r="K57" i="9"/>
  <c r="J57" i="9"/>
  <c r="I57" i="9"/>
  <c r="K56" i="9"/>
  <c r="J56" i="9"/>
  <c r="I56" i="9"/>
  <c r="K55" i="9"/>
  <c r="J55" i="9"/>
  <c r="I55" i="9"/>
  <c r="K54" i="9"/>
  <c r="J54" i="9"/>
  <c r="I54" i="9"/>
  <c r="K53" i="9"/>
  <c r="J53" i="9"/>
  <c r="I53" i="9"/>
  <c r="K52" i="9"/>
  <c r="J52" i="9"/>
  <c r="I52" i="9"/>
  <c r="K51" i="9"/>
  <c r="J51" i="9"/>
  <c r="I51" i="9"/>
  <c r="K50" i="9"/>
  <c r="J50" i="9"/>
  <c r="I50" i="9"/>
  <c r="K49" i="9"/>
  <c r="J49" i="9"/>
  <c r="I49" i="9"/>
  <c r="K48" i="9"/>
  <c r="J48" i="9"/>
  <c r="I48" i="9"/>
  <c r="K47" i="9"/>
  <c r="J47" i="9"/>
  <c r="I47" i="9"/>
  <c r="K46" i="9"/>
  <c r="J46" i="9"/>
  <c r="I46" i="9"/>
  <c r="K45" i="9"/>
  <c r="J45" i="9"/>
  <c r="I45" i="9"/>
  <c r="K44" i="9"/>
  <c r="J44" i="9"/>
  <c r="I44" i="9"/>
  <c r="K43" i="9"/>
  <c r="J43" i="9"/>
  <c r="I43" i="9"/>
  <c r="K42" i="9"/>
  <c r="J42" i="9"/>
  <c r="I42" i="9"/>
  <c r="K41" i="9"/>
  <c r="J41" i="9"/>
  <c r="I41" i="9"/>
  <c r="K40" i="9"/>
  <c r="J40" i="9"/>
  <c r="I40" i="9"/>
  <c r="K39" i="9"/>
  <c r="J39" i="9"/>
  <c r="I39" i="9"/>
  <c r="K38" i="9"/>
  <c r="J38" i="9"/>
  <c r="I38" i="9"/>
  <c r="K37" i="9"/>
  <c r="J37" i="9"/>
  <c r="I37" i="9"/>
  <c r="K36" i="9"/>
  <c r="J36" i="9"/>
  <c r="I36" i="9"/>
  <c r="K35" i="9"/>
  <c r="J35" i="9"/>
  <c r="I35" i="9"/>
  <c r="K34" i="9"/>
  <c r="J34" i="9"/>
  <c r="I34" i="9"/>
  <c r="K33" i="9"/>
  <c r="J33" i="9"/>
  <c r="I33" i="9"/>
  <c r="K32" i="9"/>
  <c r="J32" i="9"/>
  <c r="I32" i="9"/>
  <c r="K31" i="9"/>
  <c r="J31" i="9"/>
  <c r="I31" i="9"/>
  <c r="K30" i="9"/>
  <c r="J30" i="9"/>
  <c r="I30" i="9"/>
  <c r="K29" i="9"/>
  <c r="J29" i="9"/>
  <c r="I29" i="9"/>
  <c r="K28" i="9"/>
  <c r="J28" i="9"/>
  <c r="P28" i="9" s="1"/>
  <c r="I28" i="9"/>
  <c r="K27" i="9"/>
  <c r="J27" i="9"/>
  <c r="I27" i="9"/>
  <c r="K26" i="9"/>
  <c r="J26" i="9"/>
  <c r="I26" i="9"/>
  <c r="K25" i="9"/>
  <c r="J25" i="9"/>
  <c r="I25" i="9"/>
  <c r="K24" i="9"/>
  <c r="J24" i="9"/>
  <c r="I24" i="9"/>
  <c r="K23" i="9"/>
  <c r="J23" i="9"/>
  <c r="I23" i="9"/>
  <c r="K22" i="9"/>
  <c r="J22" i="9"/>
  <c r="I22" i="9"/>
  <c r="K21" i="9"/>
  <c r="J21" i="9"/>
  <c r="I21" i="9"/>
  <c r="K20" i="9"/>
  <c r="J20" i="9"/>
  <c r="I20" i="9"/>
  <c r="K19" i="9"/>
  <c r="J19" i="9"/>
  <c r="I19" i="9"/>
  <c r="K18" i="9"/>
  <c r="J18" i="9"/>
  <c r="I18" i="9"/>
  <c r="K17" i="9"/>
  <c r="J17" i="9"/>
  <c r="I17" i="9"/>
  <c r="K16" i="9"/>
  <c r="J16" i="9"/>
  <c r="I16" i="9"/>
  <c r="K15" i="9"/>
  <c r="J15" i="9"/>
  <c r="I15" i="9"/>
  <c r="K14" i="9"/>
  <c r="J14" i="9"/>
  <c r="I14" i="9"/>
  <c r="K13" i="9"/>
  <c r="J13" i="9"/>
  <c r="I13" i="9"/>
  <c r="K12" i="9"/>
  <c r="J12" i="9"/>
  <c r="P12" i="9" s="1"/>
  <c r="I12" i="9"/>
  <c r="K11" i="9"/>
  <c r="J11" i="9"/>
  <c r="I11" i="9"/>
  <c r="K10" i="9"/>
  <c r="J10" i="9"/>
  <c r="I10" i="9"/>
  <c r="K9" i="9"/>
  <c r="J9" i="9"/>
  <c r="I9" i="9"/>
  <c r="K8" i="9"/>
  <c r="J8" i="9"/>
  <c r="I8" i="9"/>
  <c r="K7" i="9"/>
  <c r="J7" i="9"/>
  <c r="I7" i="9"/>
  <c r="K6" i="9"/>
  <c r="J6" i="9"/>
  <c r="I6" i="9"/>
  <c r="K5" i="9"/>
  <c r="J5" i="9"/>
  <c r="I5" i="9"/>
  <c r="K4" i="9"/>
  <c r="J4" i="9"/>
  <c r="I4" i="9"/>
  <c r="K234" i="5"/>
  <c r="J234" i="5"/>
  <c r="I234" i="5"/>
  <c r="K233" i="5"/>
  <c r="J233" i="5"/>
  <c r="I233" i="5"/>
  <c r="K232" i="5"/>
  <c r="J232" i="5"/>
  <c r="I232" i="5"/>
  <c r="K231" i="5"/>
  <c r="J231" i="5"/>
  <c r="I231" i="5"/>
  <c r="K230" i="5"/>
  <c r="J230" i="5"/>
  <c r="I230" i="5"/>
  <c r="K229" i="5"/>
  <c r="J229" i="5"/>
  <c r="I229" i="5"/>
  <c r="K228" i="5"/>
  <c r="J228" i="5"/>
  <c r="I228" i="5"/>
  <c r="K227" i="5"/>
  <c r="J227" i="5"/>
  <c r="I227" i="5"/>
  <c r="K226" i="5"/>
  <c r="J226" i="5"/>
  <c r="I226" i="5"/>
  <c r="K225" i="5"/>
  <c r="J225" i="5"/>
  <c r="I225" i="5"/>
  <c r="K224" i="5"/>
  <c r="J224" i="5"/>
  <c r="I224" i="5"/>
  <c r="K223" i="5"/>
  <c r="J223" i="5"/>
  <c r="I223" i="5"/>
  <c r="K222" i="5"/>
  <c r="J222" i="5"/>
  <c r="I222" i="5"/>
  <c r="K221" i="5"/>
  <c r="J221" i="5"/>
  <c r="I221" i="5"/>
  <c r="K220" i="5"/>
  <c r="J220" i="5"/>
  <c r="I220" i="5"/>
  <c r="K219" i="5"/>
  <c r="J219" i="5"/>
  <c r="I219" i="5"/>
  <c r="K218" i="5"/>
  <c r="J218" i="5"/>
  <c r="I218" i="5"/>
  <c r="K217" i="5"/>
  <c r="J217" i="5"/>
  <c r="I217" i="5"/>
  <c r="K216" i="5"/>
  <c r="J216" i="5"/>
  <c r="I216" i="5"/>
  <c r="K215" i="5"/>
  <c r="J215" i="5"/>
  <c r="I215" i="5"/>
  <c r="K214" i="5"/>
  <c r="J214" i="5"/>
  <c r="I214" i="5"/>
  <c r="K213" i="5"/>
  <c r="J213" i="5"/>
  <c r="I213" i="5"/>
  <c r="K212" i="5"/>
  <c r="J212" i="5"/>
  <c r="I212" i="5"/>
  <c r="K29" i="5"/>
  <c r="J29" i="5"/>
  <c r="I29" i="5"/>
  <c r="K210" i="5"/>
  <c r="J210" i="5"/>
  <c r="I210" i="5"/>
  <c r="K209" i="5"/>
  <c r="J209" i="5"/>
  <c r="I209" i="5"/>
  <c r="K208" i="5"/>
  <c r="J208" i="5"/>
  <c r="I208" i="5"/>
  <c r="K207" i="5"/>
  <c r="J207" i="5"/>
  <c r="I207" i="5"/>
  <c r="K206" i="5"/>
  <c r="J206" i="5"/>
  <c r="I206" i="5"/>
  <c r="K205" i="5"/>
  <c r="J205" i="5"/>
  <c r="I205" i="5"/>
  <c r="K204" i="5"/>
  <c r="J204" i="5"/>
  <c r="I204" i="5"/>
  <c r="K203" i="5"/>
  <c r="J203" i="5"/>
  <c r="I203" i="5"/>
  <c r="K202" i="5"/>
  <c r="J202" i="5"/>
  <c r="I202" i="5"/>
  <c r="K201" i="5"/>
  <c r="J201" i="5"/>
  <c r="I201" i="5"/>
  <c r="K200" i="5"/>
  <c r="J200" i="5"/>
  <c r="I200" i="5"/>
  <c r="K199" i="5"/>
  <c r="J199" i="5"/>
  <c r="I199" i="5"/>
  <c r="K198" i="5"/>
  <c r="J198" i="5"/>
  <c r="I198" i="5"/>
  <c r="K197" i="5"/>
  <c r="J197" i="5"/>
  <c r="I197" i="5"/>
  <c r="K196" i="5"/>
  <c r="J196" i="5"/>
  <c r="I196" i="5"/>
  <c r="K195" i="5"/>
  <c r="J195" i="5"/>
  <c r="I195" i="5"/>
  <c r="K194" i="5"/>
  <c r="J194" i="5"/>
  <c r="I194" i="5"/>
  <c r="K193" i="5"/>
  <c r="J193" i="5"/>
  <c r="I193" i="5"/>
  <c r="K192" i="5"/>
  <c r="J192" i="5"/>
  <c r="I192" i="5"/>
  <c r="K191" i="5"/>
  <c r="J191" i="5"/>
  <c r="I191" i="5"/>
  <c r="K190" i="5"/>
  <c r="J190" i="5"/>
  <c r="I190" i="5"/>
  <c r="K189" i="5"/>
  <c r="J189" i="5"/>
  <c r="I189" i="5"/>
  <c r="K188" i="5"/>
  <c r="J188" i="5"/>
  <c r="I188" i="5"/>
  <c r="K187" i="5"/>
  <c r="J187" i="5"/>
  <c r="I187" i="5"/>
  <c r="K186" i="5"/>
  <c r="J186" i="5"/>
  <c r="I186" i="5"/>
  <c r="K185" i="5"/>
  <c r="J185" i="5"/>
  <c r="I185" i="5"/>
  <c r="K184" i="5"/>
  <c r="J184" i="5"/>
  <c r="I184" i="5"/>
  <c r="K183" i="5"/>
  <c r="J183" i="5"/>
  <c r="I183" i="5"/>
  <c r="K182" i="5"/>
  <c r="J182" i="5"/>
  <c r="I182" i="5"/>
  <c r="K181" i="5"/>
  <c r="J181" i="5"/>
  <c r="I181" i="5"/>
  <c r="K180" i="5"/>
  <c r="J180" i="5"/>
  <c r="I180" i="5"/>
  <c r="K179" i="5"/>
  <c r="J179" i="5"/>
  <c r="I179" i="5"/>
  <c r="K178" i="5"/>
  <c r="J178" i="5"/>
  <c r="I178" i="5"/>
  <c r="K177" i="5"/>
  <c r="J177" i="5"/>
  <c r="I177" i="5"/>
  <c r="K176" i="5"/>
  <c r="J176" i="5"/>
  <c r="I176" i="5"/>
  <c r="K175" i="5"/>
  <c r="J175" i="5"/>
  <c r="I175" i="5"/>
  <c r="K174" i="5"/>
  <c r="J174" i="5"/>
  <c r="I174" i="5"/>
  <c r="K23" i="5"/>
  <c r="J23" i="5"/>
  <c r="I23" i="5"/>
  <c r="K172" i="5"/>
  <c r="J172" i="5"/>
  <c r="I172" i="5"/>
  <c r="K171" i="5"/>
  <c r="J171" i="5"/>
  <c r="I171" i="5"/>
  <c r="K170" i="5"/>
  <c r="J170" i="5"/>
  <c r="I170" i="5"/>
  <c r="K169" i="5"/>
  <c r="J169" i="5"/>
  <c r="I169" i="5"/>
  <c r="K168" i="5"/>
  <c r="J168" i="5"/>
  <c r="I168" i="5"/>
  <c r="K167" i="5"/>
  <c r="J167" i="5"/>
  <c r="I167" i="5"/>
  <c r="K166" i="5"/>
  <c r="J166" i="5"/>
  <c r="I166" i="5"/>
  <c r="K165" i="5"/>
  <c r="J165" i="5"/>
  <c r="I165" i="5"/>
  <c r="K164" i="5"/>
  <c r="J164" i="5"/>
  <c r="I164" i="5"/>
  <c r="K163" i="5"/>
  <c r="J163" i="5"/>
  <c r="I163" i="5"/>
  <c r="K162" i="5"/>
  <c r="J162" i="5"/>
  <c r="I162" i="5"/>
  <c r="K161" i="5"/>
  <c r="J161" i="5"/>
  <c r="I161" i="5"/>
  <c r="K160" i="5"/>
  <c r="J160" i="5"/>
  <c r="I160" i="5"/>
  <c r="K159" i="5"/>
  <c r="J159" i="5"/>
  <c r="I159" i="5"/>
  <c r="K158" i="5"/>
  <c r="J158" i="5"/>
  <c r="I158" i="5"/>
  <c r="K157" i="5"/>
  <c r="J157" i="5"/>
  <c r="I157" i="5"/>
  <c r="K156" i="5"/>
  <c r="J156" i="5"/>
  <c r="I156" i="5"/>
  <c r="K155" i="5"/>
  <c r="J155" i="5"/>
  <c r="I155" i="5"/>
  <c r="K154" i="5"/>
  <c r="J154" i="5"/>
  <c r="I154" i="5"/>
  <c r="K153" i="5"/>
  <c r="J153" i="5"/>
  <c r="I153" i="5"/>
  <c r="K152" i="5"/>
  <c r="J152" i="5"/>
  <c r="I152" i="5"/>
  <c r="K151" i="5"/>
  <c r="J151" i="5"/>
  <c r="I151" i="5"/>
  <c r="K150" i="5"/>
  <c r="J150" i="5"/>
  <c r="I150" i="5"/>
  <c r="K149" i="5"/>
  <c r="J149" i="5"/>
  <c r="I149" i="5"/>
  <c r="K148" i="5"/>
  <c r="J148" i="5"/>
  <c r="I148" i="5"/>
  <c r="K147" i="5"/>
  <c r="J147" i="5"/>
  <c r="I147" i="5"/>
  <c r="K146" i="5"/>
  <c r="J146" i="5"/>
  <c r="I146" i="5"/>
  <c r="K145" i="5"/>
  <c r="J145" i="5"/>
  <c r="I145" i="5"/>
  <c r="K144" i="5"/>
  <c r="J144" i="5"/>
  <c r="I144" i="5"/>
  <c r="K143" i="5"/>
  <c r="J143" i="5"/>
  <c r="I143" i="5"/>
  <c r="K142" i="5"/>
  <c r="J142" i="5"/>
  <c r="I142" i="5"/>
  <c r="K141" i="5"/>
  <c r="J141" i="5"/>
  <c r="I141" i="5"/>
  <c r="K140" i="5"/>
  <c r="J140" i="5"/>
  <c r="I140" i="5"/>
  <c r="K139" i="5"/>
  <c r="J139" i="5"/>
  <c r="I139" i="5"/>
  <c r="K138" i="5"/>
  <c r="J138" i="5"/>
  <c r="I138" i="5"/>
  <c r="K137" i="5"/>
  <c r="J137" i="5"/>
  <c r="I137" i="5"/>
  <c r="K136" i="5"/>
  <c r="J136" i="5"/>
  <c r="I136" i="5"/>
  <c r="K135" i="5"/>
  <c r="J135" i="5"/>
  <c r="I135" i="5"/>
  <c r="K134" i="5"/>
  <c r="J134" i="5"/>
  <c r="I134" i="5"/>
  <c r="K133" i="5"/>
  <c r="J133" i="5"/>
  <c r="I133" i="5"/>
  <c r="K132" i="5"/>
  <c r="J132" i="5"/>
  <c r="I132" i="5"/>
  <c r="K131" i="5"/>
  <c r="J131" i="5"/>
  <c r="I131" i="5"/>
  <c r="K130" i="5"/>
  <c r="J130" i="5"/>
  <c r="I130" i="5"/>
  <c r="K129" i="5"/>
  <c r="J129" i="5"/>
  <c r="I129" i="5"/>
  <c r="K128" i="5"/>
  <c r="J128" i="5"/>
  <c r="I128" i="5"/>
  <c r="K45" i="5"/>
  <c r="J45" i="5"/>
  <c r="I45" i="5"/>
  <c r="K126" i="5"/>
  <c r="J126" i="5"/>
  <c r="I126" i="5"/>
  <c r="K125" i="5"/>
  <c r="J125" i="5"/>
  <c r="I125" i="5"/>
  <c r="K124" i="5"/>
  <c r="J124" i="5"/>
  <c r="I124" i="5"/>
  <c r="K123" i="5"/>
  <c r="J123" i="5"/>
  <c r="I123" i="5"/>
  <c r="K35" i="5"/>
  <c r="J35" i="5"/>
  <c r="I35" i="5"/>
  <c r="K121" i="5"/>
  <c r="J121" i="5"/>
  <c r="I121" i="5"/>
  <c r="K120" i="5"/>
  <c r="J120" i="5"/>
  <c r="I120" i="5"/>
  <c r="K119" i="5"/>
  <c r="J119" i="5"/>
  <c r="I119" i="5"/>
  <c r="K118" i="5"/>
  <c r="J118" i="5"/>
  <c r="I118" i="5"/>
  <c r="K54" i="5"/>
  <c r="J54" i="5"/>
  <c r="I54" i="5"/>
  <c r="K116" i="5"/>
  <c r="J116" i="5"/>
  <c r="I116" i="5"/>
  <c r="K84" i="5"/>
  <c r="J84" i="5"/>
  <c r="I84" i="5"/>
  <c r="K114" i="5"/>
  <c r="J114" i="5"/>
  <c r="I114" i="5"/>
  <c r="K113" i="5"/>
  <c r="J113" i="5"/>
  <c r="I113" i="5"/>
  <c r="K39" i="5"/>
  <c r="J39" i="5"/>
  <c r="I39" i="5"/>
  <c r="K111" i="5"/>
  <c r="J111" i="5"/>
  <c r="I111" i="5"/>
  <c r="K110" i="5"/>
  <c r="J110" i="5"/>
  <c r="I110" i="5"/>
  <c r="K109" i="5"/>
  <c r="J109" i="5"/>
  <c r="I109" i="5"/>
  <c r="K108" i="5"/>
  <c r="J108" i="5"/>
  <c r="I108" i="5"/>
  <c r="K44" i="5"/>
  <c r="J44" i="5"/>
  <c r="I44" i="5"/>
  <c r="K106" i="5"/>
  <c r="J106" i="5"/>
  <c r="I106" i="5"/>
  <c r="K105" i="5"/>
  <c r="J105" i="5"/>
  <c r="I105" i="5"/>
  <c r="K104" i="5"/>
  <c r="J104" i="5"/>
  <c r="I104" i="5"/>
  <c r="K38" i="5"/>
  <c r="J38" i="5"/>
  <c r="I38" i="5"/>
  <c r="K17" i="5"/>
  <c r="J17" i="5"/>
  <c r="I17" i="5"/>
  <c r="K14" i="5"/>
  <c r="J14" i="5"/>
  <c r="I14" i="5"/>
  <c r="K56" i="5"/>
  <c r="J56" i="5"/>
  <c r="I56" i="5"/>
  <c r="K15" i="5"/>
  <c r="J15" i="5"/>
  <c r="I15" i="5"/>
  <c r="K98" i="5"/>
  <c r="J98" i="5"/>
  <c r="I98" i="5"/>
  <c r="K97" i="5"/>
  <c r="J97" i="5"/>
  <c r="I97" i="5"/>
  <c r="K115" i="5"/>
  <c r="J115" i="5"/>
  <c r="I115" i="5"/>
  <c r="K95" i="5"/>
  <c r="J95" i="5"/>
  <c r="I95" i="5"/>
  <c r="K32" i="5"/>
  <c r="J32" i="5"/>
  <c r="I32" i="5"/>
  <c r="K7" i="5"/>
  <c r="J7" i="5"/>
  <c r="I7" i="5"/>
  <c r="K92" i="5"/>
  <c r="J92" i="5"/>
  <c r="I92" i="5"/>
  <c r="K91" i="5"/>
  <c r="J91" i="5"/>
  <c r="I91" i="5"/>
  <c r="K90" i="5"/>
  <c r="J90" i="5"/>
  <c r="I90" i="5"/>
  <c r="K89" i="5"/>
  <c r="J89" i="5"/>
  <c r="I89" i="5"/>
  <c r="K82" i="5"/>
  <c r="J82" i="5"/>
  <c r="I82" i="5"/>
  <c r="K16" i="5"/>
  <c r="J16" i="5"/>
  <c r="I16" i="5"/>
  <c r="K53" i="5"/>
  <c r="J53" i="5"/>
  <c r="I53" i="5"/>
  <c r="K85" i="5"/>
  <c r="J85" i="5"/>
  <c r="I85" i="5"/>
  <c r="K62" i="5"/>
  <c r="J62" i="5"/>
  <c r="I62" i="5"/>
  <c r="K101" i="5"/>
  <c r="J101" i="5"/>
  <c r="I101" i="5"/>
  <c r="K10" i="5"/>
  <c r="J10" i="5"/>
  <c r="I10" i="5"/>
  <c r="K81" i="5"/>
  <c r="J81" i="5"/>
  <c r="I81" i="5"/>
  <c r="K80" i="5"/>
  <c r="J80" i="5"/>
  <c r="I80" i="5"/>
  <c r="K70" i="5"/>
  <c r="J70" i="5"/>
  <c r="I70" i="5"/>
  <c r="K78" i="5"/>
  <c r="J78" i="5"/>
  <c r="I78" i="5"/>
  <c r="K96" i="5"/>
  <c r="J96" i="5"/>
  <c r="I96" i="5"/>
  <c r="K173" i="5"/>
  <c r="J173" i="5"/>
  <c r="I173" i="5"/>
  <c r="K127" i="5"/>
  <c r="J127" i="5"/>
  <c r="I127" i="5"/>
  <c r="K5" i="5"/>
  <c r="J5" i="5"/>
  <c r="I5" i="5"/>
  <c r="K73" i="5"/>
  <c r="J73" i="5"/>
  <c r="I73" i="5"/>
  <c r="K43" i="5"/>
  <c r="J43" i="5"/>
  <c r="I43" i="5"/>
  <c r="K59" i="5"/>
  <c r="J59" i="5"/>
  <c r="I59" i="5"/>
  <c r="K22" i="5"/>
  <c r="J22" i="5"/>
  <c r="I22" i="5"/>
  <c r="K30" i="5"/>
  <c r="J30" i="5"/>
  <c r="I30" i="5"/>
  <c r="K50" i="5"/>
  <c r="J50" i="5"/>
  <c r="I50" i="5"/>
  <c r="K76" i="5"/>
  <c r="J76" i="5"/>
  <c r="I76" i="5"/>
  <c r="K49" i="5"/>
  <c r="J49" i="5"/>
  <c r="I49" i="5"/>
  <c r="K65" i="5"/>
  <c r="J65" i="5"/>
  <c r="I65" i="5"/>
  <c r="K31" i="5"/>
  <c r="J31" i="5"/>
  <c r="I31" i="5"/>
  <c r="K63" i="5"/>
  <c r="J63" i="5"/>
  <c r="I63" i="5"/>
  <c r="K13" i="5"/>
  <c r="J13" i="5"/>
  <c r="I13" i="5"/>
  <c r="K86" i="5"/>
  <c r="J86" i="5"/>
  <c r="I86" i="5"/>
  <c r="K33" i="5"/>
  <c r="J33" i="5"/>
  <c r="I33" i="5"/>
  <c r="K4" i="5"/>
  <c r="J4" i="5"/>
  <c r="I4" i="5"/>
  <c r="K46" i="5"/>
  <c r="J46" i="5"/>
  <c r="I46" i="5"/>
  <c r="K122" i="5"/>
  <c r="J122" i="5"/>
  <c r="I122" i="5"/>
  <c r="K6" i="5"/>
  <c r="J6" i="5"/>
  <c r="I6" i="5"/>
  <c r="K55" i="5"/>
  <c r="J55" i="5"/>
  <c r="I55" i="5"/>
  <c r="K94" i="5"/>
  <c r="J94" i="5"/>
  <c r="I94" i="5"/>
  <c r="K60" i="5"/>
  <c r="J60" i="5"/>
  <c r="I60" i="5"/>
  <c r="K11" i="5"/>
  <c r="J11" i="5"/>
  <c r="I11" i="5"/>
  <c r="K9" i="5"/>
  <c r="J9" i="5"/>
  <c r="I9" i="5"/>
  <c r="K19" i="5"/>
  <c r="J19" i="5"/>
  <c r="I19" i="5"/>
  <c r="K27" i="5"/>
  <c r="J27" i="5"/>
  <c r="I27" i="5"/>
  <c r="K37" i="5"/>
  <c r="J37" i="5"/>
  <c r="I37" i="5"/>
  <c r="K48" i="5"/>
  <c r="J48" i="5"/>
  <c r="I48" i="5"/>
  <c r="K79" i="5"/>
  <c r="J79" i="5"/>
  <c r="I79" i="5"/>
  <c r="K18" i="5"/>
  <c r="J18" i="5"/>
  <c r="I18" i="5"/>
  <c r="K34" i="5"/>
  <c r="J34" i="5"/>
  <c r="I34" i="5"/>
  <c r="K102" i="5"/>
  <c r="J102" i="5"/>
  <c r="I102" i="5"/>
  <c r="K47" i="5"/>
  <c r="J47" i="5"/>
  <c r="I47" i="5"/>
  <c r="K61" i="5"/>
  <c r="J61" i="5"/>
  <c r="I61" i="5"/>
  <c r="K103" i="5"/>
  <c r="J103" i="5"/>
  <c r="I103" i="5"/>
  <c r="K28" i="5"/>
  <c r="J28" i="5"/>
  <c r="I28" i="5"/>
  <c r="K51" i="5"/>
  <c r="J51" i="5"/>
  <c r="I51" i="5"/>
  <c r="K66" i="5"/>
  <c r="J66" i="5"/>
  <c r="I66" i="5"/>
  <c r="K87" i="5"/>
  <c r="J87" i="5"/>
  <c r="I87" i="5"/>
  <c r="K77" i="5"/>
  <c r="J77" i="5"/>
  <c r="I77" i="5"/>
  <c r="K99" i="5"/>
  <c r="J99" i="5"/>
  <c r="I99" i="5"/>
  <c r="K72" i="5"/>
  <c r="J72" i="5"/>
  <c r="I72" i="5"/>
  <c r="K12" i="5"/>
  <c r="J12" i="5"/>
  <c r="I12" i="5"/>
  <c r="K75" i="5"/>
  <c r="J75" i="5"/>
  <c r="I75" i="5"/>
  <c r="K57" i="5"/>
  <c r="J57" i="5"/>
  <c r="I57" i="5"/>
  <c r="K112" i="5"/>
  <c r="J112" i="5"/>
  <c r="I112" i="5"/>
  <c r="K40" i="5"/>
  <c r="J40" i="5"/>
  <c r="I40" i="5"/>
  <c r="K8" i="5"/>
  <c r="J8" i="5"/>
  <c r="I8" i="5"/>
  <c r="K25" i="5"/>
  <c r="J25" i="5"/>
  <c r="I25" i="5"/>
  <c r="K93" i="5"/>
  <c r="J93" i="5"/>
  <c r="I93" i="5"/>
  <c r="K26" i="5"/>
  <c r="J26" i="5"/>
  <c r="I26" i="5"/>
  <c r="K41" i="5"/>
  <c r="J41" i="5"/>
  <c r="I41" i="5"/>
  <c r="K68" i="5"/>
  <c r="J68" i="5"/>
  <c r="I68" i="5"/>
  <c r="K64" i="5"/>
  <c r="J64" i="5"/>
  <c r="I64" i="5"/>
  <c r="K42" i="5"/>
  <c r="J42" i="5"/>
  <c r="I42" i="5"/>
  <c r="K67" i="5"/>
  <c r="J67" i="5"/>
  <c r="I67" i="5"/>
  <c r="K52" i="5"/>
  <c r="J52" i="5"/>
  <c r="I52" i="5"/>
  <c r="K74" i="5"/>
  <c r="J74" i="5"/>
  <c r="I74" i="5"/>
  <c r="K107" i="5"/>
  <c r="J107" i="5"/>
  <c r="I107" i="5"/>
  <c r="K36" i="5"/>
  <c r="J36" i="5"/>
  <c r="I36" i="5"/>
  <c r="K71" i="5"/>
  <c r="J71" i="5"/>
  <c r="I71" i="5"/>
  <c r="K58" i="5"/>
  <c r="J58" i="5"/>
  <c r="I58" i="5"/>
  <c r="K83" i="5"/>
  <c r="J83" i="5"/>
  <c r="I83" i="5"/>
  <c r="K24" i="5"/>
  <c r="J24" i="5"/>
  <c r="I24" i="5"/>
  <c r="K69" i="5"/>
  <c r="J69" i="5"/>
  <c r="I69" i="5"/>
  <c r="K117" i="5"/>
  <c r="J117" i="5"/>
  <c r="I117" i="5"/>
  <c r="K20" i="5"/>
  <c r="J20" i="5"/>
  <c r="I20" i="5"/>
  <c r="K211" i="5"/>
  <c r="J211" i="5"/>
  <c r="I211" i="5"/>
  <c r="K21" i="5"/>
  <c r="J21" i="5"/>
  <c r="I21" i="5"/>
  <c r="K88" i="5"/>
  <c r="J88" i="5"/>
  <c r="I88" i="5"/>
  <c r="K100" i="5"/>
  <c r="J100" i="5"/>
  <c r="I100" i="5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E154" i="9"/>
  <c r="D154" i="9"/>
  <c r="C154" i="9"/>
  <c r="E153" i="9"/>
  <c r="D153" i="9"/>
  <c r="C153" i="9"/>
  <c r="E152" i="9"/>
  <c r="D152" i="9"/>
  <c r="C152" i="9"/>
  <c r="E151" i="9"/>
  <c r="D151" i="9"/>
  <c r="C151" i="9"/>
  <c r="E150" i="9"/>
  <c r="D150" i="9"/>
  <c r="C150" i="9"/>
  <c r="E149" i="9"/>
  <c r="D149" i="9"/>
  <c r="C149" i="9"/>
  <c r="E148" i="9"/>
  <c r="D148" i="9"/>
  <c r="C148" i="9"/>
  <c r="E147" i="9"/>
  <c r="D147" i="9"/>
  <c r="C147" i="9"/>
  <c r="E146" i="9"/>
  <c r="D146" i="9"/>
  <c r="C146" i="9"/>
  <c r="E145" i="9"/>
  <c r="D145" i="9"/>
  <c r="C145" i="9"/>
  <c r="E144" i="9"/>
  <c r="D144" i="9"/>
  <c r="C144" i="9"/>
  <c r="E143" i="9"/>
  <c r="D143" i="9"/>
  <c r="C143" i="9"/>
  <c r="E142" i="9"/>
  <c r="D142" i="9"/>
  <c r="C142" i="9"/>
  <c r="E141" i="9"/>
  <c r="D141" i="9"/>
  <c r="C141" i="9"/>
  <c r="E140" i="9"/>
  <c r="D140" i="9"/>
  <c r="C140" i="9"/>
  <c r="E139" i="9"/>
  <c r="D139" i="9"/>
  <c r="C139" i="9"/>
  <c r="E138" i="9"/>
  <c r="D138" i="9"/>
  <c r="C138" i="9"/>
  <c r="E137" i="9"/>
  <c r="D137" i="9"/>
  <c r="C137" i="9"/>
  <c r="E136" i="9"/>
  <c r="D136" i="9"/>
  <c r="C136" i="9"/>
  <c r="E135" i="9"/>
  <c r="D135" i="9"/>
  <c r="C135" i="9"/>
  <c r="E134" i="9"/>
  <c r="D134" i="9"/>
  <c r="C134" i="9"/>
  <c r="E133" i="9"/>
  <c r="D133" i="9"/>
  <c r="C133" i="9"/>
  <c r="E132" i="9"/>
  <c r="D132" i="9"/>
  <c r="C132" i="9"/>
  <c r="E131" i="9"/>
  <c r="D131" i="9"/>
  <c r="C131" i="9"/>
  <c r="E130" i="9"/>
  <c r="D130" i="9"/>
  <c r="C130" i="9"/>
  <c r="E129" i="9"/>
  <c r="D129" i="9"/>
  <c r="C129" i="9"/>
  <c r="E128" i="9"/>
  <c r="D128" i="9"/>
  <c r="C128" i="9"/>
  <c r="E127" i="9"/>
  <c r="D127" i="9"/>
  <c r="C127" i="9"/>
  <c r="E126" i="9"/>
  <c r="D126" i="9"/>
  <c r="C126" i="9"/>
  <c r="E125" i="9"/>
  <c r="D125" i="9"/>
  <c r="C125" i="9"/>
  <c r="E124" i="9"/>
  <c r="D124" i="9"/>
  <c r="C124" i="9"/>
  <c r="E123" i="9"/>
  <c r="D123" i="9"/>
  <c r="C123" i="9"/>
  <c r="E122" i="9"/>
  <c r="D122" i="9"/>
  <c r="C122" i="9"/>
  <c r="E121" i="9"/>
  <c r="D121" i="9"/>
  <c r="C121" i="9"/>
  <c r="E120" i="9"/>
  <c r="D120" i="9"/>
  <c r="C120" i="9"/>
  <c r="E119" i="9"/>
  <c r="D119" i="9"/>
  <c r="C119" i="9"/>
  <c r="E118" i="9"/>
  <c r="D118" i="9"/>
  <c r="C118" i="9"/>
  <c r="E117" i="9"/>
  <c r="D117" i="9"/>
  <c r="C117" i="9"/>
  <c r="E116" i="9"/>
  <c r="D116" i="9"/>
  <c r="C116" i="9"/>
  <c r="E115" i="9"/>
  <c r="D115" i="9"/>
  <c r="C115" i="9"/>
  <c r="E114" i="9"/>
  <c r="D114" i="9"/>
  <c r="C114" i="9"/>
  <c r="E113" i="9"/>
  <c r="D113" i="9"/>
  <c r="C113" i="9"/>
  <c r="E112" i="9"/>
  <c r="D112" i="9"/>
  <c r="C112" i="9"/>
  <c r="E111" i="9"/>
  <c r="D111" i="9"/>
  <c r="C111" i="9"/>
  <c r="E110" i="9"/>
  <c r="D110" i="9"/>
  <c r="C110" i="9"/>
  <c r="E109" i="9"/>
  <c r="D109" i="9"/>
  <c r="C109" i="9"/>
  <c r="E108" i="9"/>
  <c r="D108" i="9"/>
  <c r="C108" i="9"/>
  <c r="E107" i="9"/>
  <c r="D107" i="9"/>
  <c r="C107" i="9"/>
  <c r="E106" i="9"/>
  <c r="D106" i="9"/>
  <c r="C106" i="9"/>
  <c r="E105" i="9"/>
  <c r="D105" i="9"/>
  <c r="C105" i="9"/>
  <c r="E104" i="9"/>
  <c r="D104" i="9"/>
  <c r="C104" i="9"/>
  <c r="E103" i="9"/>
  <c r="D103" i="9"/>
  <c r="C103" i="9"/>
  <c r="E102" i="9"/>
  <c r="D102" i="9"/>
  <c r="C102" i="9"/>
  <c r="E101" i="9"/>
  <c r="D101" i="9"/>
  <c r="C101" i="9"/>
  <c r="E100" i="9"/>
  <c r="D100" i="9"/>
  <c r="C100" i="9"/>
  <c r="E99" i="9"/>
  <c r="D99" i="9"/>
  <c r="C99" i="9"/>
  <c r="E98" i="9"/>
  <c r="D98" i="9"/>
  <c r="C98" i="9"/>
  <c r="E97" i="9"/>
  <c r="D97" i="9"/>
  <c r="C97" i="9"/>
  <c r="E96" i="9"/>
  <c r="D96" i="9"/>
  <c r="C96" i="9"/>
  <c r="E95" i="9"/>
  <c r="D95" i="9"/>
  <c r="C95" i="9"/>
  <c r="E94" i="9"/>
  <c r="D94" i="9"/>
  <c r="C94" i="9"/>
  <c r="E93" i="9"/>
  <c r="D93" i="9"/>
  <c r="C93" i="9"/>
  <c r="E92" i="9"/>
  <c r="D92" i="9"/>
  <c r="C92" i="9"/>
  <c r="E91" i="9"/>
  <c r="D91" i="9"/>
  <c r="C91" i="9"/>
  <c r="E90" i="9"/>
  <c r="D90" i="9"/>
  <c r="C90" i="9"/>
  <c r="E89" i="9"/>
  <c r="D89" i="9"/>
  <c r="C89" i="9"/>
  <c r="E88" i="9"/>
  <c r="D88" i="9"/>
  <c r="C88" i="9"/>
  <c r="E87" i="9"/>
  <c r="D87" i="9"/>
  <c r="C87" i="9"/>
  <c r="E86" i="9"/>
  <c r="D86" i="9"/>
  <c r="C86" i="9"/>
  <c r="E85" i="9"/>
  <c r="D85" i="9"/>
  <c r="C85" i="9"/>
  <c r="E84" i="9"/>
  <c r="D84" i="9"/>
  <c r="C84" i="9"/>
  <c r="E83" i="9"/>
  <c r="D83" i="9"/>
  <c r="C83" i="9"/>
  <c r="E82" i="9"/>
  <c r="D82" i="9"/>
  <c r="C82" i="9"/>
  <c r="E81" i="9"/>
  <c r="D81" i="9"/>
  <c r="C81" i="9"/>
  <c r="E80" i="9"/>
  <c r="D80" i="9"/>
  <c r="C80" i="9"/>
  <c r="E79" i="9"/>
  <c r="D79" i="9"/>
  <c r="C79" i="9"/>
  <c r="E78" i="9"/>
  <c r="D78" i="9"/>
  <c r="C78" i="9"/>
  <c r="E77" i="9"/>
  <c r="D77" i="9"/>
  <c r="C77" i="9"/>
  <c r="E76" i="9"/>
  <c r="D76" i="9"/>
  <c r="C76" i="9"/>
  <c r="E75" i="9"/>
  <c r="D75" i="9"/>
  <c r="C75" i="9"/>
  <c r="E74" i="9"/>
  <c r="D74" i="9"/>
  <c r="C74" i="9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E22" i="9"/>
  <c r="D22" i="9"/>
  <c r="C22" i="9"/>
  <c r="E21" i="9"/>
  <c r="D21" i="9"/>
  <c r="C21" i="9"/>
  <c r="E20" i="9"/>
  <c r="D20" i="9"/>
  <c r="C20" i="9"/>
  <c r="E19" i="9"/>
  <c r="D19" i="9"/>
  <c r="C19" i="9"/>
  <c r="E18" i="9"/>
  <c r="D18" i="9"/>
  <c r="C18" i="9"/>
  <c r="E17" i="9"/>
  <c r="D17" i="9"/>
  <c r="C17" i="9"/>
  <c r="E16" i="9"/>
  <c r="D16" i="9"/>
  <c r="C16" i="9"/>
  <c r="E15" i="9"/>
  <c r="D15" i="9"/>
  <c r="C15" i="9"/>
  <c r="E14" i="9"/>
  <c r="D14" i="9"/>
  <c r="C14" i="9"/>
  <c r="E13" i="9"/>
  <c r="D13" i="9"/>
  <c r="C13" i="9"/>
  <c r="E12" i="9"/>
  <c r="D12" i="9"/>
  <c r="C12" i="9"/>
  <c r="E11" i="9"/>
  <c r="D11" i="9"/>
  <c r="C11" i="9"/>
  <c r="E10" i="9"/>
  <c r="D10" i="9"/>
  <c r="C10" i="9"/>
  <c r="E9" i="9"/>
  <c r="D9" i="9"/>
  <c r="C9" i="9"/>
  <c r="E8" i="9"/>
  <c r="D8" i="9"/>
  <c r="C8" i="9"/>
  <c r="E7" i="9"/>
  <c r="D7" i="9"/>
  <c r="C7" i="9"/>
  <c r="E6" i="9"/>
  <c r="D6" i="9"/>
  <c r="C6" i="9"/>
  <c r="E5" i="9"/>
  <c r="D5" i="9"/>
  <c r="C5" i="9"/>
  <c r="E4" i="9"/>
  <c r="D4" i="9"/>
  <c r="P215" i="5" l="1"/>
  <c r="P8" i="9"/>
  <c r="O11" i="9"/>
  <c r="P16" i="9"/>
  <c r="O19" i="9"/>
  <c r="P24" i="9"/>
  <c r="O27" i="9"/>
  <c r="O35" i="9"/>
  <c r="O43" i="9"/>
  <c r="O48" i="9"/>
  <c r="O59" i="9"/>
  <c r="O67" i="9"/>
  <c r="O75" i="9"/>
  <c r="P80" i="9"/>
  <c r="O83" i="9"/>
  <c r="O91" i="9"/>
  <c r="O99" i="9"/>
  <c r="P104" i="9"/>
  <c r="O107" i="9"/>
  <c r="O115" i="9"/>
  <c r="O123" i="9"/>
  <c r="P128" i="9"/>
  <c r="O131" i="9"/>
  <c r="P136" i="9"/>
  <c r="O139" i="9"/>
  <c r="P144" i="9"/>
  <c r="Q144" i="9" s="1"/>
  <c r="R144" i="9" s="1"/>
  <c r="O147" i="9"/>
  <c r="P152" i="9"/>
  <c r="Q152" i="9" s="1"/>
  <c r="R152" i="9" s="1"/>
  <c r="P6" i="9"/>
  <c r="P14" i="9"/>
  <c r="P22" i="9"/>
  <c r="P30" i="9"/>
  <c r="P38" i="9"/>
  <c r="P46" i="9"/>
  <c r="P54" i="9"/>
  <c r="P62" i="9"/>
  <c r="P70" i="9"/>
  <c r="O73" i="9"/>
  <c r="P78" i="9"/>
  <c r="P86" i="9"/>
  <c r="O89" i="9"/>
  <c r="P94" i="9"/>
  <c r="P102" i="9"/>
  <c r="P110" i="9"/>
  <c r="O113" i="9"/>
  <c r="P118" i="9"/>
  <c r="P126" i="9"/>
  <c r="P134" i="9"/>
  <c r="P142" i="9"/>
  <c r="Q142" i="9" s="1"/>
  <c r="R142" i="9" s="1"/>
  <c r="P150" i="9"/>
  <c r="Q150" i="9" s="1"/>
  <c r="R150" i="9" s="1"/>
  <c r="N19" i="9"/>
  <c r="S19" i="9" s="1"/>
  <c r="N35" i="9"/>
  <c r="S35" i="9" s="1"/>
  <c r="T35" i="9" s="1"/>
  <c r="N51" i="9"/>
  <c r="S51" i="9" s="1"/>
  <c r="N67" i="9"/>
  <c r="S67" i="9" s="1"/>
  <c r="T67" i="9" s="1"/>
  <c r="N91" i="9"/>
  <c r="N107" i="9"/>
  <c r="S107" i="9" s="1"/>
  <c r="T107" i="9" s="1"/>
  <c r="N123" i="9"/>
  <c r="S123" i="9" s="1"/>
  <c r="T123" i="9" s="1"/>
  <c r="N131" i="9"/>
  <c r="S131" i="9" s="1"/>
  <c r="T131" i="9" s="1"/>
  <c r="N38" i="9"/>
  <c r="S38" i="9" s="1"/>
  <c r="P10" i="9"/>
  <c r="P18" i="9"/>
  <c r="P26" i="9"/>
  <c r="P34" i="9"/>
  <c r="P42" i="9"/>
  <c r="P50" i="9"/>
  <c r="P58" i="9"/>
  <c r="P66" i="9"/>
  <c r="P74" i="9"/>
  <c r="P82" i="9"/>
  <c r="P90" i="9"/>
  <c r="P98" i="9"/>
  <c r="P106" i="9"/>
  <c r="P114" i="9"/>
  <c r="P122" i="9"/>
  <c r="P130" i="9"/>
  <c r="P138" i="9"/>
  <c r="P146" i="9"/>
  <c r="Q146" i="9" s="1"/>
  <c r="R146" i="9" s="1"/>
  <c r="P154" i="9"/>
  <c r="Q154" i="9" s="1"/>
  <c r="R154" i="9" s="1"/>
  <c r="N95" i="9"/>
  <c r="S95" i="9" s="1"/>
  <c r="T95" i="9" s="1"/>
  <c r="O51" i="9"/>
  <c r="P19" i="5"/>
  <c r="P5" i="5"/>
  <c r="P154" i="5"/>
  <c r="Q154" i="5" s="1"/>
  <c r="R154" i="5" s="1"/>
  <c r="O6" i="9"/>
  <c r="P11" i="9"/>
  <c r="O14" i="9"/>
  <c r="P19" i="9"/>
  <c r="O22" i="9"/>
  <c r="P27" i="9"/>
  <c r="O30" i="9"/>
  <c r="P35" i="9"/>
  <c r="O38" i="9"/>
  <c r="P43" i="9"/>
  <c r="O46" i="9"/>
  <c r="P51" i="9"/>
  <c r="O54" i="9"/>
  <c r="P59" i="9"/>
  <c r="O62" i="9"/>
  <c r="P67" i="9"/>
  <c r="O70" i="9"/>
  <c r="P75" i="9"/>
  <c r="O78" i="9"/>
  <c r="P83" i="9"/>
  <c r="O86" i="9"/>
  <c r="P91" i="9"/>
  <c r="O94" i="9"/>
  <c r="P99" i="9"/>
  <c r="O102" i="9"/>
  <c r="P107" i="9"/>
  <c r="Q107" i="9" s="1"/>
  <c r="R107" i="9" s="1"/>
  <c r="O110" i="9"/>
  <c r="P115" i="9"/>
  <c r="O118" i="9"/>
  <c r="P123" i="9"/>
  <c r="O126" i="9"/>
  <c r="P131" i="9"/>
  <c r="O134" i="9"/>
  <c r="P139" i="9"/>
  <c r="O142" i="9"/>
  <c r="P147" i="9"/>
  <c r="Q147" i="9" s="1"/>
  <c r="R147" i="9" s="1"/>
  <c r="O150" i="9"/>
  <c r="N8" i="9"/>
  <c r="S8" i="9" s="1"/>
  <c r="T8" i="9" s="1"/>
  <c r="N16" i="9"/>
  <c r="S16" i="9" s="1"/>
  <c r="N24" i="9"/>
  <c r="S24" i="9" s="1"/>
  <c r="T24" i="9" s="1"/>
  <c r="N48" i="9"/>
  <c r="S48" i="9" s="1"/>
  <c r="T48" i="9" s="1"/>
  <c r="N56" i="9"/>
  <c r="S56" i="9" s="1"/>
  <c r="T56" i="9" s="1"/>
  <c r="N72" i="9"/>
  <c r="S72" i="9" s="1"/>
  <c r="T72" i="9" s="1"/>
  <c r="N88" i="9"/>
  <c r="S88" i="9" s="1"/>
  <c r="T88" i="9" s="1"/>
  <c r="N96" i="9"/>
  <c r="S96" i="9" s="1"/>
  <c r="T96" i="9" s="1"/>
  <c r="N120" i="9"/>
  <c r="S120" i="9" s="1"/>
  <c r="T120" i="9" s="1"/>
  <c r="N128" i="9"/>
  <c r="S128" i="9" s="1"/>
  <c r="T128" i="9" s="1"/>
  <c r="N136" i="9"/>
  <c r="S136" i="9" s="1"/>
  <c r="T136" i="9" s="1"/>
  <c r="N144" i="9"/>
  <c r="S144" i="9" s="1"/>
  <c r="T144" i="9" s="1"/>
  <c r="N46" i="9"/>
  <c r="S46" i="9" s="1"/>
  <c r="T46" i="9" s="1"/>
  <c r="N54" i="9"/>
  <c r="S54" i="9" s="1"/>
  <c r="T54" i="9" s="1"/>
  <c r="N59" i="9"/>
  <c r="S59" i="9" s="1"/>
  <c r="T59" i="9" s="1"/>
  <c r="N62" i="9"/>
  <c r="S62" i="9" s="1"/>
  <c r="T62" i="9" s="1"/>
  <c r="N70" i="9"/>
  <c r="N75" i="9"/>
  <c r="S75" i="9" s="1"/>
  <c r="T75" i="9" s="1"/>
  <c r="N78" i="9"/>
  <c r="S78" i="9" s="1"/>
  <c r="T78" i="9" s="1"/>
  <c r="N86" i="9"/>
  <c r="S86" i="9" s="1"/>
  <c r="T86" i="9" s="1"/>
  <c r="N94" i="9"/>
  <c r="S94" i="9" s="1"/>
  <c r="T94" i="9" s="1"/>
  <c r="N102" i="9"/>
  <c r="S102" i="9" s="1"/>
  <c r="T102" i="9" s="1"/>
  <c r="N110" i="9"/>
  <c r="S110" i="9" s="1"/>
  <c r="T110" i="9" s="1"/>
  <c r="N118" i="9"/>
  <c r="S118" i="9" s="1"/>
  <c r="T118" i="9" s="1"/>
  <c r="N126" i="9"/>
  <c r="S126" i="9" s="1"/>
  <c r="T126" i="9" s="1"/>
  <c r="N134" i="9"/>
  <c r="S134" i="9" s="1"/>
  <c r="T134" i="9" s="1"/>
  <c r="N142" i="9"/>
  <c r="S142" i="9" s="1"/>
  <c r="T142" i="9" s="1"/>
  <c r="N147" i="9"/>
  <c r="S147" i="9" s="1"/>
  <c r="T147" i="9" s="1"/>
  <c r="N150" i="9"/>
  <c r="S150" i="9" s="1"/>
  <c r="T150" i="9" s="1"/>
  <c r="N12" i="9"/>
  <c r="S12" i="9" s="1"/>
  <c r="N28" i="9"/>
  <c r="S28" i="9" s="1"/>
  <c r="T28" i="9" s="1"/>
  <c r="N100" i="9"/>
  <c r="S100" i="9" s="1"/>
  <c r="T100" i="9" s="1"/>
  <c r="N132" i="9"/>
  <c r="S132" i="9" s="1"/>
  <c r="T132" i="9" s="1"/>
  <c r="N140" i="9"/>
  <c r="S140" i="9" s="1"/>
  <c r="T140" i="9" s="1"/>
  <c r="N7" i="9"/>
  <c r="S7" i="9" s="1"/>
  <c r="T7" i="9" s="1"/>
  <c r="N15" i="9"/>
  <c r="S15" i="9" s="1"/>
  <c r="N23" i="9"/>
  <c r="S23" i="9" s="1"/>
  <c r="T23" i="9" s="1"/>
  <c r="N31" i="9"/>
  <c r="S31" i="9" s="1"/>
  <c r="T31" i="9" s="1"/>
  <c r="N39" i="9"/>
  <c r="S39" i="9" s="1"/>
  <c r="T39" i="9" s="1"/>
  <c r="N47" i="9"/>
  <c r="S47" i="9" s="1"/>
  <c r="T47" i="9" s="1"/>
  <c r="N55" i="9"/>
  <c r="S55" i="9" s="1"/>
  <c r="T55" i="9" s="1"/>
  <c r="N63" i="9"/>
  <c r="S63" i="9" s="1"/>
  <c r="T63" i="9" s="1"/>
  <c r="N71" i="9"/>
  <c r="S71" i="9" s="1"/>
  <c r="T71" i="9" s="1"/>
  <c r="N79" i="9"/>
  <c r="S79" i="9" s="1"/>
  <c r="T79" i="9" s="1"/>
  <c r="N87" i="9"/>
  <c r="S87" i="9" s="1"/>
  <c r="N103" i="9"/>
  <c r="S103" i="9" s="1"/>
  <c r="T103" i="9" s="1"/>
  <c r="N111" i="9"/>
  <c r="S111" i="9" s="1"/>
  <c r="T111" i="9" s="1"/>
  <c r="N127" i="9"/>
  <c r="S127" i="9" s="1"/>
  <c r="T127" i="9" s="1"/>
  <c r="N58" i="9"/>
  <c r="S58" i="9" s="1"/>
  <c r="T58" i="9" s="1"/>
  <c r="N66" i="9"/>
  <c r="S66" i="9" s="1"/>
  <c r="T66" i="9" s="1"/>
  <c r="N116" i="9"/>
  <c r="S116" i="9" s="1"/>
  <c r="T116" i="9" s="1"/>
  <c r="N143" i="9"/>
  <c r="S143" i="9" s="1"/>
  <c r="T143" i="9" s="1"/>
  <c r="P194" i="5"/>
  <c r="P202" i="5"/>
  <c r="P20" i="5"/>
  <c r="O7" i="9"/>
  <c r="O15" i="9"/>
  <c r="O23" i="9"/>
  <c r="O31" i="9"/>
  <c r="O39" i="9"/>
  <c r="O47" i="9"/>
  <c r="O55" i="9"/>
  <c r="O63" i="9"/>
  <c r="O71" i="9"/>
  <c r="O79" i="9"/>
  <c r="O87" i="9"/>
  <c r="O95" i="9"/>
  <c r="O103" i="9"/>
  <c r="O111" i="9"/>
  <c r="O119" i="9"/>
  <c r="O127" i="9"/>
  <c r="O135" i="9"/>
  <c r="O140" i="9"/>
  <c r="P140" i="9"/>
  <c r="O143" i="9"/>
  <c r="O151" i="9"/>
  <c r="O96" i="9"/>
  <c r="P96" i="9"/>
  <c r="P71" i="5"/>
  <c r="P51" i="5"/>
  <c r="P118" i="5"/>
  <c r="P158" i="5"/>
  <c r="P7" i="9"/>
  <c r="P15" i="9"/>
  <c r="P23" i="9"/>
  <c r="P39" i="9"/>
  <c r="P55" i="9"/>
  <c r="O66" i="9"/>
  <c r="P71" i="9"/>
  <c r="P79" i="9"/>
  <c r="P87" i="9"/>
  <c r="P95" i="9"/>
  <c r="P111" i="9"/>
  <c r="P127" i="9"/>
  <c r="P151" i="9"/>
  <c r="Q151" i="9" s="1"/>
  <c r="R151" i="9" s="1"/>
  <c r="O5" i="9"/>
  <c r="O69" i="9"/>
  <c r="O32" i="9"/>
  <c r="P32" i="9"/>
  <c r="P100" i="5"/>
  <c r="P83" i="5"/>
  <c r="P42" i="5"/>
  <c r="P40" i="5"/>
  <c r="P87" i="5"/>
  <c r="O8" i="9"/>
  <c r="O104" i="9"/>
  <c r="P34" i="5"/>
  <c r="P11" i="5"/>
  <c r="P33" i="5"/>
  <c r="P50" i="5"/>
  <c r="P173" i="5"/>
  <c r="P62" i="5"/>
  <c r="P92" i="5"/>
  <c r="P56" i="5"/>
  <c r="P108" i="5"/>
  <c r="P116" i="5"/>
  <c r="P124" i="5"/>
  <c r="P132" i="5"/>
  <c r="P140" i="5"/>
  <c r="P148" i="5"/>
  <c r="P156" i="5"/>
  <c r="P164" i="5"/>
  <c r="P172" i="5"/>
  <c r="P180" i="5"/>
  <c r="Q180" i="5" s="1"/>
  <c r="R180" i="5" s="1"/>
  <c r="P188" i="5"/>
  <c r="P196" i="5"/>
  <c r="P204" i="5"/>
  <c r="Q204" i="5" s="1"/>
  <c r="R204" i="5" s="1"/>
  <c r="P212" i="5"/>
  <c r="P220" i="5"/>
  <c r="P228" i="5"/>
  <c r="P5" i="9"/>
  <c r="P13" i="9"/>
  <c r="P21" i="9"/>
  <c r="P29" i="9"/>
  <c r="P37" i="9"/>
  <c r="P45" i="9"/>
  <c r="P53" i="9"/>
  <c r="P61" i="9"/>
  <c r="P69" i="9"/>
  <c r="P77" i="9"/>
  <c r="P85" i="9"/>
  <c r="P93" i="9"/>
  <c r="P101" i="9"/>
  <c r="P109" i="9"/>
  <c r="P117" i="9"/>
  <c r="P125" i="9"/>
  <c r="P133" i="9"/>
  <c r="P141" i="9"/>
  <c r="P149" i="9"/>
  <c r="Q149" i="9" s="1"/>
  <c r="R149" i="9" s="1"/>
  <c r="N10" i="9"/>
  <c r="S10" i="9" s="1"/>
  <c r="T10" i="9" s="1"/>
  <c r="N18" i="9"/>
  <c r="S18" i="9" s="1"/>
  <c r="T18" i="9" s="1"/>
  <c r="N26" i="9"/>
  <c r="S26" i="9" s="1"/>
  <c r="T26" i="9" s="1"/>
  <c r="N34" i="9"/>
  <c r="S34" i="9" s="1"/>
  <c r="T34" i="9" s="1"/>
  <c r="N42" i="9"/>
  <c r="S42" i="9" s="1"/>
  <c r="N44" i="9"/>
  <c r="S44" i="9" s="1"/>
  <c r="T44" i="9" s="1"/>
  <c r="N50" i="9"/>
  <c r="S50" i="9" s="1"/>
  <c r="T50" i="9" s="1"/>
  <c r="N60" i="9"/>
  <c r="S60" i="9" s="1"/>
  <c r="T60" i="9" s="1"/>
  <c r="N68" i="9"/>
  <c r="S68" i="9" s="1"/>
  <c r="T68" i="9" s="1"/>
  <c r="N74" i="9"/>
  <c r="S74" i="9" s="1"/>
  <c r="T74" i="9" s="1"/>
  <c r="N76" i="9"/>
  <c r="S76" i="9" s="1"/>
  <c r="T76" i="9" s="1"/>
  <c r="N82" i="9"/>
  <c r="N84" i="9"/>
  <c r="S84" i="9" s="1"/>
  <c r="T84" i="9" s="1"/>
  <c r="N90" i="9"/>
  <c r="S90" i="9" s="1"/>
  <c r="T90" i="9" s="1"/>
  <c r="N98" i="9"/>
  <c r="S98" i="9" s="1"/>
  <c r="T98" i="9" s="1"/>
  <c r="N106" i="9"/>
  <c r="S106" i="9" s="1"/>
  <c r="T106" i="9" s="1"/>
  <c r="N114" i="9"/>
  <c r="S114" i="9" s="1"/>
  <c r="T114" i="9" s="1"/>
  <c r="N122" i="9"/>
  <c r="S122" i="9" s="1"/>
  <c r="T122" i="9" s="1"/>
  <c r="N130" i="9"/>
  <c r="S130" i="9" s="1"/>
  <c r="T130" i="9" s="1"/>
  <c r="N138" i="9"/>
  <c r="S138" i="9" s="1"/>
  <c r="T138" i="9" s="1"/>
  <c r="N146" i="9"/>
  <c r="S146" i="9" s="1"/>
  <c r="T146" i="9" s="1"/>
  <c r="N154" i="9"/>
  <c r="S154" i="9" s="1"/>
  <c r="T154" i="9" s="1"/>
  <c r="N5" i="9"/>
  <c r="S5" i="9" s="1"/>
  <c r="T5" i="9" s="1"/>
  <c r="N11" i="9"/>
  <c r="S11" i="9" s="1"/>
  <c r="N21" i="9"/>
  <c r="S21" i="9" s="1"/>
  <c r="T21" i="9" s="1"/>
  <c r="N27" i="9"/>
  <c r="S27" i="9" s="1"/>
  <c r="T27" i="9" s="1"/>
  <c r="N43" i="9"/>
  <c r="S43" i="9" s="1"/>
  <c r="N69" i="9"/>
  <c r="S69" i="9" s="1"/>
  <c r="T69" i="9" s="1"/>
  <c r="N77" i="9"/>
  <c r="S77" i="9" s="1"/>
  <c r="N83" i="9"/>
  <c r="S83" i="9" s="1"/>
  <c r="T83" i="9" s="1"/>
  <c r="N85" i="9"/>
  <c r="S85" i="9" s="1"/>
  <c r="T85" i="9" s="1"/>
  <c r="N93" i="9"/>
  <c r="S93" i="9" s="1"/>
  <c r="T93" i="9" s="1"/>
  <c r="N99" i="9"/>
  <c r="S99" i="9" s="1"/>
  <c r="T99" i="9" s="1"/>
  <c r="N109" i="9"/>
  <c r="S109" i="9" s="1"/>
  <c r="T109" i="9" s="1"/>
  <c r="N115" i="9"/>
  <c r="S115" i="9" s="1"/>
  <c r="T115" i="9" s="1"/>
  <c r="N125" i="9"/>
  <c r="S125" i="9" s="1"/>
  <c r="T125" i="9" s="1"/>
  <c r="N139" i="9"/>
  <c r="S139" i="9" s="1"/>
  <c r="T139" i="9" s="1"/>
  <c r="N141" i="9"/>
  <c r="S141" i="9" s="1"/>
  <c r="T141" i="9" s="1"/>
  <c r="N149" i="9"/>
  <c r="S149" i="9" s="1"/>
  <c r="T149" i="9" s="1"/>
  <c r="P107" i="5"/>
  <c r="P26" i="5"/>
  <c r="P12" i="5"/>
  <c r="P103" i="5"/>
  <c r="P37" i="5"/>
  <c r="P6" i="5"/>
  <c r="P31" i="5"/>
  <c r="P43" i="5"/>
  <c r="P80" i="5"/>
  <c r="P82" i="5"/>
  <c r="P115" i="5"/>
  <c r="P104" i="5"/>
  <c r="Q104" i="5" s="1"/>
  <c r="R104" i="5" s="1"/>
  <c r="P39" i="5"/>
  <c r="P120" i="5"/>
  <c r="P128" i="5"/>
  <c r="P136" i="5"/>
  <c r="P144" i="5"/>
  <c r="P152" i="5"/>
  <c r="P160" i="5"/>
  <c r="P168" i="5"/>
  <c r="P176" i="5"/>
  <c r="P184" i="5"/>
  <c r="P192" i="5"/>
  <c r="P200" i="5"/>
  <c r="P208" i="5"/>
  <c r="Q208" i="5" s="1"/>
  <c r="R208" i="5" s="1"/>
  <c r="P216" i="5"/>
  <c r="P224" i="5"/>
  <c r="P9" i="9"/>
  <c r="P17" i="9"/>
  <c r="P25" i="9"/>
  <c r="P33" i="9"/>
  <c r="P41" i="9"/>
  <c r="P49" i="9"/>
  <c r="P57" i="9"/>
  <c r="P65" i="9"/>
  <c r="P73" i="9"/>
  <c r="P81" i="9"/>
  <c r="P89" i="9"/>
  <c r="P97" i="9"/>
  <c r="P105" i="9"/>
  <c r="P113" i="9"/>
  <c r="P121" i="9"/>
  <c r="P129" i="9"/>
  <c r="P137" i="9"/>
  <c r="P145" i="9"/>
  <c r="Q145" i="9" s="1"/>
  <c r="R145" i="9" s="1"/>
  <c r="P153" i="9"/>
  <c r="Q153" i="9" s="1"/>
  <c r="R153" i="9" s="1"/>
  <c r="N32" i="9"/>
  <c r="S32" i="9" s="1"/>
  <c r="N40" i="9"/>
  <c r="S40" i="9" s="1"/>
  <c r="T40" i="9" s="1"/>
  <c r="N64" i="9"/>
  <c r="S64" i="9" s="1"/>
  <c r="T64" i="9" s="1"/>
  <c r="N80" i="9"/>
  <c r="S80" i="9" s="1"/>
  <c r="T80" i="9" s="1"/>
  <c r="N104" i="9"/>
  <c r="S104" i="9" s="1"/>
  <c r="T104" i="9" s="1"/>
  <c r="N112" i="9"/>
  <c r="S112" i="9" s="1"/>
  <c r="T112" i="9" s="1"/>
  <c r="O10" i="9"/>
  <c r="O18" i="9"/>
  <c r="O26" i="9"/>
  <c r="P31" i="9"/>
  <c r="O34" i="9"/>
  <c r="O42" i="9"/>
  <c r="P47" i="9"/>
  <c r="O50" i="9"/>
  <c r="O58" i="9"/>
  <c r="P63" i="9"/>
  <c r="O74" i="9"/>
  <c r="O82" i="9"/>
  <c r="O90" i="9"/>
  <c r="O98" i="9"/>
  <c r="P103" i="9"/>
  <c r="O106" i="9"/>
  <c r="O114" i="9"/>
  <c r="P119" i="9"/>
  <c r="O122" i="9"/>
  <c r="O130" i="9"/>
  <c r="P135" i="9"/>
  <c r="O138" i="9"/>
  <c r="P143" i="9"/>
  <c r="Q143" i="9" s="1"/>
  <c r="R143" i="9" s="1"/>
  <c r="O146" i="9"/>
  <c r="O154" i="9"/>
  <c r="N4" i="9"/>
  <c r="S4" i="9" s="1"/>
  <c r="N52" i="9"/>
  <c r="S52" i="9" s="1"/>
  <c r="T52" i="9" s="1"/>
  <c r="N92" i="9"/>
  <c r="S92" i="9" s="1"/>
  <c r="T92" i="9" s="1"/>
  <c r="N108" i="9"/>
  <c r="S108" i="9" s="1"/>
  <c r="T108" i="9" s="1"/>
  <c r="N124" i="9"/>
  <c r="S124" i="9" s="1"/>
  <c r="T124" i="9" s="1"/>
  <c r="N148" i="9"/>
  <c r="S148" i="9" s="1"/>
  <c r="T148" i="9" s="1"/>
  <c r="N105" i="9"/>
  <c r="S105" i="9" s="1"/>
  <c r="T105" i="9" s="1"/>
  <c r="N113" i="9"/>
  <c r="S113" i="9" s="1"/>
  <c r="T113" i="9" s="1"/>
  <c r="N119" i="9"/>
  <c r="S119" i="9" s="1"/>
  <c r="T119" i="9" s="1"/>
  <c r="N135" i="9"/>
  <c r="S135" i="9" s="1"/>
  <c r="T135" i="9" s="1"/>
  <c r="N145" i="9"/>
  <c r="S145" i="9" s="1"/>
  <c r="T145" i="9" s="1"/>
  <c r="N153" i="9"/>
  <c r="S153" i="9" s="1"/>
  <c r="T153" i="9" s="1"/>
  <c r="M109" i="9"/>
  <c r="M117" i="9"/>
  <c r="M121" i="9"/>
  <c r="M125" i="9"/>
  <c r="M129" i="9"/>
  <c r="M133" i="9"/>
  <c r="M137" i="9"/>
  <c r="M141" i="9"/>
  <c r="M145" i="9"/>
  <c r="M149" i="9"/>
  <c r="M153" i="9"/>
  <c r="M8" i="9"/>
  <c r="Q8" i="9" s="1"/>
  <c r="R8" i="9" s="1"/>
  <c r="M12" i="9"/>
  <c r="M16" i="9"/>
  <c r="M20" i="9"/>
  <c r="M24" i="9"/>
  <c r="Q24" i="9" s="1"/>
  <c r="R24" i="9" s="1"/>
  <c r="M28" i="9"/>
  <c r="M32" i="9"/>
  <c r="M36" i="9"/>
  <c r="M40" i="9"/>
  <c r="M44" i="9"/>
  <c r="M48" i="9"/>
  <c r="M52" i="9"/>
  <c r="M56" i="9"/>
  <c r="M60" i="9"/>
  <c r="M64" i="9"/>
  <c r="M68" i="9"/>
  <c r="M72" i="9"/>
  <c r="M76" i="9"/>
  <c r="M80" i="9"/>
  <c r="M84" i="9"/>
  <c r="M88" i="9"/>
  <c r="M92" i="9"/>
  <c r="M96" i="9"/>
  <c r="M100" i="9"/>
  <c r="Q100" i="9" s="1"/>
  <c r="R100" i="9" s="1"/>
  <c r="M104" i="9"/>
  <c r="M108" i="9"/>
  <c r="M112" i="9"/>
  <c r="M116" i="9"/>
  <c r="M120" i="9"/>
  <c r="M124" i="9"/>
  <c r="M128" i="9"/>
  <c r="Q128" i="9" s="1"/>
  <c r="R128" i="9" s="1"/>
  <c r="M132" i="9"/>
  <c r="M136" i="9"/>
  <c r="M140" i="9"/>
  <c r="Q140" i="9" s="1"/>
  <c r="R140" i="9" s="1"/>
  <c r="M144" i="9"/>
  <c r="M148" i="9"/>
  <c r="M152" i="9"/>
  <c r="M29" i="9"/>
  <c r="M77" i="9"/>
  <c r="M81" i="9"/>
  <c r="M85" i="9"/>
  <c r="M93" i="9"/>
  <c r="M97" i="9"/>
  <c r="M101" i="9"/>
  <c r="M105" i="9"/>
  <c r="M113" i="9"/>
  <c r="Q113" i="9" s="1"/>
  <c r="R113" i="9" s="1"/>
  <c r="M5" i="9"/>
  <c r="M13" i="9"/>
  <c r="M17" i="9"/>
  <c r="M21" i="9"/>
  <c r="M25" i="9"/>
  <c r="M33" i="9"/>
  <c r="M37" i="9"/>
  <c r="M41" i="9"/>
  <c r="M45" i="9"/>
  <c r="M49" i="9"/>
  <c r="M53" i="9"/>
  <c r="M57" i="9"/>
  <c r="M61" i="9"/>
  <c r="M65" i="9"/>
  <c r="M69" i="9"/>
  <c r="M73" i="9"/>
  <c r="M89" i="9"/>
  <c r="Q89" i="9" s="1"/>
  <c r="R89" i="9" s="1"/>
  <c r="M10" i="9"/>
  <c r="M6" i="9"/>
  <c r="Q6" i="9" s="1"/>
  <c r="R6" i="9" s="1"/>
  <c r="M71" i="9"/>
  <c r="Q71" i="9" s="1"/>
  <c r="R71" i="9" s="1"/>
  <c r="M143" i="9"/>
  <c r="M14" i="9"/>
  <c r="Q14" i="9" s="1"/>
  <c r="R14" i="9" s="1"/>
  <c r="M18" i="9"/>
  <c r="M22" i="9"/>
  <c r="Q22" i="9" s="1"/>
  <c r="R22" i="9" s="1"/>
  <c r="M26" i="9"/>
  <c r="M30" i="9"/>
  <c r="Q30" i="9" s="1"/>
  <c r="R30" i="9" s="1"/>
  <c r="M34" i="9"/>
  <c r="M38" i="9"/>
  <c r="Q38" i="9" s="1"/>
  <c r="R38" i="9" s="1"/>
  <c r="M42" i="9"/>
  <c r="M46" i="9"/>
  <c r="M50" i="9"/>
  <c r="M54" i="9"/>
  <c r="Q54" i="9" s="1"/>
  <c r="R54" i="9" s="1"/>
  <c r="M58" i="9"/>
  <c r="Q58" i="9" s="1"/>
  <c r="R58" i="9" s="1"/>
  <c r="M62" i="9"/>
  <c r="Q62" i="9" s="1"/>
  <c r="R62" i="9" s="1"/>
  <c r="M66" i="9"/>
  <c r="Q66" i="9" s="1"/>
  <c r="R66" i="9" s="1"/>
  <c r="M70" i="9"/>
  <c r="Q70" i="9" s="1"/>
  <c r="R70" i="9" s="1"/>
  <c r="M74" i="9"/>
  <c r="M78" i="9"/>
  <c r="Q78" i="9" s="1"/>
  <c r="R78" i="9" s="1"/>
  <c r="M82" i="9"/>
  <c r="Q82" i="9" s="1"/>
  <c r="R82" i="9" s="1"/>
  <c r="M86" i="9"/>
  <c r="M90" i="9"/>
  <c r="M94" i="9"/>
  <c r="M98" i="9"/>
  <c r="M102" i="9"/>
  <c r="M106" i="9"/>
  <c r="M110" i="9"/>
  <c r="M114" i="9"/>
  <c r="M118" i="9"/>
  <c r="M122" i="9"/>
  <c r="Q122" i="9" s="1"/>
  <c r="R122" i="9" s="1"/>
  <c r="M126" i="9"/>
  <c r="Q126" i="9" s="1"/>
  <c r="R126" i="9" s="1"/>
  <c r="M130" i="9"/>
  <c r="M134" i="9"/>
  <c r="M138" i="9"/>
  <c r="Q138" i="9" s="1"/>
  <c r="R138" i="9" s="1"/>
  <c r="M142" i="9"/>
  <c r="M146" i="9"/>
  <c r="M150" i="9"/>
  <c r="M154" i="9"/>
  <c r="T51" i="9"/>
  <c r="M9" i="9"/>
  <c r="M7" i="9"/>
  <c r="M11" i="9"/>
  <c r="M15" i="9"/>
  <c r="M19" i="9"/>
  <c r="M31" i="9"/>
  <c r="M35" i="9"/>
  <c r="Q35" i="9" s="1"/>
  <c r="R35" i="9" s="1"/>
  <c r="M51" i="9"/>
  <c r="M55" i="9"/>
  <c r="M67" i="9"/>
  <c r="Q67" i="9" s="1"/>
  <c r="R67" i="9" s="1"/>
  <c r="M111" i="9"/>
  <c r="M123" i="9"/>
  <c r="Q123" i="9" s="1"/>
  <c r="R123" i="9" s="1"/>
  <c r="M127" i="9"/>
  <c r="M131" i="9"/>
  <c r="Q131" i="9" s="1"/>
  <c r="R131" i="9" s="1"/>
  <c r="M151" i="9"/>
  <c r="B53" i="9"/>
  <c r="B42" i="9"/>
  <c r="T42" i="9" s="1"/>
  <c r="T12" i="9"/>
  <c r="T15" i="9"/>
  <c r="B19" i="9"/>
  <c r="T19" i="9" s="1"/>
  <c r="T77" i="9"/>
  <c r="B72" i="5"/>
  <c r="B32" i="9"/>
  <c r="T6" i="9"/>
  <c r="T30" i="9"/>
  <c r="B104" i="5"/>
  <c r="B22" i="9"/>
  <c r="T22" i="9" s="1"/>
  <c r="T16" i="9"/>
  <c r="T11" i="9"/>
  <c r="T43" i="9"/>
  <c r="S82" i="9"/>
  <c r="T82" i="9" s="1"/>
  <c r="O21" i="9"/>
  <c r="O53" i="9"/>
  <c r="O77" i="9"/>
  <c r="O93" i="9"/>
  <c r="Q16" i="9"/>
  <c r="R16" i="9" s="1"/>
  <c r="O109" i="9"/>
  <c r="O28" i="9"/>
  <c r="O105" i="9"/>
  <c r="O136" i="9"/>
  <c r="M4" i="9"/>
  <c r="O100" i="9"/>
  <c r="T4" i="9"/>
  <c r="O12" i="9"/>
  <c r="O24" i="9"/>
  <c r="M23" i="9"/>
  <c r="M27" i="9"/>
  <c r="M39" i="9"/>
  <c r="M43" i="9"/>
  <c r="M47" i="9"/>
  <c r="M59" i="9"/>
  <c r="M63" i="9"/>
  <c r="Q63" i="9" s="1"/>
  <c r="R63" i="9" s="1"/>
  <c r="M75" i="9"/>
  <c r="Q75" i="9" s="1"/>
  <c r="R75" i="9" s="1"/>
  <c r="M79" i="9"/>
  <c r="M83" i="9"/>
  <c r="M87" i="9"/>
  <c r="M91" i="9"/>
  <c r="Q91" i="9" s="1"/>
  <c r="R91" i="9" s="1"/>
  <c r="M95" i="9"/>
  <c r="Q95" i="9" s="1"/>
  <c r="R95" i="9" s="1"/>
  <c r="M99" i="9"/>
  <c r="M103" i="9"/>
  <c r="M107" i="9"/>
  <c r="M115" i="9"/>
  <c r="M119" i="9"/>
  <c r="M135" i="9"/>
  <c r="M139" i="9"/>
  <c r="M147" i="9"/>
  <c r="P4" i="9"/>
  <c r="P20" i="9"/>
  <c r="Q20" i="9" s="1"/>
  <c r="R20" i="9" s="1"/>
  <c r="P36" i="9"/>
  <c r="P40" i="9"/>
  <c r="P44" i="9"/>
  <c r="O44" i="9"/>
  <c r="P48" i="9"/>
  <c r="P52" i="9"/>
  <c r="P56" i="9"/>
  <c r="P60" i="9"/>
  <c r="Q60" i="9" s="1"/>
  <c r="R60" i="9" s="1"/>
  <c r="O60" i="9"/>
  <c r="P64" i="9"/>
  <c r="O64" i="9"/>
  <c r="P68" i="9"/>
  <c r="O68" i="9"/>
  <c r="P72" i="9"/>
  <c r="P76" i="9"/>
  <c r="P84" i="9"/>
  <c r="O84" i="9"/>
  <c r="P88" i="9"/>
  <c r="P92" i="9"/>
  <c r="P108" i="9"/>
  <c r="P112" i="9"/>
  <c r="P116" i="9"/>
  <c r="Q116" i="9" s="1"/>
  <c r="R116" i="9" s="1"/>
  <c r="O116" i="9"/>
  <c r="P120" i="9"/>
  <c r="O120" i="9"/>
  <c r="P124" i="9"/>
  <c r="O124" i="9"/>
  <c r="P132" i="9"/>
  <c r="O132" i="9"/>
  <c r="O80" i="9"/>
  <c r="N9" i="9"/>
  <c r="S9" i="9" s="1"/>
  <c r="T9" i="9" s="1"/>
  <c r="N13" i="9"/>
  <c r="S13" i="9" s="1"/>
  <c r="T13" i="9" s="1"/>
  <c r="N17" i="9"/>
  <c r="S17" i="9" s="1"/>
  <c r="T17" i="9" s="1"/>
  <c r="N25" i="9"/>
  <c r="S25" i="9" s="1"/>
  <c r="T25" i="9" s="1"/>
  <c r="N29" i="9"/>
  <c r="S29" i="9" s="1"/>
  <c r="T29" i="9" s="1"/>
  <c r="N33" i="9"/>
  <c r="S33" i="9" s="1"/>
  <c r="T33" i="9" s="1"/>
  <c r="N37" i="9"/>
  <c r="S37" i="9" s="1"/>
  <c r="T37" i="9" s="1"/>
  <c r="N41" i="9"/>
  <c r="S41" i="9" s="1"/>
  <c r="T41" i="9" s="1"/>
  <c r="N45" i="9"/>
  <c r="S45" i="9" s="1"/>
  <c r="T45" i="9" s="1"/>
  <c r="N49" i="9"/>
  <c r="S49" i="9" s="1"/>
  <c r="T49" i="9" s="1"/>
  <c r="N53" i="9"/>
  <c r="S53" i="9" s="1"/>
  <c r="N57" i="9"/>
  <c r="S57" i="9" s="1"/>
  <c r="T57" i="9" s="1"/>
  <c r="N129" i="9"/>
  <c r="S129" i="9" s="1"/>
  <c r="T129" i="9" s="1"/>
  <c r="O9" i="9"/>
  <c r="O13" i="9"/>
  <c r="O17" i="9"/>
  <c r="O25" i="9"/>
  <c r="O29" i="9"/>
  <c r="O33" i="9"/>
  <c r="O37" i="9"/>
  <c r="O41" i="9"/>
  <c r="O45" i="9"/>
  <c r="O49" i="9"/>
  <c r="O57" i="9"/>
  <c r="O61" i="9"/>
  <c r="O65" i="9"/>
  <c r="O81" i="9"/>
  <c r="O85" i="9"/>
  <c r="O97" i="9"/>
  <c r="O101" i="9"/>
  <c r="O117" i="9"/>
  <c r="O121" i="9"/>
  <c r="O125" i="9"/>
  <c r="O129" i="9"/>
  <c r="O133" i="9"/>
  <c r="O137" i="9"/>
  <c r="O141" i="9"/>
  <c r="O145" i="9"/>
  <c r="O149" i="9"/>
  <c r="O153" i="9"/>
  <c r="S70" i="9"/>
  <c r="T70" i="9" s="1"/>
  <c r="N20" i="9"/>
  <c r="S20" i="9" s="1"/>
  <c r="T20" i="9" s="1"/>
  <c r="N36" i="9"/>
  <c r="S36" i="9" s="1"/>
  <c r="T36" i="9" s="1"/>
  <c r="O4" i="9"/>
  <c r="O16" i="9"/>
  <c r="O20" i="9"/>
  <c r="O36" i="9"/>
  <c r="O40" i="9"/>
  <c r="O52" i="9"/>
  <c r="O56" i="9"/>
  <c r="O72" i="9"/>
  <c r="O76" i="9"/>
  <c r="O88" i="9"/>
  <c r="O92" i="9"/>
  <c r="O108" i="9"/>
  <c r="O112" i="9"/>
  <c r="O128" i="9"/>
  <c r="O144" i="9"/>
  <c r="O148" i="9"/>
  <c r="O152" i="9"/>
  <c r="N152" i="9"/>
  <c r="S152" i="9" s="1"/>
  <c r="T152" i="9" s="1"/>
  <c r="T87" i="9"/>
  <c r="N61" i="9"/>
  <c r="S61" i="9" s="1"/>
  <c r="T61" i="9" s="1"/>
  <c r="N65" i="9"/>
  <c r="S65" i="9" s="1"/>
  <c r="T65" i="9" s="1"/>
  <c r="N81" i="9"/>
  <c r="S81" i="9" s="1"/>
  <c r="T81" i="9" s="1"/>
  <c r="N97" i="9"/>
  <c r="S97" i="9" s="1"/>
  <c r="T97" i="9" s="1"/>
  <c r="N101" i="9"/>
  <c r="S101" i="9" s="1"/>
  <c r="T101" i="9" s="1"/>
  <c r="N117" i="9"/>
  <c r="S117" i="9" s="1"/>
  <c r="T117" i="9" s="1"/>
  <c r="N121" i="9"/>
  <c r="S121" i="9" s="1"/>
  <c r="T121" i="9" s="1"/>
  <c r="N133" i="9"/>
  <c r="S133" i="9" s="1"/>
  <c r="T133" i="9" s="1"/>
  <c r="N137" i="9"/>
  <c r="S137" i="9" s="1"/>
  <c r="T137" i="9" s="1"/>
  <c r="S91" i="9"/>
  <c r="T91" i="9" s="1"/>
  <c r="L4" i="9"/>
  <c r="L8" i="9"/>
  <c r="L12" i="9"/>
  <c r="L16" i="9"/>
  <c r="L20" i="9"/>
  <c r="L24" i="9"/>
  <c r="L28" i="9"/>
  <c r="L32" i="9"/>
  <c r="L36" i="9"/>
  <c r="L40" i="9"/>
  <c r="L44" i="9"/>
  <c r="L48" i="9"/>
  <c r="L52" i="9"/>
  <c r="L72" i="9"/>
  <c r="L116" i="9"/>
  <c r="L120" i="9"/>
  <c r="L124" i="9"/>
  <c r="L128" i="9"/>
  <c r="L132" i="9"/>
  <c r="L136" i="9"/>
  <c r="L140" i="9"/>
  <c r="L144" i="9"/>
  <c r="L148" i="9"/>
  <c r="L56" i="9"/>
  <c r="L60" i="9"/>
  <c r="L64" i="9"/>
  <c r="L68" i="9"/>
  <c r="L76" i="9"/>
  <c r="L80" i="9"/>
  <c r="L84" i="9"/>
  <c r="L88" i="9"/>
  <c r="L92" i="9"/>
  <c r="L96" i="9"/>
  <c r="L100" i="9"/>
  <c r="L104" i="9"/>
  <c r="L108" i="9"/>
  <c r="L112" i="9"/>
  <c r="L152" i="9"/>
  <c r="L5" i="9"/>
  <c r="L9" i="9"/>
  <c r="L13" i="9"/>
  <c r="L17" i="9"/>
  <c r="L21" i="9"/>
  <c r="L25" i="9"/>
  <c r="L29" i="9"/>
  <c r="L33" i="9"/>
  <c r="L37" i="9"/>
  <c r="L41" i="9"/>
  <c r="L45" i="9"/>
  <c r="L49" i="9"/>
  <c r="L53" i="9"/>
  <c r="L57" i="9"/>
  <c r="L61" i="9"/>
  <c r="L65" i="9"/>
  <c r="L69" i="9"/>
  <c r="L73" i="9"/>
  <c r="L77" i="9"/>
  <c r="L81" i="9"/>
  <c r="L85" i="9"/>
  <c r="L89" i="9"/>
  <c r="L93" i="9"/>
  <c r="L97" i="9"/>
  <c r="L101" i="9"/>
  <c r="L105" i="9"/>
  <c r="L109" i="9"/>
  <c r="L113" i="9"/>
  <c r="L117" i="9"/>
  <c r="L121" i="9"/>
  <c r="L125" i="9"/>
  <c r="L129" i="9"/>
  <c r="L133" i="9"/>
  <c r="L137" i="9"/>
  <c r="L141" i="9"/>
  <c r="L145" i="9"/>
  <c r="L149" i="9"/>
  <c r="L153" i="9"/>
  <c r="L6" i="9"/>
  <c r="L10" i="9"/>
  <c r="L14" i="9"/>
  <c r="L18" i="9"/>
  <c r="L22" i="9"/>
  <c r="L26" i="9"/>
  <c r="L30" i="9"/>
  <c r="L34" i="9"/>
  <c r="L38" i="9"/>
  <c r="L42" i="9"/>
  <c r="L46" i="9"/>
  <c r="L50" i="9"/>
  <c r="L54" i="9"/>
  <c r="L58" i="9"/>
  <c r="L62" i="9"/>
  <c r="L66" i="9"/>
  <c r="L70" i="9"/>
  <c r="L74" i="9"/>
  <c r="L78" i="9"/>
  <c r="L82" i="9"/>
  <c r="L86" i="9"/>
  <c r="L90" i="9"/>
  <c r="L94" i="9"/>
  <c r="L98" i="9"/>
  <c r="L102" i="9"/>
  <c r="L106" i="9"/>
  <c r="L110" i="9"/>
  <c r="L114" i="9"/>
  <c r="L118" i="9"/>
  <c r="L122" i="9"/>
  <c r="L126" i="9"/>
  <c r="L130" i="9"/>
  <c r="L134" i="9"/>
  <c r="L138" i="9"/>
  <c r="L142" i="9"/>
  <c r="L146" i="9"/>
  <c r="L150" i="9"/>
  <c r="L154" i="9"/>
  <c r="L7" i="9"/>
  <c r="L11" i="9"/>
  <c r="L15" i="9"/>
  <c r="L19" i="9"/>
  <c r="L23" i="9"/>
  <c r="L27" i="9"/>
  <c r="L31" i="9"/>
  <c r="L35" i="9"/>
  <c r="L39" i="9"/>
  <c r="L43" i="9"/>
  <c r="L47" i="9"/>
  <c r="L51" i="9"/>
  <c r="L55" i="9"/>
  <c r="L59" i="9"/>
  <c r="L63" i="9"/>
  <c r="L67" i="9"/>
  <c r="L71" i="9"/>
  <c r="L75" i="9"/>
  <c r="L79" i="9"/>
  <c r="L83" i="9"/>
  <c r="L87" i="9"/>
  <c r="L91" i="9"/>
  <c r="L95" i="9"/>
  <c r="L99" i="9"/>
  <c r="L103" i="9"/>
  <c r="L107" i="9"/>
  <c r="L111" i="9"/>
  <c r="L115" i="9"/>
  <c r="L119" i="9"/>
  <c r="L123" i="9"/>
  <c r="L127" i="9"/>
  <c r="L131" i="9"/>
  <c r="L135" i="9"/>
  <c r="L139" i="9"/>
  <c r="L143" i="9"/>
  <c r="L147" i="9"/>
  <c r="L151" i="9"/>
  <c r="P88" i="5"/>
  <c r="P117" i="5"/>
  <c r="P58" i="5"/>
  <c r="P74" i="5"/>
  <c r="P64" i="5"/>
  <c r="P93" i="5"/>
  <c r="P112" i="5"/>
  <c r="P72" i="5"/>
  <c r="P66" i="5"/>
  <c r="P61" i="5"/>
  <c r="P18" i="5"/>
  <c r="P27" i="5"/>
  <c r="P60" i="5"/>
  <c r="P122" i="5"/>
  <c r="P86" i="5"/>
  <c r="P65" i="5"/>
  <c r="P30" i="5"/>
  <c r="P73" i="5"/>
  <c r="P96" i="5"/>
  <c r="P81" i="5"/>
  <c r="P85" i="5"/>
  <c r="P89" i="5"/>
  <c r="P7" i="5"/>
  <c r="P97" i="5"/>
  <c r="P14" i="5"/>
  <c r="P105" i="5"/>
  <c r="P109" i="5"/>
  <c r="P113" i="5"/>
  <c r="Q113" i="5" s="1"/>
  <c r="R113" i="5" s="1"/>
  <c r="P54" i="5"/>
  <c r="P121" i="5"/>
  <c r="P125" i="5"/>
  <c r="P129" i="5"/>
  <c r="Q129" i="5" s="1"/>
  <c r="R129" i="5" s="1"/>
  <c r="P133" i="5"/>
  <c r="P137" i="5"/>
  <c r="P141" i="5"/>
  <c r="P145" i="5"/>
  <c r="P149" i="5"/>
  <c r="P153" i="5"/>
  <c r="P157" i="5"/>
  <c r="P161" i="5"/>
  <c r="P165" i="5"/>
  <c r="P169" i="5"/>
  <c r="P23" i="5"/>
  <c r="P177" i="5"/>
  <c r="P181" i="5"/>
  <c r="Q181" i="5" s="1"/>
  <c r="R181" i="5" s="1"/>
  <c r="P185" i="5"/>
  <c r="P189" i="5"/>
  <c r="P193" i="5"/>
  <c r="P197" i="5"/>
  <c r="P201" i="5"/>
  <c r="P205" i="5"/>
  <c r="Q205" i="5" s="1"/>
  <c r="R205" i="5" s="1"/>
  <c r="P209" i="5"/>
  <c r="P213" i="5"/>
  <c r="P217" i="5"/>
  <c r="Q217" i="5" s="1"/>
  <c r="R217" i="5" s="1"/>
  <c r="P221" i="5"/>
  <c r="P225" i="5"/>
  <c r="P229" i="5"/>
  <c r="P233" i="5"/>
  <c r="Q233" i="5" s="1"/>
  <c r="R233" i="5" s="1"/>
  <c r="N107" i="5"/>
  <c r="S107" i="5" s="1"/>
  <c r="T107" i="5" s="1"/>
  <c r="P232" i="5"/>
  <c r="Q232" i="5" s="1"/>
  <c r="R232" i="5" s="1"/>
  <c r="O88" i="5"/>
  <c r="O117" i="5"/>
  <c r="O58" i="5"/>
  <c r="O74" i="5"/>
  <c r="O64" i="5"/>
  <c r="O93" i="5"/>
  <c r="O112" i="5"/>
  <c r="O72" i="5"/>
  <c r="O66" i="5"/>
  <c r="O61" i="5"/>
  <c r="O18" i="5"/>
  <c r="O27" i="5"/>
  <c r="O60" i="5"/>
  <c r="O122" i="5"/>
  <c r="O86" i="5"/>
  <c r="O65" i="5"/>
  <c r="O30" i="5"/>
  <c r="O73" i="5"/>
  <c r="O96" i="5"/>
  <c r="O81" i="5"/>
  <c r="O85" i="5"/>
  <c r="O89" i="5"/>
  <c r="O7" i="5"/>
  <c r="O97" i="5"/>
  <c r="O14" i="5"/>
  <c r="O105" i="5"/>
  <c r="O109" i="5"/>
  <c r="O113" i="5"/>
  <c r="O54" i="5"/>
  <c r="O121" i="5"/>
  <c r="O125" i="5"/>
  <c r="O129" i="5"/>
  <c r="O133" i="5"/>
  <c r="O137" i="5"/>
  <c r="O141" i="5"/>
  <c r="O145" i="5"/>
  <c r="O149" i="5"/>
  <c r="O153" i="5"/>
  <c r="O157" i="5"/>
  <c r="O161" i="5"/>
  <c r="O165" i="5"/>
  <c r="O169" i="5"/>
  <c r="O23" i="5"/>
  <c r="O177" i="5"/>
  <c r="O181" i="5"/>
  <c r="O185" i="5"/>
  <c r="O189" i="5"/>
  <c r="O193" i="5"/>
  <c r="O197" i="5"/>
  <c r="O201" i="5"/>
  <c r="O205" i="5"/>
  <c r="O209" i="5"/>
  <c r="O213" i="5"/>
  <c r="O217" i="5"/>
  <c r="O221" i="5"/>
  <c r="O225" i="5"/>
  <c r="O229" i="5"/>
  <c r="O233" i="5"/>
  <c r="P68" i="5"/>
  <c r="P99" i="5"/>
  <c r="P46" i="5"/>
  <c r="P32" i="5"/>
  <c r="P98" i="5"/>
  <c r="P110" i="5"/>
  <c r="P134" i="5"/>
  <c r="Q134" i="5" s="1"/>
  <c r="R134" i="5" s="1"/>
  <c r="P142" i="5"/>
  <c r="P178" i="5"/>
  <c r="P218" i="5"/>
  <c r="Q218" i="5" s="1"/>
  <c r="R218" i="5" s="1"/>
  <c r="O36" i="5"/>
  <c r="O67" i="5"/>
  <c r="O41" i="5"/>
  <c r="O75" i="5"/>
  <c r="O77" i="5"/>
  <c r="O28" i="5"/>
  <c r="O102" i="5"/>
  <c r="O48" i="5"/>
  <c r="O9" i="5"/>
  <c r="O55" i="5"/>
  <c r="O4" i="5"/>
  <c r="O63" i="5"/>
  <c r="O76" i="5"/>
  <c r="O59" i="5"/>
  <c r="O127" i="5"/>
  <c r="O70" i="5"/>
  <c r="O101" i="5"/>
  <c r="O16" i="5"/>
  <c r="O91" i="5"/>
  <c r="O95" i="5"/>
  <c r="O15" i="5"/>
  <c r="O38" i="5"/>
  <c r="O44" i="5"/>
  <c r="O111" i="5"/>
  <c r="O84" i="5"/>
  <c r="O119" i="5"/>
  <c r="O123" i="5"/>
  <c r="O131" i="5"/>
  <c r="O135" i="5"/>
  <c r="O139" i="5"/>
  <c r="O143" i="5"/>
  <c r="O147" i="5"/>
  <c r="O151" i="5"/>
  <c r="O155" i="5"/>
  <c r="O159" i="5"/>
  <c r="O163" i="5"/>
  <c r="O167" i="5"/>
  <c r="O171" i="5"/>
  <c r="O175" i="5"/>
  <c r="O179" i="5"/>
  <c r="O183" i="5"/>
  <c r="O187" i="5"/>
  <c r="O191" i="5"/>
  <c r="O195" i="5"/>
  <c r="O203" i="5"/>
  <c r="O207" i="5"/>
  <c r="O215" i="5"/>
  <c r="O219" i="5"/>
  <c r="O227" i="5"/>
  <c r="O231" i="5"/>
  <c r="O211" i="5"/>
  <c r="O24" i="5"/>
  <c r="O8" i="5"/>
  <c r="P211" i="5"/>
  <c r="P24" i="5"/>
  <c r="P36" i="5"/>
  <c r="P67" i="5"/>
  <c r="P41" i="5"/>
  <c r="P8" i="5"/>
  <c r="P75" i="5"/>
  <c r="P77" i="5"/>
  <c r="P28" i="5"/>
  <c r="P102" i="5"/>
  <c r="P48" i="5"/>
  <c r="P9" i="5"/>
  <c r="P55" i="5"/>
  <c r="P4" i="5"/>
  <c r="P63" i="5"/>
  <c r="P76" i="5"/>
  <c r="P59" i="5"/>
  <c r="P127" i="5"/>
  <c r="P70" i="5"/>
  <c r="P101" i="5"/>
  <c r="P16" i="5"/>
  <c r="P91" i="5"/>
  <c r="P95" i="5"/>
  <c r="P15" i="5"/>
  <c r="P38" i="5"/>
  <c r="P44" i="5"/>
  <c r="P111" i="5"/>
  <c r="P84" i="5"/>
  <c r="P119" i="5"/>
  <c r="P123" i="5"/>
  <c r="P45" i="5"/>
  <c r="P131" i="5"/>
  <c r="P135" i="5"/>
  <c r="Q135" i="5" s="1"/>
  <c r="R135" i="5" s="1"/>
  <c r="P139" i="5"/>
  <c r="P143" i="5"/>
  <c r="P147" i="5"/>
  <c r="P151" i="5"/>
  <c r="P155" i="5"/>
  <c r="P159" i="5"/>
  <c r="P163" i="5"/>
  <c r="P167" i="5"/>
  <c r="Q167" i="5" s="1"/>
  <c r="R167" i="5" s="1"/>
  <c r="P171" i="5"/>
  <c r="P175" i="5"/>
  <c r="P179" i="5"/>
  <c r="Q179" i="5" s="1"/>
  <c r="R179" i="5" s="1"/>
  <c r="P183" i="5"/>
  <c r="P187" i="5"/>
  <c r="P191" i="5"/>
  <c r="P195" i="5"/>
  <c r="P199" i="5"/>
  <c r="P203" i="5"/>
  <c r="Q203" i="5" s="1"/>
  <c r="R203" i="5" s="1"/>
  <c r="P207" i="5"/>
  <c r="Q207" i="5" s="1"/>
  <c r="R207" i="5" s="1"/>
  <c r="P29" i="5"/>
  <c r="P219" i="5"/>
  <c r="Q219" i="5" s="1"/>
  <c r="R219" i="5" s="1"/>
  <c r="P223" i="5"/>
  <c r="P227" i="5"/>
  <c r="P231" i="5"/>
  <c r="N98" i="5"/>
  <c r="S98" i="5" s="1"/>
  <c r="T98" i="5" s="1"/>
  <c r="N218" i="5"/>
  <c r="S218" i="5" s="1"/>
  <c r="T218" i="5" s="1"/>
  <c r="P69" i="5"/>
  <c r="P25" i="5"/>
  <c r="P79" i="5"/>
  <c r="P13" i="5"/>
  <c r="P22" i="5"/>
  <c r="P106" i="5"/>
  <c r="P35" i="5"/>
  <c r="P146" i="5"/>
  <c r="P190" i="5"/>
  <c r="P206" i="5"/>
  <c r="Q206" i="5" s="1"/>
  <c r="R206" i="5" s="1"/>
  <c r="P230" i="5"/>
  <c r="O45" i="5"/>
  <c r="N66" i="5"/>
  <c r="S66" i="5" s="1"/>
  <c r="T66" i="5" s="1"/>
  <c r="N85" i="5"/>
  <c r="S85" i="5" s="1"/>
  <c r="T85" i="5" s="1"/>
  <c r="P10" i="5"/>
  <c r="P130" i="5"/>
  <c r="P166" i="5"/>
  <c r="Q166" i="5" s="1"/>
  <c r="R166" i="5" s="1"/>
  <c r="P170" i="5"/>
  <c r="P182" i="5"/>
  <c r="P214" i="5"/>
  <c r="N121" i="5"/>
  <c r="S121" i="5" s="1"/>
  <c r="T121" i="5" s="1"/>
  <c r="N145" i="5"/>
  <c r="S145" i="5" s="1"/>
  <c r="T145" i="5" s="1"/>
  <c r="O100" i="5"/>
  <c r="O20" i="5"/>
  <c r="O83" i="5"/>
  <c r="O107" i="5"/>
  <c r="O42" i="5"/>
  <c r="O26" i="5"/>
  <c r="O40" i="5"/>
  <c r="O12" i="5"/>
  <c r="O87" i="5"/>
  <c r="O103" i="5"/>
  <c r="O34" i="5"/>
  <c r="O37" i="5"/>
  <c r="O11" i="5"/>
  <c r="O6" i="5"/>
  <c r="O33" i="5"/>
  <c r="O31" i="5"/>
  <c r="O50" i="5"/>
  <c r="O43" i="5"/>
  <c r="O173" i="5"/>
  <c r="O80" i="5"/>
  <c r="O62" i="5"/>
  <c r="O82" i="5"/>
  <c r="O92" i="5"/>
  <c r="O115" i="5"/>
  <c r="O56" i="5"/>
  <c r="O104" i="5"/>
  <c r="O108" i="5"/>
  <c r="O39" i="5"/>
  <c r="O116" i="5"/>
  <c r="O120" i="5"/>
  <c r="O124" i="5"/>
  <c r="O128" i="5"/>
  <c r="O132" i="5"/>
  <c r="O136" i="5"/>
  <c r="O140" i="5"/>
  <c r="O144" i="5"/>
  <c r="O148" i="5"/>
  <c r="O152" i="5"/>
  <c r="O156" i="5"/>
  <c r="O160" i="5"/>
  <c r="O164" i="5"/>
  <c r="O168" i="5"/>
  <c r="O172" i="5"/>
  <c r="O176" i="5"/>
  <c r="O180" i="5"/>
  <c r="O184" i="5"/>
  <c r="O188" i="5"/>
  <c r="O192" i="5"/>
  <c r="O196" i="5"/>
  <c r="O200" i="5"/>
  <c r="O204" i="5"/>
  <c r="O208" i="5"/>
  <c r="O212" i="5"/>
  <c r="O216" i="5"/>
  <c r="O220" i="5"/>
  <c r="O224" i="5"/>
  <c r="O228" i="5"/>
  <c r="O232" i="5"/>
  <c r="P53" i="5"/>
  <c r="P226" i="5"/>
  <c r="N97" i="5"/>
  <c r="S97" i="5" s="1"/>
  <c r="T97" i="5" s="1"/>
  <c r="N135" i="5"/>
  <c r="S135" i="5" s="1"/>
  <c r="T135" i="5" s="1"/>
  <c r="N231" i="5"/>
  <c r="S231" i="5" s="1"/>
  <c r="T231" i="5" s="1"/>
  <c r="O223" i="5"/>
  <c r="P21" i="5"/>
  <c r="P52" i="5"/>
  <c r="P57" i="5"/>
  <c r="P47" i="5"/>
  <c r="P94" i="5"/>
  <c r="P49" i="5"/>
  <c r="P78" i="5"/>
  <c r="P90" i="5"/>
  <c r="P17" i="5"/>
  <c r="P114" i="5"/>
  <c r="P126" i="5"/>
  <c r="P138" i="5"/>
  <c r="P150" i="5"/>
  <c r="P162" i="5"/>
  <c r="P174" i="5"/>
  <c r="P186" i="5"/>
  <c r="P198" i="5"/>
  <c r="P210" i="5"/>
  <c r="P222" i="5"/>
  <c r="P234" i="5"/>
  <c r="Q234" i="5" s="1"/>
  <c r="R234" i="5" s="1"/>
  <c r="O199" i="5"/>
  <c r="O29" i="5"/>
  <c r="O69" i="5"/>
  <c r="O52" i="5"/>
  <c r="O68" i="5"/>
  <c r="O51" i="5"/>
  <c r="O79" i="5"/>
  <c r="O94" i="5"/>
  <c r="O13" i="5"/>
  <c r="O22" i="5"/>
  <c r="O78" i="5"/>
  <c r="O53" i="5"/>
  <c r="O32" i="5"/>
  <c r="O17" i="5"/>
  <c r="O114" i="5"/>
  <c r="O35" i="5"/>
  <c r="O130" i="5"/>
  <c r="O138" i="5"/>
  <c r="O146" i="5"/>
  <c r="O158" i="5"/>
  <c r="O166" i="5"/>
  <c r="O170" i="5"/>
  <c r="O182" i="5"/>
  <c r="O186" i="5"/>
  <c r="O194" i="5"/>
  <c r="O202" i="5"/>
  <c r="O210" i="5"/>
  <c r="O218" i="5"/>
  <c r="O226" i="5"/>
  <c r="O234" i="5"/>
  <c r="O21" i="5"/>
  <c r="O71" i="5"/>
  <c r="O25" i="5"/>
  <c r="O57" i="5"/>
  <c r="O99" i="5"/>
  <c r="O47" i="5"/>
  <c r="O19" i="5"/>
  <c r="O46" i="5"/>
  <c r="O49" i="5"/>
  <c r="O5" i="5"/>
  <c r="O10" i="5"/>
  <c r="O90" i="5"/>
  <c r="O98" i="5"/>
  <c r="O106" i="5"/>
  <c r="O110" i="5"/>
  <c r="O118" i="5"/>
  <c r="O126" i="5"/>
  <c r="O134" i="5"/>
  <c r="O142" i="5"/>
  <c r="O150" i="5"/>
  <c r="O154" i="5"/>
  <c r="O162" i="5"/>
  <c r="O174" i="5"/>
  <c r="O178" i="5"/>
  <c r="O190" i="5"/>
  <c r="O198" i="5"/>
  <c r="O206" i="5"/>
  <c r="O214" i="5"/>
  <c r="O222" i="5"/>
  <c r="O230" i="5"/>
  <c r="N36" i="5"/>
  <c r="S36" i="5" s="1"/>
  <c r="T36" i="5" s="1"/>
  <c r="N28" i="5"/>
  <c r="S28" i="5" s="1"/>
  <c r="T28" i="5" s="1"/>
  <c r="N9" i="5"/>
  <c r="S9" i="5" s="1"/>
  <c r="N127" i="5"/>
  <c r="S127" i="5" s="1"/>
  <c r="T127" i="5" s="1"/>
  <c r="N16" i="5"/>
  <c r="S16" i="5" s="1"/>
  <c r="N15" i="5"/>
  <c r="S15" i="5" s="1"/>
  <c r="T15" i="5" s="1"/>
  <c r="N159" i="5"/>
  <c r="S159" i="5" s="1"/>
  <c r="T159" i="5" s="1"/>
  <c r="N183" i="5"/>
  <c r="S183" i="5" s="1"/>
  <c r="T183" i="5" s="1"/>
  <c r="N195" i="5"/>
  <c r="S195" i="5" s="1"/>
  <c r="T195" i="5" s="1"/>
  <c r="N219" i="5"/>
  <c r="S219" i="5" s="1"/>
  <c r="T219" i="5" s="1"/>
  <c r="N223" i="5"/>
  <c r="S223" i="5" s="1"/>
  <c r="T223" i="5" s="1"/>
  <c r="N227" i="5"/>
  <c r="S227" i="5" s="1"/>
  <c r="T227" i="5" s="1"/>
  <c r="N33" i="5"/>
  <c r="S33" i="5" s="1"/>
  <c r="T33" i="5" s="1"/>
  <c r="N180" i="5"/>
  <c r="S180" i="5" s="1"/>
  <c r="T180" i="5" s="1"/>
  <c r="N58" i="5"/>
  <c r="S58" i="5" s="1"/>
  <c r="T58" i="5" s="1"/>
  <c r="N93" i="5"/>
  <c r="S93" i="5" s="1"/>
  <c r="T93" i="5" s="1"/>
  <c r="N27" i="5"/>
  <c r="S27" i="5" s="1"/>
  <c r="T27" i="5" s="1"/>
  <c r="N86" i="5"/>
  <c r="S86" i="5" s="1"/>
  <c r="T86" i="5" s="1"/>
  <c r="N73" i="5"/>
  <c r="S73" i="5" s="1"/>
  <c r="T73" i="5" s="1"/>
  <c r="N109" i="5"/>
  <c r="S109" i="5" s="1"/>
  <c r="T109" i="5" s="1"/>
  <c r="N133" i="5"/>
  <c r="S133" i="5" s="1"/>
  <c r="T133" i="5" s="1"/>
  <c r="N157" i="5"/>
  <c r="S157" i="5" s="1"/>
  <c r="T157" i="5" s="1"/>
  <c r="N169" i="5"/>
  <c r="S169" i="5" s="1"/>
  <c r="T169" i="5" s="1"/>
  <c r="N185" i="5"/>
  <c r="S185" i="5" s="1"/>
  <c r="T185" i="5" s="1"/>
  <c r="N189" i="5"/>
  <c r="S189" i="5" s="1"/>
  <c r="T189" i="5" s="1"/>
  <c r="N193" i="5"/>
  <c r="S193" i="5" s="1"/>
  <c r="T193" i="5" s="1"/>
  <c r="N197" i="5"/>
  <c r="S197" i="5" s="1"/>
  <c r="T197" i="5" s="1"/>
  <c r="N201" i="5"/>
  <c r="S201" i="5" s="1"/>
  <c r="T201" i="5" s="1"/>
  <c r="N209" i="5"/>
  <c r="S209" i="5" s="1"/>
  <c r="T209" i="5" s="1"/>
  <c r="N213" i="5"/>
  <c r="S213" i="5" s="1"/>
  <c r="T213" i="5" s="1"/>
  <c r="N217" i="5"/>
  <c r="S217" i="5" s="1"/>
  <c r="T217" i="5" s="1"/>
  <c r="N221" i="5"/>
  <c r="S221" i="5" s="1"/>
  <c r="T221" i="5" s="1"/>
  <c r="N229" i="5"/>
  <c r="S229" i="5" s="1"/>
  <c r="T229" i="5" s="1"/>
  <c r="N71" i="5"/>
  <c r="N19" i="5"/>
  <c r="N5" i="5"/>
  <c r="N110" i="5"/>
  <c r="S110" i="5" s="1"/>
  <c r="T110" i="5" s="1"/>
  <c r="N134" i="5"/>
  <c r="S134" i="5" s="1"/>
  <c r="T134" i="5" s="1"/>
  <c r="N158" i="5"/>
  <c r="N194" i="5"/>
  <c r="N100" i="5"/>
  <c r="S100" i="5" s="1"/>
  <c r="N83" i="5"/>
  <c r="S83" i="5" s="1"/>
  <c r="T83" i="5" s="1"/>
  <c r="N26" i="5"/>
  <c r="N40" i="5"/>
  <c r="S40" i="5" s="1"/>
  <c r="N87" i="5"/>
  <c r="S87" i="5" s="1"/>
  <c r="T87" i="5" s="1"/>
  <c r="N103" i="5"/>
  <c r="S103" i="5" s="1"/>
  <c r="T103" i="5" s="1"/>
  <c r="N37" i="5"/>
  <c r="N11" i="5"/>
  <c r="S11" i="5" s="1"/>
  <c r="N31" i="5"/>
  <c r="S31" i="5" s="1"/>
  <c r="T31" i="5" s="1"/>
  <c r="N43" i="5"/>
  <c r="N173" i="5"/>
  <c r="S173" i="5" s="1"/>
  <c r="T173" i="5" s="1"/>
  <c r="N62" i="5"/>
  <c r="S62" i="5" s="1"/>
  <c r="T62" i="5" s="1"/>
  <c r="N82" i="5"/>
  <c r="S82" i="5" s="1"/>
  <c r="T82" i="5" s="1"/>
  <c r="N115" i="5"/>
  <c r="N56" i="5"/>
  <c r="S56" i="5" s="1"/>
  <c r="T56" i="5" s="1"/>
  <c r="N108" i="5"/>
  <c r="S108" i="5" s="1"/>
  <c r="T108" i="5" s="1"/>
  <c r="N39" i="5"/>
  <c r="S39" i="5" s="1"/>
  <c r="T39" i="5" s="1"/>
  <c r="N120" i="5"/>
  <c r="N124" i="5"/>
  <c r="S124" i="5" s="1"/>
  <c r="T124" i="5" s="1"/>
  <c r="N132" i="5"/>
  <c r="S132" i="5" s="1"/>
  <c r="T132" i="5" s="1"/>
  <c r="N136" i="5"/>
  <c r="S136" i="5" s="1"/>
  <c r="T136" i="5" s="1"/>
  <c r="N144" i="5"/>
  <c r="N148" i="5"/>
  <c r="S148" i="5" s="1"/>
  <c r="T148" i="5" s="1"/>
  <c r="N156" i="5"/>
  <c r="S156" i="5" s="1"/>
  <c r="T156" i="5" s="1"/>
  <c r="N160" i="5"/>
  <c r="S160" i="5" s="1"/>
  <c r="T160" i="5" s="1"/>
  <c r="N168" i="5"/>
  <c r="N172" i="5"/>
  <c r="S172" i="5" s="1"/>
  <c r="T172" i="5" s="1"/>
  <c r="N184" i="5"/>
  <c r="S184" i="5" s="1"/>
  <c r="T184" i="5" s="1"/>
  <c r="N192" i="5"/>
  <c r="N196" i="5"/>
  <c r="S196" i="5" s="1"/>
  <c r="T196" i="5" s="1"/>
  <c r="N204" i="5"/>
  <c r="S204" i="5" s="1"/>
  <c r="T204" i="5" s="1"/>
  <c r="N208" i="5"/>
  <c r="S208" i="5" s="1"/>
  <c r="T208" i="5" s="1"/>
  <c r="N216" i="5"/>
  <c r="N220" i="5"/>
  <c r="S220" i="5" s="1"/>
  <c r="T220" i="5" s="1"/>
  <c r="N228" i="5"/>
  <c r="S228" i="5" s="1"/>
  <c r="T228" i="5" s="1"/>
  <c r="N232" i="5"/>
  <c r="S232" i="5" s="1"/>
  <c r="T232" i="5" s="1"/>
  <c r="M20" i="5"/>
  <c r="M83" i="5"/>
  <c r="M107" i="5"/>
  <c r="M42" i="5"/>
  <c r="M26" i="5"/>
  <c r="M40" i="5"/>
  <c r="M12" i="5"/>
  <c r="M87" i="5"/>
  <c r="M103" i="5"/>
  <c r="M34" i="5"/>
  <c r="M37" i="5"/>
  <c r="N88" i="5"/>
  <c r="S88" i="5" s="1"/>
  <c r="T88" i="5" s="1"/>
  <c r="N117" i="5"/>
  <c r="S117" i="5" s="1"/>
  <c r="T117" i="5" s="1"/>
  <c r="N74" i="5"/>
  <c r="S74" i="5" s="1"/>
  <c r="T74" i="5" s="1"/>
  <c r="N64" i="5"/>
  <c r="S64" i="5" s="1"/>
  <c r="T64" i="5" s="1"/>
  <c r="N112" i="5"/>
  <c r="S112" i="5" s="1"/>
  <c r="T112" i="5" s="1"/>
  <c r="N72" i="5"/>
  <c r="S72" i="5" s="1"/>
  <c r="N61" i="5"/>
  <c r="S61" i="5" s="1"/>
  <c r="T61" i="5" s="1"/>
  <c r="N18" i="5"/>
  <c r="S18" i="5" s="1"/>
  <c r="T18" i="5" s="1"/>
  <c r="N60" i="5"/>
  <c r="S60" i="5" s="1"/>
  <c r="T60" i="5" s="1"/>
  <c r="N122" i="5"/>
  <c r="S122" i="5" s="1"/>
  <c r="T122" i="5" s="1"/>
  <c r="N65" i="5"/>
  <c r="S65" i="5" s="1"/>
  <c r="T65" i="5" s="1"/>
  <c r="N30" i="5"/>
  <c r="S30" i="5" s="1"/>
  <c r="T30" i="5" s="1"/>
  <c r="N96" i="5"/>
  <c r="S96" i="5" s="1"/>
  <c r="T96" i="5" s="1"/>
  <c r="N81" i="5"/>
  <c r="S81" i="5" s="1"/>
  <c r="T81" i="5" s="1"/>
  <c r="N89" i="5"/>
  <c r="S89" i="5" s="1"/>
  <c r="T89" i="5" s="1"/>
  <c r="N7" i="5"/>
  <c r="S7" i="5" s="1"/>
  <c r="T7" i="5" s="1"/>
  <c r="N14" i="5"/>
  <c r="S14" i="5" s="1"/>
  <c r="T14" i="5" s="1"/>
  <c r="N105" i="5"/>
  <c r="S105" i="5" s="1"/>
  <c r="T105" i="5" s="1"/>
  <c r="N113" i="5"/>
  <c r="S113" i="5" s="1"/>
  <c r="T113" i="5" s="1"/>
  <c r="N54" i="5"/>
  <c r="S54" i="5" s="1"/>
  <c r="T54" i="5" s="1"/>
  <c r="N125" i="5"/>
  <c r="S125" i="5" s="1"/>
  <c r="T125" i="5" s="1"/>
  <c r="N129" i="5"/>
  <c r="S129" i="5" s="1"/>
  <c r="T129" i="5" s="1"/>
  <c r="N137" i="5"/>
  <c r="S137" i="5" s="1"/>
  <c r="T137" i="5" s="1"/>
  <c r="N141" i="5"/>
  <c r="S141" i="5" s="1"/>
  <c r="T141" i="5" s="1"/>
  <c r="N149" i="5"/>
  <c r="S149" i="5" s="1"/>
  <c r="T149" i="5" s="1"/>
  <c r="N153" i="5"/>
  <c r="S153" i="5" s="1"/>
  <c r="T153" i="5" s="1"/>
  <c r="N161" i="5"/>
  <c r="S161" i="5" s="1"/>
  <c r="T161" i="5" s="1"/>
  <c r="N165" i="5"/>
  <c r="S165" i="5" s="1"/>
  <c r="T165" i="5" s="1"/>
  <c r="N23" i="5"/>
  <c r="S23" i="5" s="1"/>
  <c r="T23" i="5" s="1"/>
  <c r="N177" i="5"/>
  <c r="S177" i="5" s="1"/>
  <c r="T177" i="5" s="1"/>
  <c r="N225" i="5"/>
  <c r="S225" i="5" s="1"/>
  <c r="T225" i="5" s="1"/>
  <c r="N233" i="5"/>
  <c r="S233" i="5" s="1"/>
  <c r="T233" i="5" s="1"/>
  <c r="N181" i="5"/>
  <c r="S181" i="5" s="1"/>
  <c r="T181" i="5" s="1"/>
  <c r="N205" i="5"/>
  <c r="S205" i="5" s="1"/>
  <c r="T205" i="5" s="1"/>
  <c r="N25" i="5"/>
  <c r="S25" i="5" s="1"/>
  <c r="T25" i="5" s="1"/>
  <c r="N51" i="5"/>
  <c r="N13" i="5"/>
  <c r="S13" i="5" s="1"/>
  <c r="T13" i="5" s="1"/>
  <c r="N53" i="5"/>
  <c r="S53" i="5" s="1"/>
  <c r="T53" i="5" s="1"/>
  <c r="N35" i="5"/>
  <c r="S35" i="5" s="1"/>
  <c r="T35" i="5" s="1"/>
  <c r="N146" i="5"/>
  <c r="S146" i="5" s="1"/>
  <c r="T146" i="5" s="1"/>
  <c r="N170" i="5"/>
  <c r="S170" i="5" s="1"/>
  <c r="T170" i="5" s="1"/>
  <c r="N182" i="5"/>
  <c r="S182" i="5" s="1"/>
  <c r="T182" i="5" s="1"/>
  <c r="N206" i="5"/>
  <c r="S206" i="5" s="1"/>
  <c r="T206" i="5" s="1"/>
  <c r="N230" i="5"/>
  <c r="S230" i="5" s="1"/>
  <c r="T230" i="5" s="1"/>
  <c r="M234" i="5"/>
  <c r="N211" i="5"/>
  <c r="S211" i="5" s="1"/>
  <c r="T211" i="5" s="1"/>
  <c r="N24" i="5"/>
  <c r="S24" i="5" s="1"/>
  <c r="T24" i="5" s="1"/>
  <c r="N67" i="5"/>
  <c r="S67" i="5" s="1"/>
  <c r="T67" i="5" s="1"/>
  <c r="N41" i="5"/>
  <c r="S41" i="5" s="1"/>
  <c r="T41" i="5" s="1"/>
  <c r="N8" i="5"/>
  <c r="S8" i="5" s="1"/>
  <c r="T8" i="5" s="1"/>
  <c r="N75" i="5"/>
  <c r="S75" i="5" s="1"/>
  <c r="T75" i="5" s="1"/>
  <c r="N77" i="5"/>
  <c r="S77" i="5" s="1"/>
  <c r="T77" i="5" s="1"/>
  <c r="N102" i="5"/>
  <c r="S102" i="5" s="1"/>
  <c r="T102" i="5" s="1"/>
  <c r="N48" i="5"/>
  <c r="S48" i="5" s="1"/>
  <c r="T48" i="5" s="1"/>
  <c r="N55" i="5"/>
  <c r="S55" i="5" s="1"/>
  <c r="T55" i="5" s="1"/>
  <c r="N4" i="5"/>
  <c r="S4" i="5" s="1"/>
  <c r="T4" i="5" s="1"/>
  <c r="N63" i="5"/>
  <c r="S63" i="5" s="1"/>
  <c r="T63" i="5" s="1"/>
  <c r="N76" i="5"/>
  <c r="S76" i="5" s="1"/>
  <c r="T76" i="5" s="1"/>
  <c r="N59" i="5"/>
  <c r="S59" i="5" s="1"/>
  <c r="T59" i="5" s="1"/>
  <c r="N70" i="5"/>
  <c r="S70" i="5" s="1"/>
  <c r="T70" i="5" s="1"/>
  <c r="N101" i="5"/>
  <c r="S101" i="5" s="1"/>
  <c r="T101" i="5" s="1"/>
  <c r="N91" i="5"/>
  <c r="S91" i="5" s="1"/>
  <c r="T91" i="5" s="1"/>
  <c r="N95" i="5"/>
  <c r="S95" i="5" s="1"/>
  <c r="T95" i="5" s="1"/>
  <c r="N38" i="5"/>
  <c r="S38" i="5" s="1"/>
  <c r="T38" i="5" s="1"/>
  <c r="N44" i="5"/>
  <c r="S44" i="5" s="1"/>
  <c r="T44" i="5" s="1"/>
  <c r="N111" i="5"/>
  <c r="S111" i="5" s="1"/>
  <c r="T111" i="5" s="1"/>
  <c r="N84" i="5"/>
  <c r="S84" i="5" s="1"/>
  <c r="T84" i="5" s="1"/>
  <c r="N119" i="5"/>
  <c r="S119" i="5" s="1"/>
  <c r="T119" i="5" s="1"/>
  <c r="N123" i="5"/>
  <c r="S123" i="5" s="1"/>
  <c r="T123" i="5" s="1"/>
  <c r="N45" i="5"/>
  <c r="S45" i="5" s="1"/>
  <c r="T45" i="5" s="1"/>
  <c r="N131" i="5"/>
  <c r="S131" i="5" s="1"/>
  <c r="T131" i="5" s="1"/>
  <c r="N139" i="5"/>
  <c r="S139" i="5" s="1"/>
  <c r="T139" i="5" s="1"/>
  <c r="N143" i="5"/>
  <c r="S143" i="5" s="1"/>
  <c r="T143" i="5" s="1"/>
  <c r="N147" i="5"/>
  <c r="S147" i="5" s="1"/>
  <c r="T147" i="5" s="1"/>
  <c r="N151" i="5"/>
  <c r="S151" i="5" s="1"/>
  <c r="T151" i="5" s="1"/>
  <c r="N155" i="5"/>
  <c r="S155" i="5" s="1"/>
  <c r="T155" i="5" s="1"/>
  <c r="N163" i="5"/>
  <c r="S163" i="5" s="1"/>
  <c r="T163" i="5" s="1"/>
  <c r="N167" i="5"/>
  <c r="S167" i="5" s="1"/>
  <c r="T167" i="5" s="1"/>
  <c r="N171" i="5"/>
  <c r="S171" i="5" s="1"/>
  <c r="T171" i="5" s="1"/>
  <c r="N175" i="5"/>
  <c r="S175" i="5" s="1"/>
  <c r="T175" i="5" s="1"/>
  <c r="N179" i="5"/>
  <c r="S179" i="5" s="1"/>
  <c r="T179" i="5" s="1"/>
  <c r="N187" i="5"/>
  <c r="S187" i="5" s="1"/>
  <c r="T187" i="5" s="1"/>
  <c r="N191" i="5"/>
  <c r="S191" i="5" s="1"/>
  <c r="T191" i="5" s="1"/>
  <c r="N199" i="5"/>
  <c r="S199" i="5" s="1"/>
  <c r="T199" i="5" s="1"/>
  <c r="N203" i="5"/>
  <c r="S203" i="5" s="1"/>
  <c r="T203" i="5" s="1"/>
  <c r="N207" i="5"/>
  <c r="S207" i="5" s="1"/>
  <c r="T207" i="5" s="1"/>
  <c r="N29" i="5"/>
  <c r="S29" i="5" s="1"/>
  <c r="T29" i="5" s="1"/>
  <c r="N215" i="5"/>
  <c r="S215" i="5" s="1"/>
  <c r="T215" i="5" s="1"/>
  <c r="M211" i="5"/>
  <c r="M24" i="5"/>
  <c r="M67" i="5"/>
  <c r="M41" i="5"/>
  <c r="M8" i="5"/>
  <c r="M75" i="5"/>
  <c r="M77" i="5"/>
  <c r="M28" i="5"/>
  <c r="M102" i="5"/>
  <c r="M48" i="5"/>
  <c r="N20" i="5"/>
  <c r="S20" i="5" s="1"/>
  <c r="T20" i="5" s="1"/>
  <c r="N42" i="5"/>
  <c r="S42" i="5" s="1"/>
  <c r="T42" i="5" s="1"/>
  <c r="N12" i="5"/>
  <c r="S12" i="5" s="1"/>
  <c r="T12" i="5" s="1"/>
  <c r="N34" i="5"/>
  <c r="S34" i="5" s="1"/>
  <c r="T34" i="5" s="1"/>
  <c r="N6" i="5"/>
  <c r="S6" i="5" s="1"/>
  <c r="T6" i="5" s="1"/>
  <c r="N50" i="5"/>
  <c r="S50" i="5" s="1"/>
  <c r="T50" i="5" s="1"/>
  <c r="N80" i="5"/>
  <c r="S80" i="5" s="1"/>
  <c r="T80" i="5" s="1"/>
  <c r="N92" i="5"/>
  <c r="S92" i="5" s="1"/>
  <c r="T92" i="5" s="1"/>
  <c r="N104" i="5"/>
  <c r="S104" i="5" s="1"/>
  <c r="T104" i="5" s="1"/>
  <c r="N116" i="5"/>
  <c r="S116" i="5" s="1"/>
  <c r="T116" i="5" s="1"/>
  <c r="N128" i="5"/>
  <c r="S128" i="5" s="1"/>
  <c r="T128" i="5" s="1"/>
  <c r="N140" i="5"/>
  <c r="S140" i="5" s="1"/>
  <c r="T140" i="5" s="1"/>
  <c r="N152" i="5"/>
  <c r="S152" i="5" s="1"/>
  <c r="T152" i="5" s="1"/>
  <c r="N164" i="5"/>
  <c r="S164" i="5" s="1"/>
  <c r="T164" i="5" s="1"/>
  <c r="N176" i="5"/>
  <c r="S176" i="5" s="1"/>
  <c r="T176" i="5" s="1"/>
  <c r="N188" i="5"/>
  <c r="S188" i="5" s="1"/>
  <c r="T188" i="5" s="1"/>
  <c r="N200" i="5"/>
  <c r="S200" i="5" s="1"/>
  <c r="T200" i="5" s="1"/>
  <c r="N212" i="5"/>
  <c r="S212" i="5" s="1"/>
  <c r="T212" i="5" s="1"/>
  <c r="N224" i="5"/>
  <c r="S224" i="5" s="1"/>
  <c r="T224" i="5" s="1"/>
  <c r="M88" i="5"/>
  <c r="M117" i="5"/>
  <c r="M58" i="5"/>
  <c r="M74" i="5"/>
  <c r="M64" i="5"/>
  <c r="M93" i="5"/>
  <c r="M112" i="5"/>
  <c r="M72" i="5"/>
  <c r="M66" i="5"/>
  <c r="M61" i="5"/>
  <c r="M18" i="5"/>
  <c r="M27" i="5"/>
  <c r="M60" i="5"/>
  <c r="M122" i="5"/>
  <c r="M86" i="5"/>
  <c r="M65" i="5"/>
  <c r="M30" i="5"/>
  <c r="M73" i="5"/>
  <c r="M96" i="5"/>
  <c r="M81" i="5"/>
  <c r="M85" i="5"/>
  <c r="M89" i="5"/>
  <c r="M7" i="5"/>
  <c r="M97" i="5"/>
  <c r="M14" i="5"/>
  <c r="M105" i="5"/>
  <c r="M109" i="5"/>
  <c r="M113" i="5"/>
  <c r="M54" i="5"/>
  <c r="M121" i="5"/>
  <c r="M129" i="5"/>
  <c r="M133" i="5"/>
  <c r="M137" i="5"/>
  <c r="M141" i="5"/>
  <c r="M145" i="5"/>
  <c r="M149" i="5"/>
  <c r="M153" i="5"/>
  <c r="M157" i="5"/>
  <c r="M161" i="5"/>
  <c r="M165" i="5"/>
  <c r="M169" i="5"/>
  <c r="M23" i="5"/>
  <c r="M177" i="5"/>
  <c r="M181" i="5"/>
  <c r="M185" i="5"/>
  <c r="M189" i="5"/>
  <c r="M193" i="5"/>
  <c r="M197" i="5"/>
  <c r="M201" i="5"/>
  <c r="M205" i="5"/>
  <c r="M209" i="5"/>
  <c r="M213" i="5"/>
  <c r="M217" i="5"/>
  <c r="M221" i="5"/>
  <c r="M225" i="5"/>
  <c r="M229" i="5"/>
  <c r="M233" i="5"/>
  <c r="N21" i="5"/>
  <c r="S21" i="5" s="1"/>
  <c r="T21" i="5" s="1"/>
  <c r="N69" i="5"/>
  <c r="S69" i="5" s="1"/>
  <c r="T69" i="5" s="1"/>
  <c r="N52" i="5"/>
  <c r="S52" i="5" s="1"/>
  <c r="T52" i="5" s="1"/>
  <c r="N68" i="5"/>
  <c r="S68" i="5" s="1"/>
  <c r="T68" i="5" s="1"/>
  <c r="N57" i="5"/>
  <c r="S57" i="5" s="1"/>
  <c r="T57" i="5" s="1"/>
  <c r="N99" i="5"/>
  <c r="S99" i="5" s="1"/>
  <c r="T99" i="5" s="1"/>
  <c r="N47" i="5"/>
  <c r="S47" i="5" s="1"/>
  <c r="T47" i="5" s="1"/>
  <c r="N79" i="5"/>
  <c r="S79" i="5" s="1"/>
  <c r="T79" i="5" s="1"/>
  <c r="N94" i="5"/>
  <c r="S94" i="5" s="1"/>
  <c r="T94" i="5" s="1"/>
  <c r="N46" i="5"/>
  <c r="S46" i="5" s="1"/>
  <c r="T46" i="5" s="1"/>
  <c r="N49" i="5"/>
  <c r="S49" i="5" s="1"/>
  <c r="T49" i="5" s="1"/>
  <c r="N22" i="5"/>
  <c r="S22" i="5" s="1"/>
  <c r="T22" i="5" s="1"/>
  <c r="N78" i="5"/>
  <c r="S78" i="5" s="1"/>
  <c r="T78" i="5" s="1"/>
  <c r="N10" i="5"/>
  <c r="S10" i="5" s="1"/>
  <c r="T10" i="5" s="1"/>
  <c r="N90" i="5"/>
  <c r="S90" i="5" s="1"/>
  <c r="T90" i="5" s="1"/>
  <c r="N32" i="5"/>
  <c r="S32" i="5" s="1"/>
  <c r="T32" i="5" s="1"/>
  <c r="N17" i="5"/>
  <c r="S17" i="5" s="1"/>
  <c r="T17" i="5" s="1"/>
  <c r="N106" i="5"/>
  <c r="S106" i="5" s="1"/>
  <c r="T106" i="5" s="1"/>
  <c r="N114" i="5"/>
  <c r="S114" i="5" s="1"/>
  <c r="T114" i="5" s="1"/>
  <c r="N118" i="5"/>
  <c r="S118" i="5" s="1"/>
  <c r="T118" i="5" s="1"/>
  <c r="N126" i="5"/>
  <c r="S126" i="5" s="1"/>
  <c r="T126" i="5" s="1"/>
  <c r="N130" i="5"/>
  <c r="S130" i="5" s="1"/>
  <c r="T130" i="5" s="1"/>
  <c r="N138" i="5"/>
  <c r="S138" i="5" s="1"/>
  <c r="T138" i="5" s="1"/>
  <c r="N142" i="5"/>
  <c r="S142" i="5" s="1"/>
  <c r="T142" i="5" s="1"/>
  <c r="N150" i="5"/>
  <c r="S150" i="5" s="1"/>
  <c r="T150" i="5" s="1"/>
  <c r="N154" i="5"/>
  <c r="S154" i="5" s="1"/>
  <c r="T154" i="5" s="1"/>
  <c r="N162" i="5"/>
  <c r="S162" i="5" s="1"/>
  <c r="T162" i="5" s="1"/>
  <c r="N166" i="5"/>
  <c r="S166" i="5" s="1"/>
  <c r="T166" i="5" s="1"/>
  <c r="N174" i="5"/>
  <c r="S174" i="5" s="1"/>
  <c r="T174" i="5" s="1"/>
  <c r="N178" i="5"/>
  <c r="S178" i="5" s="1"/>
  <c r="T178" i="5" s="1"/>
  <c r="N186" i="5"/>
  <c r="S186" i="5" s="1"/>
  <c r="T186" i="5" s="1"/>
  <c r="N190" i="5"/>
  <c r="S190" i="5" s="1"/>
  <c r="T190" i="5" s="1"/>
  <c r="N198" i="5"/>
  <c r="S198" i="5" s="1"/>
  <c r="T198" i="5" s="1"/>
  <c r="N202" i="5"/>
  <c r="S202" i="5" s="1"/>
  <c r="T202" i="5" s="1"/>
  <c r="N210" i="5"/>
  <c r="S210" i="5" s="1"/>
  <c r="T210" i="5" s="1"/>
  <c r="N214" i="5"/>
  <c r="S214" i="5" s="1"/>
  <c r="T214" i="5" s="1"/>
  <c r="N222" i="5"/>
  <c r="S222" i="5" s="1"/>
  <c r="T222" i="5" s="1"/>
  <c r="N226" i="5"/>
  <c r="S226" i="5" s="1"/>
  <c r="T226" i="5" s="1"/>
  <c r="N234" i="5"/>
  <c r="S234" i="5" s="1"/>
  <c r="T234" i="5" s="1"/>
  <c r="M9" i="5"/>
  <c r="M55" i="5"/>
  <c r="M4" i="5"/>
  <c r="M63" i="5"/>
  <c r="M76" i="5"/>
  <c r="M59" i="5"/>
  <c r="M127" i="5"/>
  <c r="M70" i="5"/>
  <c r="M101" i="5"/>
  <c r="M16" i="5"/>
  <c r="M91" i="5"/>
  <c r="M95" i="5"/>
  <c r="M15" i="5"/>
  <c r="M38" i="5"/>
  <c r="M44" i="5"/>
  <c r="M111" i="5"/>
  <c r="M84" i="5"/>
  <c r="M119" i="5"/>
  <c r="M123" i="5"/>
  <c r="M45" i="5"/>
  <c r="M131" i="5"/>
  <c r="M135" i="5"/>
  <c r="M139" i="5"/>
  <c r="M143" i="5"/>
  <c r="M147" i="5"/>
  <c r="M151" i="5"/>
  <c r="M155" i="5"/>
  <c r="M159" i="5"/>
  <c r="M163" i="5"/>
  <c r="M167" i="5"/>
  <c r="M171" i="5"/>
  <c r="M175" i="5"/>
  <c r="M179" i="5"/>
  <c r="M183" i="5"/>
  <c r="M187" i="5"/>
  <c r="M191" i="5"/>
  <c r="M195" i="5"/>
  <c r="M199" i="5"/>
  <c r="M203" i="5"/>
  <c r="M207" i="5"/>
  <c r="M29" i="5"/>
  <c r="M215" i="5"/>
  <c r="M219" i="5"/>
  <c r="M223" i="5"/>
  <c r="M227" i="5"/>
  <c r="M231" i="5"/>
  <c r="M11" i="5"/>
  <c r="M6" i="5"/>
  <c r="M33" i="5"/>
  <c r="M31" i="5"/>
  <c r="M50" i="5"/>
  <c r="M43" i="5"/>
  <c r="M173" i="5"/>
  <c r="M80" i="5"/>
  <c r="M62" i="5"/>
  <c r="M82" i="5"/>
  <c r="M92" i="5"/>
  <c r="M115" i="5"/>
  <c r="M56" i="5"/>
  <c r="M104" i="5"/>
  <c r="M108" i="5"/>
  <c r="M39" i="5"/>
  <c r="M116" i="5"/>
  <c r="M120" i="5"/>
  <c r="M124" i="5"/>
  <c r="M128" i="5"/>
  <c r="M132" i="5"/>
  <c r="M136" i="5"/>
  <c r="M140" i="5"/>
  <c r="M144" i="5"/>
  <c r="M148" i="5"/>
  <c r="M152" i="5"/>
  <c r="M156" i="5"/>
  <c r="M160" i="5"/>
  <c r="M164" i="5"/>
  <c r="M168" i="5"/>
  <c r="M172" i="5"/>
  <c r="M176" i="5"/>
  <c r="M180" i="5"/>
  <c r="M184" i="5"/>
  <c r="M188" i="5"/>
  <c r="M192" i="5"/>
  <c r="M196" i="5"/>
  <c r="M200" i="5"/>
  <c r="M204" i="5"/>
  <c r="M208" i="5"/>
  <c r="M212" i="5"/>
  <c r="M216" i="5"/>
  <c r="M220" i="5"/>
  <c r="M224" i="5"/>
  <c r="M228" i="5"/>
  <c r="M232" i="5"/>
  <c r="M218" i="5"/>
  <c r="M222" i="5"/>
  <c r="M226" i="5"/>
  <c r="M230" i="5"/>
  <c r="M125" i="5"/>
  <c r="M36" i="5"/>
  <c r="M21" i="5"/>
  <c r="M69" i="5"/>
  <c r="M71" i="5"/>
  <c r="M52" i="5"/>
  <c r="M68" i="5"/>
  <c r="M25" i="5"/>
  <c r="M57" i="5"/>
  <c r="M99" i="5"/>
  <c r="M51" i="5"/>
  <c r="M47" i="5"/>
  <c r="M79" i="5"/>
  <c r="M19" i="5"/>
  <c r="M94" i="5"/>
  <c r="M46" i="5"/>
  <c r="M13" i="5"/>
  <c r="M49" i="5"/>
  <c r="M22" i="5"/>
  <c r="M5" i="5"/>
  <c r="M78" i="5"/>
  <c r="M10" i="5"/>
  <c r="M53" i="5"/>
  <c r="M90" i="5"/>
  <c r="M32" i="5"/>
  <c r="M98" i="5"/>
  <c r="M17" i="5"/>
  <c r="M106" i="5"/>
  <c r="M110" i="5"/>
  <c r="M114" i="5"/>
  <c r="M118" i="5"/>
  <c r="M35" i="5"/>
  <c r="M126" i="5"/>
  <c r="M130" i="5"/>
  <c r="M134" i="5"/>
  <c r="M138" i="5"/>
  <c r="M142" i="5"/>
  <c r="M146" i="5"/>
  <c r="M150" i="5"/>
  <c r="M154" i="5"/>
  <c r="M158" i="5"/>
  <c r="M162" i="5"/>
  <c r="M166" i="5"/>
  <c r="M170" i="5"/>
  <c r="M174" i="5"/>
  <c r="M178" i="5"/>
  <c r="M182" i="5"/>
  <c r="M186" i="5"/>
  <c r="M190" i="5"/>
  <c r="M194" i="5"/>
  <c r="M198" i="5"/>
  <c r="M202" i="5"/>
  <c r="M206" i="5"/>
  <c r="M210" i="5"/>
  <c r="M214" i="5"/>
  <c r="L184" i="5"/>
  <c r="L188" i="5"/>
  <c r="L192" i="5"/>
  <c r="L196" i="5"/>
  <c r="L200" i="5"/>
  <c r="L204" i="5"/>
  <c r="L208" i="5"/>
  <c r="L212" i="5"/>
  <c r="L216" i="5"/>
  <c r="L220" i="5"/>
  <c r="L224" i="5"/>
  <c r="L228" i="5"/>
  <c r="L232" i="5"/>
  <c r="M100" i="5"/>
  <c r="L100" i="5"/>
  <c r="B26" i="5"/>
  <c r="B9" i="5"/>
  <c r="B16" i="5"/>
  <c r="B40" i="5"/>
  <c r="B11" i="5"/>
  <c r="B38" i="9"/>
  <c r="T38" i="9" s="1"/>
  <c r="L211" i="5"/>
  <c r="L24" i="5"/>
  <c r="L36" i="5"/>
  <c r="L67" i="5"/>
  <c r="L41" i="5"/>
  <c r="L8" i="5"/>
  <c r="L75" i="5"/>
  <c r="L77" i="5"/>
  <c r="L28" i="5"/>
  <c r="L102" i="5"/>
  <c r="L48" i="5"/>
  <c r="L9" i="5"/>
  <c r="L55" i="5"/>
  <c r="L4" i="5"/>
  <c r="L63" i="5"/>
  <c r="L76" i="5"/>
  <c r="L59" i="5"/>
  <c r="L127" i="5"/>
  <c r="L70" i="5"/>
  <c r="L101" i="5"/>
  <c r="L16" i="5"/>
  <c r="L91" i="5"/>
  <c r="L95" i="5"/>
  <c r="L15" i="5"/>
  <c r="L38" i="5"/>
  <c r="L44" i="5"/>
  <c r="L111" i="5"/>
  <c r="L84" i="5"/>
  <c r="L119" i="5"/>
  <c r="L123" i="5"/>
  <c r="L45" i="5"/>
  <c r="L131" i="5"/>
  <c r="L135" i="5"/>
  <c r="L139" i="5"/>
  <c r="L143" i="5"/>
  <c r="L147" i="5"/>
  <c r="L151" i="5"/>
  <c r="L155" i="5"/>
  <c r="L159" i="5"/>
  <c r="L163" i="5"/>
  <c r="L167" i="5"/>
  <c r="L171" i="5"/>
  <c r="L175" i="5"/>
  <c r="L179" i="5"/>
  <c r="L183" i="5"/>
  <c r="L187" i="5"/>
  <c r="L191" i="5"/>
  <c r="L195" i="5"/>
  <c r="L199" i="5"/>
  <c r="L203" i="5"/>
  <c r="L207" i="5"/>
  <c r="L29" i="5"/>
  <c r="L215" i="5"/>
  <c r="L219" i="5"/>
  <c r="L223" i="5"/>
  <c r="L227" i="5"/>
  <c r="L231" i="5"/>
  <c r="L20" i="5"/>
  <c r="L83" i="5"/>
  <c r="L107" i="5"/>
  <c r="L42" i="5"/>
  <c r="L26" i="5"/>
  <c r="L40" i="5"/>
  <c r="L12" i="5"/>
  <c r="L87" i="5"/>
  <c r="L103" i="5"/>
  <c r="L34" i="5"/>
  <c r="L37" i="5"/>
  <c r="L11" i="5"/>
  <c r="L6" i="5"/>
  <c r="L33" i="5"/>
  <c r="L31" i="5"/>
  <c r="L50" i="5"/>
  <c r="L43" i="5"/>
  <c r="L173" i="5"/>
  <c r="L80" i="5"/>
  <c r="L62" i="5"/>
  <c r="L82" i="5"/>
  <c r="L92" i="5"/>
  <c r="L115" i="5"/>
  <c r="L56" i="5"/>
  <c r="L104" i="5"/>
  <c r="L108" i="5"/>
  <c r="L39" i="5"/>
  <c r="L116" i="5"/>
  <c r="L120" i="5"/>
  <c r="L124" i="5"/>
  <c r="L128" i="5"/>
  <c r="L132" i="5"/>
  <c r="L136" i="5"/>
  <c r="L140" i="5"/>
  <c r="L144" i="5"/>
  <c r="L148" i="5"/>
  <c r="L152" i="5"/>
  <c r="L156" i="5"/>
  <c r="L160" i="5"/>
  <c r="L164" i="5"/>
  <c r="L168" i="5"/>
  <c r="L172" i="5"/>
  <c r="L176" i="5"/>
  <c r="L180" i="5"/>
  <c r="L88" i="5"/>
  <c r="L117" i="5"/>
  <c r="L58" i="5"/>
  <c r="L74" i="5"/>
  <c r="L64" i="5"/>
  <c r="L93" i="5"/>
  <c r="L112" i="5"/>
  <c r="L72" i="5"/>
  <c r="L66" i="5"/>
  <c r="L61" i="5"/>
  <c r="L18" i="5"/>
  <c r="L27" i="5"/>
  <c r="L60" i="5"/>
  <c r="L122" i="5"/>
  <c r="L86" i="5"/>
  <c r="L65" i="5"/>
  <c r="L30" i="5"/>
  <c r="L73" i="5"/>
  <c r="L96" i="5"/>
  <c r="L81" i="5"/>
  <c r="L85" i="5"/>
  <c r="L89" i="5"/>
  <c r="L7" i="5"/>
  <c r="L97" i="5"/>
  <c r="L14" i="5"/>
  <c r="L105" i="5"/>
  <c r="L109" i="5"/>
  <c r="L113" i="5"/>
  <c r="L54" i="5"/>
  <c r="L121" i="5"/>
  <c r="L125" i="5"/>
  <c r="L129" i="5"/>
  <c r="L133" i="5"/>
  <c r="L137" i="5"/>
  <c r="L141" i="5"/>
  <c r="L145" i="5"/>
  <c r="L149" i="5"/>
  <c r="L153" i="5"/>
  <c r="L157" i="5"/>
  <c r="L161" i="5"/>
  <c r="L165" i="5"/>
  <c r="L169" i="5"/>
  <c r="L23" i="5"/>
  <c r="L177" i="5"/>
  <c r="L181" i="5"/>
  <c r="L185" i="5"/>
  <c r="L189" i="5"/>
  <c r="L193" i="5"/>
  <c r="L197" i="5"/>
  <c r="L201" i="5"/>
  <c r="L205" i="5"/>
  <c r="L209" i="5"/>
  <c r="L213" i="5"/>
  <c r="L217" i="5"/>
  <c r="L221" i="5"/>
  <c r="L225" i="5"/>
  <c r="L229" i="5"/>
  <c r="L233" i="5"/>
  <c r="L21" i="5"/>
  <c r="L69" i="5"/>
  <c r="L71" i="5"/>
  <c r="L52" i="5"/>
  <c r="L68" i="5"/>
  <c r="L25" i="5"/>
  <c r="L57" i="5"/>
  <c r="L99" i="5"/>
  <c r="L51" i="5"/>
  <c r="L47" i="5"/>
  <c r="L79" i="5"/>
  <c r="L19" i="5"/>
  <c r="L94" i="5"/>
  <c r="L46" i="5"/>
  <c r="L13" i="5"/>
  <c r="L49" i="5"/>
  <c r="L22" i="5"/>
  <c r="L5" i="5"/>
  <c r="L78" i="5"/>
  <c r="L10" i="5"/>
  <c r="L53" i="5"/>
  <c r="L90" i="5"/>
  <c r="L32" i="5"/>
  <c r="L98" i="5"/>
  <c r="L17" i="5"/>
  <c r="L106" i="5"/>
  <c r="L110" i="5"/>
  <c r="L114" i="5"/>
  <c r="L118" i="5"/>
  <c r="L35" i="5"/>
  <c r="L126" i="5"/>
  <c r="L130" i="5"/>
  <c r="L134" i="5"/>
  <c r="L138" i="5"/>
  <c r="L142" i="5"/>
  <c r="L146" i="5"/>
  <c r="L150" i="5"/>
  <c r="L154" i="5"/>
  <c r="L158" i="5"/>
  <c r="L162" i="5"/>
  <c r="L166" i="5"/>
  <c r="L170" i="5"/>
  <c r="L174" i="5"/>
  <c r="L178" i="5"/>
  <c r="L182" i="5"/>
  <c r="L186" i="5"/>
  <c r="L190" i="5"/>
  <c r="L194" i="5"/>
  <c r="L198" i="5"/>
  <c r="L202" i="5"/>
  <c r="L206" i="5"/>
  <c r="L210" i="5"/>
  <c r="L214" i="5"/>
  <c r="L218" i="5"/>
  <c r="L222" i="5"/>
  <c r="L226" i="5"/>
  <c r="L230" i="5"/>
  <c r="L234" i="5"/>
  <c r="T16" i="5" l="1"/>
  <c r="Q26" i="9"/>
  <c r="R26" i="9" s="1"/>
  <c r="Q96" i="9"/>
  <c r="R96" i="9" s="1"/>
  <c r="Q118" i="9"/>
  <c r="R118" i="9" s="1"/>
  <c r="Q86" i="9"/>
  <c r="R86" i="9" s="1"/>
  <c r="Q73" i="9"/>
  <c r="R73" i="9" s="1"/>
  <c r="Q29" i="9"/>
  <c r="R29" i="9" s="1"/>
  <c r="Q93" i="9"/>
  <c r="R93" i="9" s="1"/>
  <c r="Q11" i="9"/>
  <c r="R11" i="9" s="1"/>
  <c r="Q42" i="9"/>
  <c r="R42" i="9" s="1"/>
  <c r="Q79" i="9"/>
  <c r="R79" i="9" s="1"/>
  <c r="Q134" i="9"/>
  <c r="R134" i="9" s="1"/>
  <c r="Q34" i="9"/>
  <c r="R34" i="9" s="1"/>
  <c r="Q136" i="9"/>
  <c r="R136" i="9" s="1"/>
  <c r="Q99" i="9"/>
  <c r="R99" i="9" s="1"/>
  <c r="Q72" i="9"/>
  <c r="R72" i="9" s="1"/>
  <c r="Q47" i="9"/>
  <c r="R47" i="9" s="1"/>
  <c r="Q110" i="9"/>
  <c r="R110" i="9" s="1"/>
  <c r="Q46" i="9"/>
  <c r="R46" i="9" s="1"/>
  <c r="Q65" i="9"/>
  <c r="R65" i="9" s="1"/>
  <c r="Q101" i="9"/>
  <c r="R101" i="9" s="1"/>
  <c r="Q85" i="9"/>
  <c r="R85" i="9" s="1"/>
  <c r="Q77" i="9"/>
  <c r="R77" i="9" s="1"/>
  <c r="Q139" i="9"/>
  <c r="R139" i="9" s="1"/>
  <c r="Q43" i="9"/>
  <c r="R43" i="9" s="1"/>
  <c r="Q51" i="9"/>
  <c r="R51" i="9" s="1"/>
  <c r="Q12" i="9"/>
  <c r="R12" i="9" s="1"/>
  <c r="Q106" i="9"/>
  <c r="R106" i="9" s="1"/>
  <c r="Q74" i="9"/>
  <c r="R74" i="9" s="1"/>
  <c r="Q61" i="9"/>
  <c r="R61" i="9" s="1"/>
  <c r="Q80" i="9"/>
  <c r="R80" i="9" s="1"/>
  <c r="Q28" i="9"/>
  <c r="R28" i="9" s="1"/>
  <c r="Q114" i="9"/>
  <c r="R114" i="9" s="1"/>
  <c r="Q108" i="9"/>
  <c r="R108" i="9" s="1"/>
  <c r="Q39" i="9"/>
  <c r="R39" i="9" s="1"/>
  <c r="Q102" i="9"/>
  <c r="R102" i="9" s="1"/>
  <c r="Q21" i="9"/>
  <c r="R21" i="9" s="1"/>
  <c r="Q129" i="9"/>
  <c r="R129" i="9" s="1"/>
  <c r="Q103" i="9"/>
  <c r="R103" i="9" s="1"/>
  <c r="Q111" i="9"/>
  <c r="R111" i="9" s="1"/>
  <c r="Q59" i="9"/>
  <c r="R59" i="9" s="1"/>
  <c r="Q88" i="9"/>
  <c r="R88" i="9" s="1"/>
  <c r="Q64" i="9"/>
  <c r="R64" i="9" s="1"/>
  <c r="Q115" i="9"/>
  <c r="R115" i="9" s="1"/>
  <c r="Q23" i="9"/>
  <c r="R23" i="9" s="1"/>
  <c r="Q127" i="9"/>
  <c r="R127" i="9" s="1"/>
  <c r="Q19" i="9"/>
  <c r="R19" i="9" s="1"/>
  <c r="Q94" i="9"/>
  <c r="R94" i="9" s="1"/>
  <c r="Q10" i="9"/>
  <c r="R10" i="9" s="1"/>
  <c r="Q135" i="9"/>
  <c r="R135" i="9" s="1"/>
  <c r="Q87" i="9"/>
  <c r="R87" i="9" s="1"/>
  <c r="Q31" i="9"/>
  <c r="R31" i="9" s="1"/>
  <c r="Q25" i="9"/>
  <c r="R25" i="9" s="1"/>
  <c r="Q140" i="5"/>
  <c r="R140" i="5" s="1"/>
  <c r="Q119" i="9"/>
  <c r="R119" i="9" s="1"/>
  <c r="Q83" i="9"/>
  <c r="R83" i="9" s="1"/>
  <c r="Q27" i="9"/>
  <c r="R27" i="9" s="1"/>
  <c r="Q130" i="9"/>
  <c r="R130" i="9" s="1"/>
  <c r="Q98" i="9"/>
  <c r="R98" i="9" s="1"/>
  <c r="Q17" i="9"/>
  <c r="R17" i="9" s="1"/>
  <c r="Q104" i="9"/>
  <c r="R104" i="9" s="1"/>
  <c r="Q125" i="9"/>
  <c r="R125" i="9" s="1"/>
  <c r="Q15" i="9"/>
  <c r="R15" i="9" s="1"/>
  <c r="Q49" i="9"/>
  <c r="R49" i="9" s="1"/>
  <c r="Q13" i="9"/>
  <c r="R13" i="9" s="1"/>
  <c r="Q68" i="9"/>
  <c r="R68" i="9" s="1"/>
  <c r="Q121" i="9"/>
  <c r="R121" i="9" s="1"/>
  <c r="Q90" i="9"/>
  <c r="R90" i="9" s="1"/>
  <c r="Q5" i="9"/>
  <c r="R5" i="9" s="1"/>
  <c r="Q32" i="9"/>
  <c r="R32" i="9" s="1"/>
  <c r="Q81" i="9"/>
  <c r="R81" i="9" s="1"/>
  <c r="T32" i="9"/>
  <c r="Q7" i="9"/>
  <c r="R7" i="9" s="1"/>
  <c r="Q92" i="9"/>
  <c r="R92" i="9" s="1"/>
  <c r="Q109" i="9"/>
  <c r="R109" i="9" s="1"/>
  <c r="Q156" i="5"/>
  <c r="R156" i="5" s="1"/>
  <c r="Q55" i="9"/>
  <c r="R55" i="9" s="1"/>
  <c r="Q9" i="9"/>
  <c r="R9" i="9" s="1"/>
  <c r="Q50" i="9"/>
  <c r="R50" i="9" s="1"/>
  <c r="Q18" i="9"/>
  <c r="R18" i="9" s="1"/>
  <c r="Q69" i="9"/>
  <c r="R69" i="9" s="1"/>
  <c r="Q37" i="9"/>
  <c r="R37" i="9" s="1"/>
  <c r="Q105" i="9"/>
  <c r="R105" i="9" s="1"/>
  <c r="Q56" i="9"/>
  <c r="R56" i="9" s="1"/>
  <c r="Q141" i="9"/>
  <c r="R141" i="9" s="1"/>
  <c r="Q112" i="9"/>
  <c r="R112" i="9" s="1"/>
  <c r="Q76" i="9"/>
  <c r="R76" i="9" s="1"/>
  <c r="Q124" i="9"/>
  <c r="R124" i="9" s="1"/>
  <c r="Q40" i="9"/>
  <c r="R40" i="9" s="1"/>
  <c r="Q52" i="9"/>
  <c r="R52" i="9" s="1"/>
  <c r="Q48" i="9"/>
  <c r="R48" i="9" s="1"/>
  <c r="Q44" i="9"/>
  <c r="R44" i="9" s="1"/>
  <c r="Q36" i="9"/>
  <c r="R36" i="9" s="1"/>
  <c r="Q120" i="9"/>
  <c r="R120" i="9" s="1"/>
  <c r="Q132" i="9"/>
  <c r="R132" i="9" s="1"/>
  <c r="Q84" i="9"/>
  <c r="R84" i="9" s="1"/>
  <c r="Q16" i="5"/>
  <c r="R16" i="5" s="1"/>
  <c r="Q146" i="5"/>
  <c r="R146" i="5" s="1"/>
  <c r="Q198" i="5"/>
  <c r="R198" i="5" s="1"/>
  <c r="Q94" i="5"/>
  <c r="R94" i="5" s="1"/>
  <c r="Q35" i="5"/>
  <c r="R35" i="5" s="1"/>
  <c r="Q59" i="5"/>
  <c r="R59" i="5" s="1"/>
  <c r="Q73" i="5"/>
  <c r="R73" i="5" s="1"/>
  <c r="Q93" i="5"/>
  <c r="R93" i="5" s="1"/>
  <c r="Q202" i="5"/>
  <c r="R202" i="5" s="1"/>
  <c r="Q118" i="5"/>
  <c r="R118" i="5" s="1"/>
  <c r="Q20" i="5"/>
  <c r="R20" i="5" s="1"/>
  <c r="Q152" i="5"/>
  <c r="R152" i="5" s="1"/>
  <c r="Q116" i="5"/>
  <c r="R116" i="5" s="1"/>
  <c r="Q184" i="5"/>
  <c r="R184" i="5" s="1"/>
  <c r="Q62" i="5"/>
  <c r="R62" i="5" s="1"/>
  <c r="Q17" i="5"/>
  <c r="R17" i="5" s="1"/>
  <c r="Q230" i="5"/>
  <c r="R230" i="5" s="1"/>
  <c r="Q183" i="5"/>
  <c r="R183" i="5" s="1"/>
  <c r="Q28" i="5"/>
  <c r="R28" i="5" s="1"/>
  <c r="Q185" i="5"/>
  <c r="R185" i="5" s="1"/>
  <c r="Q137" i="5"/>
  <c r="R137" i="5" s="1"/>
  <c r="Q89" i="5"/>
  <c r="R89" i="5" s="1"/>
  <c r="Q61" i="5"/>
  <c r="R61" i="5" s="1"/>
  <c r="Q40" i="5"/>
  <c r="R40" i="5" s="1"/>
  <c r="Q226" i="5"/>
  <c r="R226" i="5" s="1"/>
  <c r="Q231" i="5"/>
  <c r="R231" i="5" s="1"/>
  <c r="Q131" i="5"/>
  <c r="R131" i="5" s="1"/>
  <c r="Q101" i="5"/>
  <c r="R101" i="5" s="1"/>
  <c r="Q77" i="5"/>
  <c r="R77" i="5" s="1"/>
  <c r="Q229" i="5"/>
  <c r="R229" i="5" s="1"/>
  <c r="Q133" i="5"/>
  <c r="R133" i="5" s="1"/>
  <c r="Q85" i="5"/>
  <c r="R85" i="5" s="1"/>
  <c r="Q66" i="5"/>
  <c r="R66" i="5" s="1"/>
  <c r="Q172" i="5"/>
  <c r="R172" i="5" s="1"/>
  <c r="Q12" i="5"/>
  <c r="R12" i="5" s="1"/>
  <c r="Q222" i="5"/>
  <c r="R222" i="5" s="1"/>
  <c r="Q78" i="5"/>
  <c r="R78" i="5" s="1"/>
  <c r="Q70" i="5"/>
  <c r="R70" i="5" s="1"/>
  <c r="Q225" i="5"/>
  <c r="R225" i="5" s="1"/>
  <c r="Q177" i="5"/>
  <c r="R177" i="5" s="1"/>
  <c r="Q81" i="5"/>
  <c r="R81" i="5" s="1"/>
  <c r="Q72" i="5"/>
  <c r="R72" i="5" s="1"/>
  <c r="Q82" i="5"/>
  <c r="R82" i="5" s="1"/>
  <c r="T11" i="5"/>
  <c r="T72" i="5"/>
  <c r="T53" i="9"/>
  <c r="T2" i="9" s="1"/>
  <c r="R2" i="28"/>
  <c r="Q2" i="28"/>
  <c r="Q137" i="9"/>
  <c r="R137" i="9" s="1"/>
  <c r="Q45" i="9"/>
  <c r="R45" i="9" s="1"/>
  <c r="S2" i="9"/>
  <c r="Q117" i="9"/>
  <c r="R117" i="9" s="1"/>
  <c r="Q4" i="9"/>
  <c r="R4" i="9" s="1"/>
  <c r="Q41" i="9"/>
  <c r="R41" i="9" s="1"/>
  <c r="Q33" i="9"/>
  <c r="R33" i="9" s="1"/>
  <c r="Q97" i="9"/>
  <c r="R97" i="9" s="1"/>
  <c r="Q53" i="9"/>
  <c r="R53" i="9" s="1"/>
  <c r="Q133" i="9"/>
  <c r="R133" i="9" s="1"/>
  <c r="Q57" i="9"/>
  <c r="R57" i="9" s="1"/>
  <c r="Q90" i="5"/>
  <c r="R90" i="5" s="1"/>
  <c r="Q75" i="5"/>
  <c r="R75" i="5" s="1"/>
  <c r="S120" i="5"/>
  <c r="T120" i="5" s="1"/>
  <c r="Q120" i="5"/>
  <c r="R120" i="5" s="1"/>
  <c r="S71" i="5"/>
  <c r="T71" i="5" s="1"/>
  <c r="Q71" i="5"/>
  <c r="R71" i="5" s="1"/>
  <c r="Q210" i="5"/>
  <c r="R210" i="5" s="1"/>
  <c r="Q49" i="5"/>
  <c r="R49" i="5" s="1"/>
  <c r="Q214" i="5"/>
  <c r="R214" i="5" s="1"/>
  <c r="Q223" i="5"/>
  <c r="R223" i="5" s="1"/>
  <c r="Q171" i="5"/>
  <c r="R171" i="5" s="1"/>
  <c r="Q123" i="5"/>
  <c r="R123" i="5" s="1"/>
  <c r="Q127" i="5"/>
  <c r="R127" i="5" s="1"/>
  <c r="Q8" i="5"/>
  <c r="R8" i="5" s="1"/>
  <c r="Q178" i="5"/>
  <c r="R178" i="5" s="1"/>
  <c r="Q221" i="5"/>
  <c r="R221" i="5" s="1"/>
  <c r="Q23" i="5"/>
  <c r="R23" i="5" s="1"/>
  <c r="Q125" i="5"/>
  <c r="R125" i="5" s="1"/>
  <c r="Q96" i="5"/>
  <c r="R96" i="5" s="1"/>
  <c r="Q112" i="5"/>
  <c r="R112" i="5" s="1"/>
  <c r="Q164" i="5"/>
  <c r="R164" i="5" s="1"/>
  <c r="Q56" i="5"/>
  <c r="R56" i="5" s="1"/>
  <c r="Q132" i="5"/>
  <c r="R132" i="5" s="1"/>
  <c r="S192" i="5"/>
  <c r="T192" i="5" s="1"/>
  <c r="Q192" i="5"/>
  <c r="R192" i="5" s="1"/>
  <c r="Q182" i="5"/>
  <c r="R182" i="5" s="1"/>
  <c r="Q119" i="5"/>
  <c r="R119" i="5" s="1"/>
  <c r="Q41" i="5"/>
  <c r="R41" i="5" s="1"/>
  <c r="Q142" i="5"/>
  <c r="R142" i="5" s="1"/>
  <c r="Q169" i="5"/>
  <c r="R169" i="5" s="1"/>
  <c r="Q121" i="5"/>
  <c r="R121" i="5" s="1"/>
  <c r="Q31" i="5"/>
  <c r="R31" i="5" s="1"/>
  <c r="T40" i="5"/>
  <c r="Q186" i="5"/>
  <c r="R186" i="5" s="1"/>
  <c r="Q47" i="5"/>
  <c r="R47" i="5" s="1"/>
  <c r="Q170" i="5"/>
  <c r="R170" i="5" s="1"/>
  <c r="Q106" i="5"/>
  <c r="R106" i="5" s="1"/>
  <c r="Q29" i="5"/>
  <c r="R29" i="5" s="1"/>
  <c r="Q163" i="5"/>
  <c r="R163" i="5" s="1"/>
  <c r="Q84" i="5"/>
  <c r="R84" i="5" s="1"/>
  <c r="Q76" i="5"/>
  <c r="R76" i="5" s="1"/>
  <c r="Q67" i="5"/>
  <c r="R67" i="5" s="1"/>
  <c r="Q213" i="5"/>
  <c r="R213" i="5" s="1"/>
  <c r="Q165" i="5"/>
  <c r="R165" i="5" s="1"/>
  <c r="Q54" i="5"/>
  <c r="R54" i="5" s="1"/>
  <c r="Q30" i="5"/>
  <c r="R30" i="5" s="1"/>
  <c r="Q64" i="5"/>
  <c r="R64" i="5" s="1"/>
  <c r="Q224" i="5"/>
  <c r="R224" i="5" s="1"/>
  <c r="Q215" i="5"/>
  <c r="R215" i="5" s="1"/>
  <c r="Q103" i="5"/>
  <c r="R103" i="5" s="1"/>
  <c r="Q220" i="5"/>
  <c r="R220" i="5" s="1"/>
  <c r="S26" i="5"/>
  <c r="T26" i="5" s="1"/>
  <c r="Q26" i="5"/>
  <c r="R26" i="5" s="1"/>
  <c r="Q174" i="5"/>
  <c r="R174" i="5" s="1"/>
  <c r="Q57" i="5"/>
  <c r="R57" i="5" s="1"/>
  <c r="Q22" i="5"/>
  <c r="R22" i="5" s="1"/>
  <c r="Q159" i="5"/>
  <c r="R159" i="5" s="1"/>
  <c r="Q111" i="5"/>
  <c r="R111" i="5" s="1"/>
  <c r="Q63" i="5"/>
  <c r="R63" i="5" s="1"/>
  <c r="Q36" i="5"/>
  <c r="R36" i="5" s="1"/>
  <c r="Q110" i="5"/>
  <c r="R110" i="5" s="1"/>
  <c r="Q209" i="5"/>
  <c r="R209" i="5" s="1"/>
  <c r="Q161" i="5"/>
  <c r="R161" i="5" s="1"/>
  <c r="Q65" i="5"/>
  <c r="R65" i="5" s="1"/>
  <c r="Q74" i="5"/>
  <c r="R74" i="5" s="1"/>
  <c r="Q188" i="5"/>
  <c r="R188" i="5" s="1"/>
  <c r="Q200" i="5"/>
  <c r="R200" i="5" s="1"/>
  <c r="Q160" i="5"/>
  <c r="R160" i="5" s="1"/>
  <c r="Q108" i="5"/>
  <c r="R108" i="5" s="1"/>
  <c r="Q175" i="5"/>
  <c r="R175" i="5" s="1"/>
  <c r="S168" i="5"/>
  <c r="T168" i="5" s="1"/>
  <c r="Q168" i="5"/>
  <c r="R168" i="5" s="1"/>
  <c r="S115" i="5"/>
  <c r="T115" i="5" s="1"/>
  <c r="Q115" i="5"/>
  <c r="R115" i="5" s="1"/>
  <c r="Q162" i="5"/>
  <c r="R162" i="5" s="1"/>
  <c r="Q52" i="5"/>
  <c r="R52" i="5" s="1"/>
  <c r="Q130" i="5"/>
  <c r="R130" i="5" s="1"/>
  <c r="Q13" i="5"/>
  <c r="R13" i="5" s="1"/>
  <c r="Q155" i="5"/>
  <c r="R155" i="5" s="1"/>
  <c r="Q44" i="5"/>
  <c r="R44" i="5" s="1"/>
  <c r="Q4" i="5"/>
  <c r="R4" i="5" s="1"/>
  <c r="Q24" i="5"/>
  <c r="R24" i="5" s="1"/>
  <c r="Q98" i="5"/>
  <c r="R98" i="5" s="1"/>
  <c r="Q157" i="5"/>
  <c r="R157" i="5" s="1"/>
  <c r="Q109" i="5"/>
  <c r="R109" i="5" s="1"/>
  <c r="Q86" i="5"/>
  <c r="R86" i="5" s="1"/>
  <c r="Q58" i="5"/>
  <c r="R58" i="5" s="1"/>
  <c r="Q50" i="5"/>
  <c r="R50" i="5" s="1"/>
  <c r="Q128" i="5"/>
  <c r="R128" i="5" s="1"/>
  <c r="Q39" i="5"/>
  <c r="R39" i="5" s="1"/>
  <c r="Q173" i="5"/>
  <c r="R173" i="5" s="1"/>
  <c r="S5" i="5"/>
  <c r="T5" i="5" s="1"/>
  <c r="Q5" i="5"/>
  <c r="R5" i="5" s="1"/>
  <c r="S19" i="5"/>
  <c r="T19" i="5" s="1"/>
  <c r="Q19" i="5"/>
  <c r="R19" i="5" s="1"/>
  <c r="Q53" i="5"/>
  <c r="R53" i="5" s="1"/>
  <c r="Q190" i="5"/>
  <c r="R190" i="5" s="1"/>
  <c r="T100" i="5"/>
  <c r="Q150" i="5"/>
  <c r="R150" i="5" s="1"/>
  <c r="Q21" i="5"/>
  <c r="R21" i="5" s="1"/>
  <c r="Q10" i="5"/>
  <c r="R10" i="5" s="1"/>
  <c r="Q79" i="5"/>
  <c r="R79" i="5" s="1"/>
  <c r="Q199" i="5"/>
  <c r="R199" i="5" s="1"/>
  <c r="Q151" i="5"/>
  <c r="R151" i="5" s="1"/>
  <c r="Q38" i="5"/>
  <c r="R38" i="5" s="1"/>
  <c r="Q55" i="5"/>
  <c r="R55" i="5" s="1"/>
  <c r="Q211" i="5"/>
  <c r="R211" i="5" s="1"/>
  <c r="Q32" i="5"/>
  <c r="R32" i="5" s="1"/>
  <c r="Q201" i="5"/>
  <c r="R201" i="5" s="1"/>
  <c r="Q153" i="5"/>
  <c r="R153" i="5" s="1"/>
  <c r="Q105" i="5"/>
  <c r="R105" i="5" s="1"/>
  <c r="Q122" i="5"/>
  <c r="R122" i="5" s="1"/>
  <c r="Q117" i="5"/>
  <c r="R117" i="5" s="1"/>
  <c r="Q34" i="5"/>
  <c r="R34" i="5" s="1"/>
  <c r="Q92" i="5"/>
  <c r="R92" i="5" s="1"/>
  <c r="Q11" i="5"/>
  <c r="R11" i="5" s="1"/>
  <c r="Q107" i="5"/>
  <c r="R107" i="5" s="1"/>
  <c r="Q227" i="5"/>
  <c r="R227" i="5" s="1"/>
  <c r="Q80" i="5"/>
  <c r="R80" i="5" s="1"/>
  <c r="S194" i="5"/>
  <c r="T194" i="5" s="1"/>
  <c r="Q194" i="5"/>
  <c r="R194" i="5" s="1"/>
  <c r="Q138" i="5"/>
  <c r="R138" i="5" s="1"/>
  <c r="Q25" i="5"/>
  <c r="R25" i="5" s="1"/>
  <c r="Q195" i="5"/>
  <c r="R195" i="5" s="1"/>
  <c r="Q147" i="5"/>
  <c r="R147" i="5" s="1"/>
  <c r="Q15" i="5"/>
  <c r="R15" i="5" s="1"/>
  <c r="Q9" i="5"/>
  <c r="R9" i="5" s="1"/>
  <c r="Q46" i="5"/>
  <c r="R46" i="5" s="1"/>
  <c r="Q197" i="5"/>
  <c r="R197" i="5" s="1"/>
  <c r="Q149" i="5"/>
  <c r="R149" i="5" s="1"/>
  <c r="Q14" i="5"/>
  <c r="R14" i="5" s="1"/>
  <c r="Q60" i="5"/>
  <c r="R60" i="5" s="1"/>
  <c r="Q88" i="5"/>
  <c r="R88" i="5" s="1"/>
  <c r="Q100" i="5"/>
  <c r="R100" i="5" s="1"/>
  <c r="Q6" i="5"/>
  <c r="R6" i="5" s="1"/>
  <c r="Q83" i="5"/>
  <c r="R83" i="5" s="1"/>
  <c r="Q148" i="5"/>
  <c r="R148" i="5" s="1"/>
  <c r="S216" i="5"/>
  <c r="T216" i="5" s="1"/>
  <c r="Q216" i="5"/>
  <c r="R216" i="5" s="1"/>
  <c r="Q124" i="5"/>
  <c r="R124" i="5" s="1"/>
  <c r="S51" i="5"/>
  <c r="T51" i="5" s="1"/>
  <c r="Q51" i="5"/>
  <c r="R51" i="5" s="1"/>
  <c r="S158" i="5"/>
  <c r="T158" i="5" s="1"/>
  <c r="Q158" i="5"/>
  <c r="R158" i="5" s="1"/>
  <c r="T9" i="5"/>
  <c r="Q126" i="5"/>
  <c r="R126" i="5" s="1"/>
  <c r="Q69" i="5"/>
  <c r="R69" i="5" s="1"/>
  <c r="Q191" i="5"/>
  <c r="R191" i="5" s="1"/>
  <c r="Q143" i="5"/>
  <c r="R143" i="5" s="1"/>
  <c r="Q95" i="5"/>
  <c r="R95" i="5" s="1"/>
  <c r="Q48" i="5"/>
  <c r="R48" i="5" s="1"/>
  <c r="Q99" i="5"/>
  <c r="R99" i="5" s="1"/>
  <c r="Q193" i="5"/>
  <c r="R193" i="5" s="1"/>
  <c r="Q145" i="5"/>
  <c r="R145" i="5" s="1"/>
  <c r="Q97" i="5"/>
  <c r="R97" i="5" s="1"/>
  <c r="Q27" i="5"/>
  <c r="R27" i="5" s="1"/>
  <c r="Q212" i="5"/>
  <c r="R212" i="5" s="1"/>
  <c r="Q42" i="5"/>
  <c r="R42" i="5" s="1"/>
  <c r="Q196" i="5"/>
  <c r="R196" i="5" s="1"/>
  <c r="Q33" i="5"/>
  <c r="R33" i="5" s="1"/>
  <c r="S37" i="5"/>
  <c r="T37" i="5" s="1"/>
  <c r="Q37" i="5"/>
  <c r="R37" i="5" s="1"/>
  <c r="Q45" i="5"/>
  <c r="R45" i="5" s="1"/>
  <c r="S144" i="5"/>
  <c r="T144" i="5" s="1"/>
  <c r="Q144" i="5"/>
  <c r="R144" i="5" s="1"/>
  <c r="S43" i="5"/>
  <c r="T43" i="5" s="1"/>
  <c r="Q43" i="5"/>
  <c r="R43" i="5" s="1"/>
  <c r="Q114" i="5"/>
  <c r="R114" i="5" s="1"/>
  <c r="Q187" i="5"/>
  <c r="R187" i="5" s="1"/>
  <c r="Q139" i="5"/>
  <c r="R139" i="5" s="1"/>
  <c r="Q91" i="5"/>
  <c r="R91" i="5" s="1"/>
  <c r="Q102" i="5"/>
  <c r="R102" i="5" s="1"/>
  <c r="Q68" i="5"/>
  <c r="R68" i="5" s="1"/>
  <c r="Q189" i="5"/>
  <c r="R189" i="5" s="1"/>
  <c r="Q141" i="5"/>
  <c r="R141" i="5" s="1"/>
  <c r="Q7" i="5"/>
  <c r="R7" i="5" s="1"/>
  <c r="Q18" i="5"/>
  <c r="R18" i="5" s="1"/>
  <c r="Q176" i="5"/>
  <c r="R176" i="5" s="1"/>
  <c r="Q228" i="5"/>
  <c r="R228" i="5" s="1"/>
  <c r="Q136" i="5"/>
  <c r="R136" i="5" s="1"/>
  <c r="Q87" i="5"/>
  <c r="R87" i="5" s="1"/>
  <c r="P2" i="5"/>
  <c r="P1" i="5" s="1"/>
  <c r="R1" i="28" l="1"/>
  <c r="Q1" i="28"/>
  <c r="R2" i="27"/>
  <c r="Q2" i="27"/>
  <c r="T1" i="9"/>
  <c r="R2" i="5"/>
  <c r="T2" i="5"/>
  <c r="S2" i="5"/>
  <c r="R1" i="27" l="1"/>
  <c r="Q1" i="27"/>
  <c r="T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<sst xmlns="http://schemas.openxmlformats.org/spreadsheetml/2006/main" count="16120" uniqueCount="3177">
  <si>
    <t>IPL Player Data Source - #1</t>
  </si>
  <si>
    <t>Batsmen</t>
  </si>
  <si>
    <t>Criteria</t>
  </si>
  <si>
    <t>Ranking criteria</t>
  </si>
  <si>
    <t>Bowler</t>
  </si>
  <si>
    <t>Metric 1</t>
  </si>
  <si>
    <t>Most Runs</t>
  </si>
  <si>
    <t># of runs scored in the overall IPL tournament</t>
  </si>
  <si>
    <t>Most Wickets</t>
  </si>
  <si>
    <t># of wickets taken in the overall IPL tournament</t>
  </si>
  <si>
    <t>Metric 2</t>
  </si>
  <si>
    <t>Best Strikerate</t>
  </si>
  <si>
    <t>Average runs scored per 100 balls faced</t>
  </si>
  <si>
    <t>Best Economy</t>
  </si>
  <si>
    <t>Average runs conceded per over bowled</t>
  </si>
  <si>
    <t>Bowlers</t>
  </si>
  <si>
    <t>IPL Season</t>
  </si>
  <si>
    <t>Metric 1 (Most Runs)</t>
  </si>
  <si>
    <t>Metric 2 (Best SR)</t>
  </si>
  <si>
    <t>Metric 1 (Most Wickets)</t>
  </si>
  <si>
    <t>Metric 2 (Best ECO)</t>
  </si>
  <si>
    <t xml:space="preserve">IPL 2022 </t>
  </si>
  <si>
    <t>'IPL22 - Most Runs'!A1</t>
  </si>
  <si>
    <t>'IPL22 - Best Strikerate'!A1</t>
  </si>
  <si>
    <t>'IPL22 - Most Wickets'!A1</t>
  </si>
  <si>
    <t>'IPL22 - Best Economy'!A1</t>
  </si>
  <si>
    <t>IPL 2021</t>
  </si>
  <si>
    <t>'IPL21 - Most Runs'!A1</t>
  </si>
  <si>
    <t>'IPL21 - Best Strikerate'!A1</t>
  </si>
  <si>
    <t>'IPL21 - Most Wickets'!A1</t>
  </si>
  <si>
    <t>'IPL21 - Best Economy'!A1</t>
  </si>
  <si>
    <t>IPL 2020</t>
  </si>
  <si>
    <t>'IPL20 - Most Runs'!A1</t>
  </si>
  <si>
    <t>'IPL20 - Best Strikerate'!A1</t>
  </si>
  <si>
    <t>'IPL20 - Most Wickets'!A1</t>
  </si>
  <si>
    <t>'IPL20 - Best Economy'!A1</t>
  </si>
  <si>
    <t>Player Category</t>
  </si>
  <si>
    <t>Indian Players</t>
  </si>
  <si>
    <t>Overseas Players</t>
  </si>
  <si>
    <t>Player Type</t>
  </si>
  <si>
    <t>(excluding = wicketkeeper, allrounders*)</t>
  </si>
  <si>
    <t>IPL Auction Data Source - #2</t>
  </si>
  <si>
    <t>Sno</t>
  </si>
  <si>
    <t>Process</t>
  </si>
  <si>
    <t>Steps</t>
  </si>
  <si>
    <t>Comments</t>
  </si>
  <si>
    <t>Data 1 -Stat performance of players 20-22 for batsman/bowler</t>
  </si>
  <si>
    <t>Top 100 performers in each segment</t>
  </si>
  <si>
    <t>Data 2 - Auction price of players in 20-22</t>
  </si>
  <si>
    <t>Incomplete data with some players missing as they were not part of auction</t>
  </si>
  <si>
    <t>Match players in both datasets</t>
  </si>
  <si>
    <t>IPL - Batsman Database (20-22)</t>
  </si>
  <si>
    <t>Identified all batsman with performance stats for 20-22</t>
  </si>
  <si>
    <t>Match 'player origin' from Auction data - Data 2</t>
  </si>
  <si>
    <t>Others are players not in auction data. Need to manually add data</t>
  </si>
  <si>
    <t>Flag players from each season (20-22)</t>
  </si>
  <si>
    <t>IPL - Bowler Database (20-22)</t>
  </si>
  <si>
    <t>Identified name mismatch between players</t>
  </si>
  <si>
    <t>Identified all bowlers with performance stats for 20-22</t>
  </si>
  <si>
    <t>Missing Auction players</t>
  </si>
  <si>
    <t>All players with 'player origin' as Others are identified</t>
  </si>
  <si>
    <t>Need to find their auction price for 20-22</t>
  </si>
  <si>
    <t>https://www.kaggle.com/datasets/kalilurrahman/ipl-player-auction-dataset-from-start-to-now?resource=download</t>
  </si>
  <si>
    <t>Player</t>
  </si>
  <si>
    <t>Role</t>
  </si>
  <si>
    <t>Amount</t>
  </si>
  <si>
    <t>Amount (in Cr)</t>
  </si>
  <si>
    <t>Team</t>
  </si>
  <si>
    <t>Year</t>
  </si>
  <si>
    <t>Player Origin</t>
  </si>
  <si>
    <t>Aaron Finch</t>
  </si>
  <si>
    <t>Batsman</t>
  </si>
  <si>
    <t>Royal Challengers Bangalore</t>
  </si>
  <si>
    <t>Overseas</t>
  </si>
  <si>
    <t>Abdul Samad</t>
  </si>
  <si>
    <t>All-Rounder</t>
  </si>
  <si>
    <t>Sunrisers Hyderabad</t>
  </si>
  <si>
    <t>Indian</t>
  </si>
  <si>
    <t>Abhijeet Tomar</t>
  </si>
  <si>
    <t>Kolkata Knight Riders</t>
  </si>
  <si>
    <t>Abhinav Sadarangani</t>
  </si>
  <si>
    <t>Gujarat Titans</t>
  </si>
  <si>
    <t>Abhishek Sharma</t>
  </si>
  <si>
    <t>Adam Milne</t>
  </si>
  <si>
    <t>Mumbai Indians</t>
  </si>
  <si>
    <t>Chennai Super Kings</t>
  </si>
  <si>
    <t>Aiden Markram</t>
  </si>
  <si>
    <t>Ajinkya Rahane</t>
  </si>
  <si>
    <t>Akash Deep</t>
  </si>
  <si>
    <t>Akash Singh</t>
  </si>
  <si>
    <t>Rajasthan Royals</t>
  </si>
  <si>
    <t>Alex Carey</t>
  </si>
  <si>
    <t>Wicket Keeper</t>
  </si>
  <si>
    <t>Delhi Capitals</t>
  </si>
  <si>
    <t>Alex Hales</t>
  </si>
  <si>
    <t>Alzarri Joseph</t>
  </si>
  <si>
    <t>Aman Khan</t>
  </si>
  <si>
    <t>Ambati Rayudu</t>
  </si>
  <si>
    <t>Andrew Tye</t>
  </si>
  <si>
    <t>Aneeshwar Gautam</t>
  </si>
  <si>
    <t>Anirudha Ashok Joshi</t>
  </si>
  <si>
    <t>Ankit Singh Rajpoot</t>
  </si>
  <si>
    <t>Lucknow Super Giants</t>
  </si>
  <si>
    <t>Anmolpreet Singh</t>
  </si>
  <si>
    <t>Ansh Patel</t>
  </si>
  <si>
    <t>Punjab Kings</t>
  </si>
  <si>
    <t>Anuj Rawat</t>
  </si>
  <si>
    <t>Anukul Roy</t>
  </si>
  <si>
    <t>Anunay Singh</t>
  </si>
  <si>
    <t>Arjun Tendulkar</t>
  </si>
  <si>
    <t>Aryan Juyal</t>
  </si>
  <si>
    <t>Ashok Sharma</t>
  </si>
  <si>
    <t>Ashwin Hebbar</t>
  </si>
  <si>
    <t>Atharva Taide</t>
  </si>
  <si>
    <t>Avesh Khan</t>
  </si>
  <si>
    <t>Ayush Badoni</t>
  </si>
  <si>
    <t>B. Sai Sudharsan</t>
  </si>
  <si>
    <t>Baba Indrajith</t>
  </si>
  <si>
    <t>Baltej Dhanda</t>
  </si>
  <si>
    <t>Basil Thampi</t>
  </si>
  <si>
    <t>Ben Cutting</t>
  </si>
  <si>
    <t>Benny Howell</t>
  </si>
  <si>
    <t>Bhanuka Rajapaksa</t>
  </si>
  <si>
    <t>Bhuvneshwar Kumar</t>
  </si>
  <si>
    <t>C Hari Nishaanth</t>
  </si>
  <si>
    <t>C.Hari Nishaanth</t>
  </si>
  <si>
    <t>Chama Milind</t>
  </si>
  <si>
    <t>Chamika Karunaratne</t>
  </si>
  <si>
    <t>Chetan Sakariya</t>
  </si>
  <si>
    <t>Cheteshwar Pujara</t>
  </si>
  <si>
    <t>Chris Green</t>
  </si>
  <si>
    <t>Chris Jordan</t>
  </si>
  <si>
    <t>Kings XI Punjab</t>
  </si>
  <si>
    <t>Chris Lynn</t>
  </si>
  <si>
    <t>Chris Woakes</t>
  </si>
  <si>
    <t>Christopher Morris</t>
  </si>
  <si>
    <t>Dale Steyn</t>
  </si>
  <si>
    <t>Dan Christian</t>
  </si>
  <si>
    <t>Daniel Sams</t>
  </si>
  <si>
    <t>Darshan Nalkande</t>
  </si>
  <si>
    <t>Daryl Mitchell</t>
  </si>
  <si>
    <t>David Miller</t>
  </si>
  <si>
    <t>David Warner</t>
  </si>
  <si>
    <t>David Willey</t>
  </si>
  <si>
    <t>Dawid Malan</t>
  </si>
  <si>
    <t>Deepak Chahar</t>
  </si>
  <si>
    <t>Deepak Hooda</t>
  </si>
  <si>
    <t>Devdutt Padikkal</t>
  </si>
  <si>
    <t>Devon Conway</t>
  </si>
  <si>
    <t>Dewald Brevis</t>
  </si>
  <si>
    <t>Dhruv Jurel</t>
  </si>
  <si>
    <t>Digvijay Deshmukh</t>
  </si>
  <si>
    <t>Dinesh Karthik</t>
  </si>
  <si>
    <t>Dominic Drakes</t>
  </si>
  <si>
    <t>Dushmanta Chameera</t>
  </si>
  <si>
    <t>Dwaine Pretorius</t>
  </si>
  <si>
    <t>Dwayne Bravo</t>
  </si>
  <si>
    <t>Eoin Morgan</t>
  </si>
  <si>
    <t>Evin Lewis</t>
  </si>
  <si>
    <t>Fabian Allen</t>
  </si>
  <si>
    <t>Faf Du Plessis</t>
  </si>
  <si>
    <t>Fazalhaq Farooqi</t>
  </si>
  <si>
    <t>Finn Allen</t>
  </si>
  <si>
    <t>Glenn Maxwell</t>
  </si>
  <si>
    <t>Glenn Phillips</t>
  </si>
  <si>
    <t>Gurkeerat Singh Mann</t>
  </si>
  <si>
    <t>Harbhajan Singh</t>
  </si>
  <si>
    <t>Harpreet Brar</t>
  </si>
  <si>
    <t>Harshal Patel</t>
  </si>
  <si>
    <t>Hrithik Shokeen</t>
  </si>
  <si>
    <t>Ishan Kishan</t>
  </si>
  <si>
    <t>Ishan Porel</t>
  </si>
  <si>
    <t>Isuru Udana</t>
  </si>
  <si>
    <t>J Suchith</t>
  </si>
  <si>
    <t>Jagadeesha Suchith</t>
  </si>
  <si>
    <t>Jalaj Saxena</t>
  </si>
  <si>
    <t>James Neesham</t>
  </si>
  <si>
    <t>Jason Behrendorff</t>
  </si>
  <si>
    <t>Jason Holder</t>
  </si>
  <si>
    <t>Jason Roy</t>
  </si>
  <si>
    <t>Jayant Yadav</t>
  </si>
  <si>
    <t>Jaydev Unadkat</t>
  </si>
  <si>
    <t>Jhye Richardson</t>
  </si>
  <si>
    <t>Jitesh Sharma</t>
  </si>
  <si>
    <t>Jofra Archer</t>
  </si>
  <si>
    <t>Jonny Bairstow</t>
  </si>
  <si>
    <t>Josh Hazlewood</t>
  </si>
  <si>
    <t>Joshua Philippe</t>
  </si>
  <si>
    <t>Krishnappa Gowtham</t>
  </si>
  <si>
    <t>K.Bhagath Varma</t>
  </si>
  <si>
    <t>K.C Cariappa</t>
  </si>
  <si>
    <t>K.M. Asif</t>
  </si>
  <si>
    <t>K.S. Bharat</t>
  </si>
  <si>
    <t>Kagiso Rabada</t>
  </si>
  <si>
    <t>Kamlesh Nagarkoti</t>
  </si>
  <si>
    <t>Kane Richardson</t>
  </si>
  <si>
    <t>Karan Sharma</t>
  </si>
  <si>
    <t>Karn Sharma</t>
  </si>
  <si>
    <t>Kartik Tyagi</t>
  </si>
  <si>
    <t>Karun Nair</t>
  </si>
  <si>
    <t>Kedar Jadhav</t>
  </si>
  <si>
    <t>Kona Srikar Bharat</t>
  </si>
  <si>
    <t>Krunal Pandya</t>
  </si>
  <si>
    <t>Kuldeep Sen</t>
  </si>
  <si>
    <t>Kuldeep Yadav</t>
  </si>
  <si>
    <t>Kuldip Yadav</t>
  </si>
  <si>
    <t>Kyle Jamieson</t>
  </si>
  <si>
    <t>Kyle Mayers</t>
  </si>
  <si>
    <t>Lalit Yadav</t>
  </si>
  <si>
    <t>Liam Livingstone</t>
  </si>
  <si>
    <t>Lockie Ferguson</t>
  </si>
  <si>
    <t>Lukman Hussain Meriwala</t>
  </si>
  <si>
    <t>Lungisani Ngidi</t>
  </si>
  <si>
    <t>Luvnith Sisodia</t>
  </si>
  <si>
    <t>M Siddharth</t>
  </si>
  <si>
    <t>M. Harisankar Reddy</t>
  </si>
  <si>
    <t>Maheesh Theekshana</t>
  </si>
  <si>
    <t>Mahipal Lomror</t>
  </si>
  <si>
    <t>Manan Vohra</t>
  </si>
  <si>
    <t>Mandeep Singh</t>
  </si>
  <si>
    <t>Manish Pandey</t>
  </si>
  <si>
    <t>Marco Jansen</t>
  </si>
  <si>
    <t>Marcus Stoinis</t>
  </si>
  <si>
    <t>Mark Wood</t>
  </si>
  <si>
    <t>Matthew Wade</t>
  </si>
  <si>
    <t>Mayank Markande</t>
  </si>
  <si>
    <t>Mayank Yadav</t>
  </si>
  <si>
    <t>Mitchell Marsh</t>
  </si>
  <si>
    <t>Mitchell Santner</t>
  </si>
  <si>
    <t>Moeen Ali</t>
  </si>
  <si>
    <t>Mohammad Nabi</t>
  </si>
  <si>
    <t>Mohammad Shami</t>
  </si>
  <si>
    <t>Mohammed Azharudeen</t>
  </si>
  <si>
    <t>Mohd. Arshad Khan</t>
  </si>
  <si>
    <t>Mohit Sharma</t>
  </si>
  <si>
    <t>Mohsin Khan</t>
  </si>
  <si>
    <t>Moises Henriques</t>
  </si>
  <si>
    <t>Mujeeb Zadran</t>
  </si>
  <si>
    <t>Mukesh Choudhary</t>
  </si>
  <si>
    <t>Murugan Ashwin</t>
  </si>
  <si>
    <t>Mustafizur Rahman</t>
  </si>
  <si>
    <t>N. Jagadeesan</t>
  </si>
  <si>
    <t>N. Tilak Varma</t>
  </si>
  <si>
    <t>Nathan Coulter-Nile</t>
  </si>
  <si>
    <t>Nathan Ellis</t>
  </si>
  <si>
    <t>Navdeep Saini</t>
  </si>
  <si>
    <t>Nicolas Pooran</t>
  </si>
  <si>
    <t>Nikhil Shankar Naik</t>
  </si>
  <si>
    <t>Nitish Rana</t>
  </si>
  <si>
    <t>Noor Ahmad</t>
  </si>
  <si>
    <t>Obed Mccoy</t>
  </si>
  <si>
    <t>Odean Smith</t>
  </si>
  <si>
    <t>Oshane Thomas</t>
  </si>
  <si>
    <t>Pat Cummins</t>
  </si>
  <si>
    <t>Pavan Deshpande</t>
  </si>
  <si>
    <t>Pawan Negi</t>
  </si>
  <si>
    <t>Piyush Chawla</t>
  </si>
  <si>
    <t>Prabhsimran Singh</t>
  </si>
  <si>
    <t>Pradeep Sangwan</t>
  </si>
  <si>
    <t>Prashant Solanki</t>
  </si>
  <si>
    <t>Prasidh Krishna</t>
  </si>
  <si>
    <t>Pratham Singh</t>
  </si>
  <si>
    <t>Pravin Dubey</t>
  </si>
  <si>
    <t>Pravin Tambe</t>
  </si>
  <si>
    <t>Prerak Mankad</t>
  </si>
  <si>
    <t>Prince Balwant Rai Singh</t>
  </si>
  <si>
    <t>Priyam Garg</t>
  </si>
  <si>
    <t>Quinton De Kock</t>
  </si>
  <si>
    <t>R Samarth</t>
  </si>
  <si>
    <t>R. Ashwin</t>
  </si>
  <si>
    <t>R. Sai Kishore</t>
  </si>
  <si>
    <t>Rahul Buddhi</t>
  </si>
  <si>
    <t>Rahul Chahar</t>
  </si>
  <si>
    <t>Rahul Tewatia</t>
  </si>
  <si>
    <t>Rahul Tripathi</t>
  </si>
  <si>
    <t>Raj Angad Bawa</t>
  </si>
  <si>
    <t>Rajat Patidar</t>
  </si>
  <si>
    <t>Rajvardhan Hangargekar</t>
  </si>
  <si>
    <t>Ramandeep Singh</t>
  </si>
  <si>
    <t>Ramesh Kumar</t>
  </si>
  <si>
    <t>Rasikh Dar</t>
  </si>
  <si>
    <t>Rassie Van Der Dussen</t>
  </si>
  <si>
    <t>Ravi Bishnoi</t>
  </si>
  <si>
    <t>Riley Meredith</t>
  </si>
  <si>
    <t>Rinku Singh</t>
  </si>
  <si>
    <t>Ripal Patel</t>
  </si>
  <si>
    <t>Rishi Dhawan</t>
  </si>
  <si>
    <t>Riyan Parag</t>
  </si>
  <si>
    <t>Robin Uthappa</t>
  </si>
  <si>
    <t>Romario Shepherd</t>
  </si>
  <si>
    <t>Rovman Powell</t>
  </si>
  <si>
    <t>Sachin Baby</t>
  </si>
  <si>
    <t>Sam Billings</t>
  </si>
  <si>
    <t>Sam Curran</t>
  </si>
  <si>
    <t>Sandeep Bavanaka</t>
  </si>
  <si>
    <t>Sandeep Sharma</t>
  </si>
  <si>
    <t>Sanjay Yadav</t>
  </si>
  <si>
    <t>Sarfaraz Khan</t>
  </si>
  <si>
    <t>Saurabh Dubey</t>
  </si>
  <si>
    <t>Saurabh Kumar</t>
  </si>
  <si>
    <t>Saurabh Tiwary</t>
  </si>
  <si>
    <t>Sean Abbott</t>
  </si>
  <si>
    <t>Shahbaz Ahamad</t>
  </si>
  <si>
    <t>Shahbaz Nadeem</t>
  </si>
  <si>
    <t>Shahrukh Khan</t>
  </si>
  <si>
    <t>Shakib Al Hasan</t>
  </si>
  <si>
    <t>Shardul Thakur</t>
  </si>
  <si>
    <t>Shashank Singh</t>
  </si>
  <si>
    <t>Sheldon Cottrell</t>
  </si>
  <si>
    <t>Sheldon Jackson</t>
  </si>
  <si>
    <t>Sherfane Rutherford</t>
  </si>
  <si>
    <t>Shikhar Dhawan</t>
  </si>
  <si>
    <t>Shimron Hetmyer</t>
  </si>
  <si>
    <t>Shivam Dube</t>
  </si>
  <si>
    <t>Shivam Mavi</t>
  </si>
  <si>
    <t>Shreyas Gopal</t>
  </si>
  <si>
    <t>Shreyas Iyer</t>
  </si>
  <si>
    <t>Shubham Garhwal</t>
  </si>
  <si>
    <t>Siddharth Kaul</t>
  </si>
  <si>
    <t>Simarjeet Singh</t>
  </si>
  <si>
    <t>Steven Smith</t>
  </si>
  <si>
    <t>Subhranshu Senapati</t>
  </si>
  <si>
    <t>Suyash Prabhudesai</t>
  </si>
  <si>
    <t>Suyash Prabhudessai</t>
  </si>
  <si>
    <t>Syed Khaleel Ahmed</t>
  </si>
  <si>
    <t>T. Natarajan</t>
  </si>
  <si>
    <t>Tajinder Dhillon</t>
  </si>
  <si>
    <t>Tejas Baroka</t>
  </si>
  <si>
    <t>Tim David</t>
  </si>
  <si>
    <t>Tim Seifert</t>
  </si>
  <si>
    <t>Tim Southee</t>
  </si>
  <si>
    <t>Tom Banton</t>
  </si>
  <si>
    <t>Tom Curran</t>
  </si>
  <si>
    <t>Trent Boult</t>
  </si>
  <si>
    <t>Tushar Deshpande</t>
  </si>
  <si>
    <t>Tymal Mills</t>
  </si>
  <si>
    <t>Umesh Yadav</t>
  </si>
  <si>
    <t>Utkarsh Singh</t>
  </si>
  <si>
    <t>Vaibhav Arora</t>
  </si>
  <si>
    <t>Varun Aaron</t>
  </si>
  <si>
    <t>Varun Chakaravarthy</t>
  </si>
  <si>
    <t>Venkatesh Iyer</t>
  </si>
  <si>
    <t>Vicky Ostwal</t>
  </si>
  <si>
    <t>Vijay Shankar</t>
  </si>
  <si>
    <t>Virat Singh</t>
  </si>
  <si>
    <t>Vishnu Vinod</t>
  </si>
  <si>
    <t>Wanindu Hasaranga</t>
  </si>
  <si>
    <t>Washington Sundar</t>
  </si>
  <si>
    <t>Wriddhiman Saha</t>
  </si>
  <si>
    <t>Writtick Chatterjee</t>
  </si>
  <si>
    <t>Yash Dayal</t>
  </si>
  <si>
    <t>Yash Dhull</t>
  </si>
  <si>
    <t>Yashasvi Jaiswal</t>
  </si>
  <si>
    <t>Yudhvir Charak</t>
  </si>
  <si>
    <t>Yuzvendra Chahal</t>
  </si>
  <si>
    <t>Gujarat Lions</t>
  </si>
  <si>
    <t>Abhimanyu Mithun</t>
  </si>
  <si>
    <t>Abhishek Nayar</t>
  </si>
  <si>
    <t>Pune Warriors India</t>
  </si>
  <si>
    <t>Delhi Daredevils</t>
  </si>
  <si>
    <t>Abu Nechim Ahmed</t>
  </si>
  <si>
    <t>Adam Zampa</t>
  </si>
  <si>
    <t>Rising Pune Supergiant</t>
  </si>
  <si>
    <t>Aditya Garhwal</t>
  </si>
  <si>
    <t>Aditya Tare</t>
  </si>
  <si>
    <t>Agnivesh Ayachi</t>
  </si>
  <si>
    <t>Aiden Blizzard</t>
  </si>
  <si>
    <t>Ajantha Mendis</t>
  </si>
  <si>
    <t>Akhil Arvind Herwadkar</t>
  </si>
  <si>
    <t>Akila Dananjaya</t>
  </si>
  <si>
    <t>Akila Dhananjaya</t>
  </si>
  <si>
    <t>Akshar Rajesh Patel</t>
  </si>
  <si>
    <t>Akshay Karnewar</t>
  </si>
  <si>
    <t>Akshay Wakhare</t>
  </si>
  <si>
    <t>Akshdeep Nath</t>
  </si>
  <si>
    <t>Albie Morkel</t>
  </si>
  <si>
    <t>Amit Mishra</t>
  </si>
  <si>
    <t>Amit Paunikar</t>
  </si>
  <si>
    <t>Andre Russell</t>
  </si>
  <si>
    <t>Angelo Mathews</t>
  </si>
  <si>
    <t>Aniket Choudhary</t>
  </si>
  <si>
    <t>Ankeet Bawane</t>
  </si>
  <si>
    <t>Ankit Nagendra Sharma</t>
  </si>
  <si>
    <t>Ankit Sharma</t>
  </si>
  <si>
    <t>Ankush Bains</t>
  </si>
  <si>
    <t>Anrich Nortje</t>
  </si>
  <si>
    <t>Anureet Singh</t>
  </si>
  <si>
    <t>Apoorv Vijay Wankhade</t>
  </si>
  <si>
    <t>Armaan Jaffer</t>
  </si>
  <si>
    <t>Arshdeep Singh</t>
  </si>
  <si>
    <t>Aryaman Vikram Birla</t>
  </si>
  <si>
    <t>Asela Gunarathna</t>
  </si>
  <si>
    <t>Ashish Nehra</t>
  </si>
  <si>
    <t>Ashish Reddy</t>
  </si>
  <si>
    <t>Ashok Dinda</t>
  </si>
  <si>
    <t>Ashton Turner</t>
  </si>
  <si>
    <t>Asif K M</t>
  </si>
  <si>
    <t>Axar Rajesh Patel</t>
  </si>
  <si>
    <t>Baba Aparajith</t>
  </si>
  <si>
    <t>Bandaru Ayyappa</t>
  </si>
  <si>
    <t>Barinder Singh Saran</t>
  </si>
  <si>
    <t>Barinder Singh Sran</t>
  </si>
  <si>
    <t>Ben Dunk</t>
  </si>
  <si>
    <t>Ben Dwarshuis</t>
  </si>
  <si>
    <t>Ben Hilfenhaus</t>
  </si>
  <si>
    <t>Ben Laughlin</t>
  </si>
  <si>
    <t>Benjamin Stokes</t>
  </si>
  <si>
    <t>Beuran Hendricks</t>
  </si>
  <si>
    <t>Billy Stanlake</t>
  </si>
  <si>
    <t>Bipul Sharma</t>
  </si>
  <si>
    <t>Brad Hodge</t>
  </si>
  <si>
    <t>Brad Hogg</t>
  </si>
  <si>
    <t>Brendan Taylor</t>
  </si>
  <si>
    <t>Brendon McCullum</t>
  </si>
  <si>
    <t>C.M. Gautam</t>
  </si>
  <si>
    <t>Cameron Delport</t>
  </si>
  <si>
    <t>Carlos Brathwaite</t>
  </si>
  <si>
    <t>Chaitanya Bishnoi</t>
  </si>
  <si>
    <t>Chirag Suri</t>
  </si>
  <si>
    <t>Christopher Barnwell</t>
  </si>
  <si>
    <t>Christopher Gayle</t>
  </si>
  <si>
    <t>Clinton McKay</t>
  </si>
  <si>
    <t>Colin De Grandhomme</t>
  </si>
  <si>
    <t>Colin Ingram</t>
  </si>
  <si>
    <t>Colin Munro</t>
  </si>
  <si>
    <t>Corey Anderson</t>
  </si>
  <si>
    <t>Daniel Christian</t>
  </si>
  <si>
    <t>Darcy Short</t>
  </si>
  <si>
    <t>Darren Bravo</t>
  </si>
  <si>
    <t>Darren Sammy</t>
  </si>
  <si>
    <t>David Wiese</t>
  </si>
  <si>
    <t>Debabrata Das</t>
  </si>
  <si>
    <t>Deepak Punia</t>
  </si>
  <si>
    <t>Dhawal Kulkarni</t>
  </si>
  <si>
    <t>Dhruv Shorey</t>
  </si>
  <si>
    <t>Dinesh Salunkhe</t>
  </si>
  <si>
    <t>Dirk Nannes</t>
  </si>
  <si>
    <t>Dishant Yagnik</t>
  </si>
  <si>
    <t>Domnic Joseph Muthuswamy</t>
  </si>
  <si>
    <t>Dushmantha Chameera</t>
  </si>
  <si>
    <t>Dwayne Smith</t>
  </si>
  <si>
    <t>Eklavya Dwivedi</t>
  </si>
  <si>
    <t>Farhaan Behardien</t>
  </si>
  <si>
    <t>Fidel Edwards</t>
  </si>
  <si>
    <t>Gautam Gambhir</t>
  </si>
  <si>
    <t>George Bailey</t>
  </si>
  <si>
    <t>Gurinder Sandhu</t>
  </si>
  <si>
    <t>Hanuma Vihari</t>
  </si>
  <si>
    <t>Hardik Pandya</t>
  </si>
  <si>
    <t>Hardus Viljoen</t>
  </si>
  <si>
    <t>Harry Gurney</t>
  </si>
  <si>
    <t>Heinrich Klaasen</t>
  </si>
  <si>
    <t>Himmat Singh</t>
  </si>
  <si>
    <t>HS Sharath</t>
  </si>
  <si>
    <t>Imran Tahir</t>
  </si>
  <si>
    <t>Iqbal Abdullah</t>
  </si>
  <si>
    <t>Irfan Pathan</t>
  </si>
  <si>
    <t>Ishank Jaggi</t>
  </si>
  <si>
    <t>Ishant Sharma</t>
  </si>
  <si>
    <t>Ishwar Chandra Pandey</t>
  </si>
  <si>
    <t>Jacob Oram</t>
  </si>
  <si>
    <t>Jacques Kallis</t>
  </si>
  <si>
    <t>James Faulkner</t>
  </si>
  <si>
    <t>Jaskaran Singh</t>
  </si>
  <si>
    <t>Jasprit Bumrah</t>
  </si>
  <si>
    <t>Jatin Saxena</t>
  </si>
  <si>
    <t>Javon Searless</t>
  </si>
  <si>
    <t>Jaydev Shah</t>
  </si>
  <si>
    <t>Jean-Paul Duminy</t>
  </si>
  <si>
    <t>Jeevan Mendis</t>
  </si>
  <si>
    <t>Jesse Ryder</t>
  </si>
  <si>
    <t>Joe Denly</t>
  </si>
  <si>
    <t>Joel Paris</t>
  </si>
  <si>
    <t>Johan Botha</t>
  </si>
  <si>
    <t>John Hastings</t>
  </si>
  <si>
    <t>Jos Buttler</t>
  </si>
  <si>
    <t>Juan Theron</t>
  </si>
  <si>
    <t>K.C. Cariappa</t>
  </si>
  <si>
    <t>K.K. Jiyaz</t>
  </si>
  <si>
    <t>Kane Williamson</t>
  </si>
  <si>
    <t>Kanishk Seth</t>
  </si>
  <si>
    <t>Karanveer Singh</t>
  </si>
  <si>
    <t>Keemo Paul</t>
  </si>
  <si>
    <t>Kevin Pietersen</t>
  </si>
  <si>
    <t>Kevon Cooper</t>
  </si>
  <si>
    <t>Kieron Pollard</t>
  </si>
  <si>
    <t>Kishore Pramod Kamath</t>
  </si>
  <si>
    <t>KL Rahul</t>
  </si>
  <si>
    <t>Krismar Santokie</t>
  </si>
  <si>
    <t>Kshitiz Sharma</t>
  </si>
  <si>
    <t>Kulwant Khejroliya</t>
  </si>
  <si>
    <t>Kusal Janith Perera</t>
  </si>
  <si>
    <t>Kyle Abbott</t>
  </si>
  <si>
    <t>Lakshmipathy Balaji</t>
  </si>
  <si>
    <t>Lasith Malinga</t>
  </si>
  <si>
    <t>Laxmi Ratan Shukla</t>
  </si>
  <si>
    <t>Luke Pomersbach</t>
  </si>
  <si>
    <t>M. Ashwin</t>
  </si>
  <si>
    <t>Manan Ajay Sharma</t>
  </si>
  <si>
    <t>Mandeep Hardev Singh</t>
  </si>
  <si>
    <t>Manjot Kalra</t>
  </si>
  <si>
    <t>Manoj Tiwary</t>
  </si>
  <si>
    <t>Manpreet Gony</t>
  </si>
  <si>
    <t>Manprit Juneja</t>
  </si>
  <si>
    <t>Manvinder Bisla</t>
  </si>
  <si>
    <t>Manzoor Dar</t>
  </si>
  <si>
    <t>Marchant De Lange</t>
  </si>
  <si>
    <t>Martin Guptill</t>
  </si>
  <si>
    <t>Matt Henry</t>
  </si>
  <si>
    <t>Mayank Agarwal</t>
  </si>
  <si>
    <t>Mayank Dagar</t>
  </si>
  <si>
    <t>Michael Clarke</t>
  </si>
  <si>
    <t>Michael Hussey</t>
  </si>
  <si>
    <t>Midhun S</t>
  </si>
  <si>
    <t>Milind Kumar</t>
  </si>
  <si>
    <t>Milind Tandon</t>
  </si>
  <si>
    <t>Mitchell Johnson</t>
  </si>
  <si>
    <t>Mitchell McClenaghan</t>
  </si>
  <si>
    <t>Mitchell Starc</t>
  </si>
  <si>
    <t>Mithun Manhas</t>
  </si>
  <si>
    <t>Mohammed Siraj</t>
  </si>
  <si>
    <t>Monu Singh</t>
  </si>
  <si>
    <t>Morne Morkel</t>
  </si>
  <si>
    <t>Munaf Patel</t>
  </si>
  <si>
    <t>Murali Kartik</t>
  </si>
  <si>
    <t>Murali Vijay</t>
  </si>
  <si>
    <t>Muttiah Muralitharan</t>
  </si>
  <si>
    <t>N Jagadeesan</t>
  </si>
  <si>
    <t>Naman Ojha</t>
  </si>
  <si>
    <t>Nathan McCullum</t>
  </si>
  <si>
    <t>Nathu Singh</t>
  </si>
  <si>
    <t>Nic Maddinson</t>
  </si>
  <si>
    <t>Nidheesh M D Dinesan</t>
  </si>
  <si>
    <t>Pankaj Jaswal</t>
  </si>
  <si>
    <t>Pankaj Singh</t>
  </si>
  <si>
    <t>Paras Dogra</t>
  </si>
  <si>
    <t>Pardeep Sahu</t>
  </si>
  <si>
    <t>Parthiv Patel</t>
  </si>
  <si>
    <t>Parveez Rasool</t>
  </si>
  <si>
    <t>Parvinder Awana</t>
  </si>
  <si>
    <t>Pawan Suyal</t>
  </si>
  <si>
    <t>Peter Handscomb</t>
  </si>
  <si>
    <t>Philip Hughes</t>
  </si>
  <si>
    <t>Pragyan Ojha</t>
  </si>
  <si>
    <t>Prasanth Padmanabhan</t>
  </si>
  <si>
    <t>Prasanth Parameswaran</t>
  </si>
  <si>
    <t>Prashant Chopra</t>
  </si>
  <si>
    <t>Pratyush Singh</t>
  </si>
  <si>
    <t>Praveen Dubey</t>
  </si>
  <si>
    <t>Praveen Kumar</t>
  </si>
  <si>
    <t>Prayas Ray Barman</t>
  </si>
  <si>
    <t>Prithvi Raj Yarra</t>
  </si>
  <si>
    <t>Prithvi Shaw</t>
  </si>
  <si>
    <t>R. Sanjay Yadav</t>
  </si>
  <si>
    <t>Rahul Ajay Tripathi</t>
  </si>
  <si>
    <t>Rahul Sharma</t>
  </si>
  <si>
    <t>Rahul Shukla</t>
  </si>
  <si>
    <t>Rajagopal Sathish</t>
  </si>
  <si>
    <t>Rajat Bhatia</t>
  </si>
  <si>
    <t>Ranganath Vinay Kumar</t>
  </si>
  <si>
    <t>Rashid Khan Arman</t>
  </si>
  <si>
    <t>Ravi Bopara</t>
  </si>
  <si>
    <t>Ravi Rampaul</t>
  </si>
  <si>
    <t>Ravichandran Ashwin</t>
  </si>
  <si>
    <t>Ricky Bhui</t>
  </si>
  <si>
    <t>Ricky Ponting</t>
  </si>
  <si>
    <t>Rishabh Pant</t>
  </si>
  <si>
    <t>Ronit More</t>
  </si>
  <si>
    <t>Ross Taylor</t>
  </si>
  <si>
    <t>Rudra Pratap Singh</t>
  </si>
  <si>
    <t>Ruturaj Gaikwad</t>
  </si>
  <si>
    <t>Ryan McLaren</t>
  </si>
  <si>
    <t>Ryan Ten Doeschate</t>
  </si>
  <si>
    <t>Sachin Rana</t>
  </si>
  <si>
    <t>Sachithra Senanayaka</t>
  </si>
  <si>
    <t>Sagar Trivedi</t>
  </si>
  <si>
    <t>Samuel Badree</t>
  </si>
  <si>
    <t>Sandeep Lamichhane</t>
  </si>
  <si>
    <t>Sandeep Warrier</t>
  </si>
  <si>
    <t>Sanju Samson</t>
  </si>
  <si>
    <t>Sarabjit Ladda</t>
  </si>
  <si>
    <t>Sarfaraz Naushad Khan</t>
  </si>
  <si>
    <t>Sayan Ghosh</t>
  </si>
  <si>
    <t>Sayan Sekhar Mandal</t>
  </si>
  <si>
    <t>Scott Boland</t>
  </si>
  <si>
    <t>Shadab Jakati</t>
  </si>
  <si>
    <t>Shane Watson</t>
  </si>
  <si>
    <t>Sharad Lumba</t>
  </si>
  <si>
    <t>Shaun Marsh</t>
  </si>
  <si>
    <t>Shelley Shaurya</t>
  </si>
  <si>
    <t>Shishir Bhavane</t>
  </si>
  <si>
    <t>Shivam Sharma</t>
  </si>
  <si>
    <t>Shivil Kaushik</t>
  </si>
  <si>
    <t>Shreevats Goswami</t>
  </si>
  <si>
    <t>Shrikant Mundhe</t>
  </si>
  <si>
    <t>Shubam Agrawal</t>
  </si>
  <si>
    <t>Shubham Ranjane</t>
  </si>
  <si>
    <t>Shubman Gill</t>
  </si>
  <si>
    <t>Siddarth Kaul</t>
  </si>
  <si>
    <t>Siddhesh Dinesh Lad</t>
  </si>
  <si>
    <t>Srikkanth Anirudha</t>
  </si>
  <si>
    <t>Stuart Binny</t>
  </si>
  <si>
    <t>Subramaniam Badrinath</t>
  </si>
  <si>
    <t>Sudeep Tyagi</t>
  </si>
  <si>
    <t>Sumit Narwal</t>
  </si>
  <si>
    <t>Suryakumar Yadav</t>
  </si>
  <si>
    <t>Sushant Marathe</t>
  </si>
  <si>
    <t>Swapnil Singh</t>
  </si>
  <si>
    <t>Syed Mehdi Hasan</t>
  </si>
  <si>
    <t>T Natarajan</t>
  </si>
  <si>
    <t>Tanmay Agarwal</t>
  </si>
  <si>
    <t>Tanmay Mishra</t>
  </si>
  <si>
    <t>Tejas Singh Baroka</t>
  </si>
  <si>
    <t>Thisara Perera</t>
  </si>
  <si>
    <t>Tirumalasetti Suman</t>
  </si>
  <si>
    <t>Travis Head</t>
  </si>
  <si>
    <t>Umang Sharma</t>
  </si>
  <si>
    <t>Unmukt Chand</t>
  </si>
  <si>
    <t>Vaibhav Rawal</t>
  </si>
  <si>
    <t>Veer Pratap Singh</t>
  </si>
  <si>
    <t>Venugopal Rao</t>
  </si>
  <si>
    <t>Vijay Zol</t>
  </si>
  <si>
    <t>Vikas Tokas</t>
  </si>
  <si>
    <t>Vikramjeet Malik</t>
  </si>
  <si>
    <t>Virender Sehwag</t>
  </si>
  <si>
    <t>Wayne Parnell</t>
  </si>
  <si>
    <t>Yogesh Gowalkar</t>
  </si>
  <si>
    <t>Yogesh Takawale</t>
  </si>
  <si>
    <t>Yusuf Pathan</t>
  </si>
  <si>
    <t>Yuvraj Singh</t>
  </si>
  <si>
    <t>Yuzvendra Singh Chahal</t>
  </si>
  <si>
    <t>Zaheer Khan</t>
  </si>
  <si>
    <t>Zahir Khan Pakteen</t>
  </si>
  <si>
    <t>Flag to check player origin in Auction data</t>
  </si>
  <si>
    <t>Flag for 2020</t>
  </si>
  <si>
    <t>Flag for 2021</t>
  </si>
  <si>
    <t>Flag for 2022</t>
  </si>
  <si>
    <t>Total Matches 2020</t>
  </si>
  <si>
    <t>Total Matches 2021</t>
  </si>
  <si>
    <t>Total Matches 2022</t>
  </si>
  <si>
    <t>Total Matches 20-22</t>
  </si>
  <si>
    <t>Virat Kohli</t>
  </si>
  <si>
    <t>Rashid Khan</t>
  </si>
  <si>
    <t>MS Dhoni</t>
  </si>
  <si>
    <t>Nicholas Pooran</t>
  </si>
  <si>
    <t>Axar Patel</t>
  </si>
  <si>
    <t>Ravindra Jadeja</t>
  </si>
  <si>
    <t>Rohit Sharma</t>
  </si>
  <si>
    <t>Sunil Narine</t>
  </si>
  <si>
    <t>AB de Villiers</t>
  </si>
  <si>
    <t>Shahbaz Ahmed</t>
  </si>
  <si>
    <t>Steve Smith</t>
  </si>
  <si>
    <t>Chris Morris</t>
  </si>
  <si>
    <t>Chris Gayle</t>
  </si>
  <si>
    <t>Tilak Varma</t>
  </si>
  <si>
    <t>Umran Malik</t>
  </si>
  <si>
    <t>Khaleel Ahmed</t>
  </si>
  <si>
    <t>Suresh Raina</t>
  </si>
  <si>
    <t>James Pattinson</t>
  </si>
  <si>
    <t>Ben Stokes</t>
  </si>
  <si>
    <t>Abhinav Manohar</t>
  </si>
  <si>
    <t>K.S Bharat</t>
  </si>
  <si>
    <t>Jimmy Neesham</t>
  </si>
  <si>
    <t>Gurkeerat Mann Singh</t>
  </si>
  <si>
    <t>Obed McCoy</t>
  </si>
  <si>
    <t>Ankit Rajpoot</t>
  </si>
  <si>
    <t>Sai Sudharsan</t>
  </si>
  <si>
    <t>Suyash S Prabhudessai</t>
  </si>
  <si>
    <t>George Garton</t>
  </si>
  <si>
    <t>Josh Philippe</t>
  </si>
  <si>
    <t>Narayan Jagadeesan</t>
  </si>
  <si>
    <t>Kumar Kartikeya Singh</t>
  </si>
  <si>
    <t>Rassie van der Dussen</t>
  </si>
  <si>
    <t>B Indrajith</t>
  </si>
  <si>
    <t>Mujeeb Ur Rahman</t>
  </si>
  <si>
    <t>Jagadeesan Narayan</t>
  </si>
  <si>
    <t>Rajangad Bawa</t>
  </si>
  <si>
    <t>Srikar Bharat</t>
  </si>
  <si>
    <t>Rasikh Salam</t>
  </si>
  <si>
    <t>Harshit Rana</t>
  </si>
  <si>
    <t>Tristan Stubbs</t>
  </si>
  <si>
    <t>Simran Singh</t>
  </si>
  <si>
    <t>Tabraiz Shamsi</t>
  </si>
  <si>
    <t>Nikhil Naik</t>
  </si>
  <si>
    <t>https://www.kaggle.com/datasets/shivavashishtha/2022-ipl-auction-dataset</t>
  </si>
  <si>
    <t>Base Price</t>
  </si>
  <si>
    <t>TYPE</t>
  </si>
  <si>
    <t>COST IN â‚¹ (CR.)</t>
  </si>
  <si>
    <t>Cost IN $ (000)</t>
  </si>
  <si>
    <t>2021 Squad</t>
  </si>
  <si>
    <t>Draft Pick</t>
  </si>
  <si>
    <t>BOWLER</t>
  </si>
  <si>
    <t>SRH</t>
  </si>
  <si>
    <t>ALL-ROUNDER</t>
  </si>
  <si>
    <t>MI</t>
  </si>
  <si>
    <t>2 Cr</t>
  </si>
  <si>
    <t>KKR</t>
  </si>
  <si>
    <t>40 Lakh</t>
  </si>
  <si>
    <t>RR</t>
  </si>
  <si>
    <t>BATTER</t>
  </si>
  <si>
    <t>PBKS</t>
  </si>
  <si>
    <t>20 Lakh</t>
  </si>
  <si>
    <t>1 Cr</t>
  </si>
  <si>
    <t>CSK</t>
  </si>
  <si>
    <t>WICKETKEEPER</t>
  </si>
  <si>
    <t>75 Lakh</t>
  </si>
  <si>
    <t>50 Lakh</t>
  </si>
  <si>
    <t>Gurkeerat Singh</t>
  </si>
  <si>
    <t>30 Lakh</t>
  </si>
  <si>
    <t>Retained</t>
  </si>
  <si>
    <t>1.5 Cr</t>
  </si>
  <si>
    <t>DC</t>
  </si>
  <si>
    <t>RCB</t>
  </si>
  <si>
    <t>K. Gowtham</t>
  </si>
  <si>
    <t>Yashaswi Jaiswal</t>
  </si>
  <si>
    <t>Unsold</t>
  </si>
  <si>
    <t>Adil Rashid</t>
  </si>
  <si>
    <t>Mohammed Azharuddeen</t>
  </si>
  <si>
    <t>Vishnu Solanki</t>
  </si>
  <si>
    <t>M. Siddharth</t>
  </si>
  <si>
    <t>Marnus Labuschagne</t>
  </si>
  <si>
    <t>Qais Ahmad</t>
  </si>
  <si>
    <t>Ish Sodhi</t>
  </si>
  <si>
    <t>Himanshu Rana</t>
  </si>
  <si>
    <t>Harnoor Singh</t>
  </si>
  <si>
    <t>Arzan Nagwaswalla</t>
  </si>
  <si>
    <t>Yash Thakur</t>
  </si>
  <si>
    <t>Vasu Vats</t>
  </si>
  <si>
    <t>Mujtaba Yousuf</t>
  </si>
  <si>
    <t>Najibullah Zadran</t>
  </si>
  <si>
    <t>Charith Asalanka</t>
  </si>
  <si>
    <t>Litton Das</t>
  </si>
  <si>
    <t>Niroshan Dickwella</t>
  </si>
  <si>
    <t>Andre Fletcher</t>
  </si>
  <si>
    <t>Rahmanullah Gurbaz</t>
  </si>
  <si>
    <t>Shai Hope</t>
  </si>
  <si>
    <t>Ben Mcdermott</t>
  </si>
  <si>
    <t>Kusal Mendis</t>
  </si>
  <si>
    <t>Kusal Perera</t>
  </si>
  <si>
    <t>Reece Topley</t>
  </si>
  <si>
    <t>Todd Astle</t>
  </si>
  <si>
    <t>Zahir Khan</t>
  </si>
  <si>
    <t>Keshav Maharaj</t>
  </si>
  <si>
    <t>Waqar Salamkheil</t>
  </si>
  <si>
    <t>Hayden Walsh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</si>
  <si>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</si>
  <si>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</si>
  <si>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</si>
  <si>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</si>
  <si>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</si>
  <si>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</si>
  <si>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</si>
  <si>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</si>
  <si>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</si>
  <si>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</si>
  <si>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Kedar Devdhar</t>
  </si>
  <si>
    <t>Upendra Singh Yadav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</si>
  <si>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</si>
  <si>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</si>
  <si>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</si>
  <si>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</si>
  <si>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</si>
  <si>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</si>
  <si>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Midhun Sudhesan</t>
  </si>
  <si>
    <t>Usman Khawaja</t>
  </si>
  <si>
    <t>Brandon King</t>
  </si>
  <si>
    <t>Janneman Malan</t>
  </si>
  <si>
    <t>Rilee Rossouw</t>
  </si>
  <si>
    <t>Paul Stirling</t>
  </si>
  <si>
    <t>James Vince</t>
  </si>
  <si>
    <t>Hazratullah Zazai</t>
  </si>
  <si>
    <t>Roston Chase</t>
  </si>
  <si>
    <t>Lewis Gregory</t>
  </si>
  <si>
    <t>Akeal Hosein</t>
  </si>
  <si>
    <t>Karim Janat</t>
  </si>
  <si>
    <t>Scott Kuggeleijn</t>
  </si>
  <si>
    <t>Taskin Ahmed</t>
  </si>
  <si>
    <t>Saqib Mahmood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</si>
  <si>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</si>
  <si>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</si>
  <si>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</si>
  <si>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</si>
  <si>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</si>
  <si>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</si>
  <si>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</si>
  <si>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</si>
  <si>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</si>
  <si>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Hayden Kerr</t>
  </si>
  <si>
    <t>Shams Mulani</t>
  </si>
  <si>
    <t>Dhruv Patel</t>
  </si>
  <si>
    <t>Atit Sheth</t>
  </si>
  <si>
    <t>Kaif Ahmad</t>
  </si>
  <si>
    <t>Shubhum Arora</t>
  </si>
  <si>
    <t>Arun Karthick</t>
  </si>
  <si>
    <t>Eknath Kerkar</t>
  </si>
  <si>
    <t>Kennar Lewis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</si>
  <si>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</si>
  <si>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</si>
  <si>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</si>
  <si>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</si>
  <si>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</si>
  <si>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</si>
  <si>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</si>
  <si>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</si>
  <si>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</si>
  <si>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</si>
  <si>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</si>
  <si>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</si>
  <si>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</si>
  <si>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</si>
  <si>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</si>
  <si>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</si>
  <si>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</si>
  <si>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</si>
  <si>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Sagar Udeshi</t>
  </si>
  <si>
    <t>Kushaal Wadhwani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</si>
  <si>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</si>
  <si>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</si>
  <si>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</si>
  <si>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</si>
  <si>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</si>
  <si>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</si>
  <si>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Ashton Agar</t>
  </si>
  <si>
    <t>Carlos Brath15000000e</t>
  </si>
  <si>
    <t>Gulbadin Naib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</si>
  <si>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</si>
  <si>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</si>
  <si>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</si>
  <si>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</si>
  <si>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</si>
  <si>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</si>
  <si>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</si>
  <si>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Barinder Sran</t>
  </si>
  <si>
    <t>Neil Wagner</t>
  </si>
  <si>
    <t>Qamran Iqbal</t>
  </si>
  <si>
    <t>Rohan Kunnummal</t>
  </si>
  <si>
    <t>Yash Nahar</t>
  </si>
  <si>
    <t>Shubham Singh Rohilla</t>
  </si>
  <si>
    <t>Alex Ross</t>
  </si>
  <si>
    <t>Naushad Shaikh</t>
  </si>
  <si>
    <t>Prayas Barman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</si>
  <si>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</si>
  <si>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</si>
  <si>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</si>
  <si>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</si>
  <si>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</si>
  <si>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</si>
  <si>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</si>
  <si>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</si>
  <si>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</si>
  <si>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</si>
  <si>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</si>
  <si>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</si>
  <si>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</si>
  <si>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</si>
  <si>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Kartikeya Kak</t>
  </si>
  <si>
    <t>Ali Khan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</si>
  <si>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</si>
  <si>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</si>
  <si>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</si>
  <si>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</si>
  <si>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</si>
  <si>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</si>
  <si>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</si>
  <si>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</si>
  <si>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</si>
  <si>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</si>
  <si>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</si>
  <si>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</si>
  <si>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</si>
  <si>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Craig Overton</t>
  </si>
  <si>
    <t>Samit Patel</t>
  </si>
  <si>
    <t>Jack Wildermuth</t>
  </si>
  <si>
    <t>Hamish Bennett</t>
  </si>
  <si>
    <t>Daryn Dupavillon</t>
  </si>
  <si>
    <t>Hamid Hassan</t>
  </si>
  <si>
    <t>Lahiru Kumara</t>
  </si>
  <si>
    <t>S. Sreesanth</t>
  </si>
  <si>
    <t>Blair Tickner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</si>
  <si>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</si>
  <si>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</si>
  <si>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</si>
  <si>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</si>
  <si>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</si>
  <si>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</si>
  <si>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</si>
  <si>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</si>
  <si>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</si>
  <si>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</si>
  <si>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</si>
  <si>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</si>
  <si>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</si>
  <si>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</si>
  <si>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</si>
  <si>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</si>
  <si>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</si>
  <si>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</si>
  <si>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</si>
  <si>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</si>
  <si>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</si>
  <si>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</si>
  <si>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</si>
  <si>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</si>
  <si>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</si>
  <si>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</si>
  <si>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</si>
  <si>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</si>
  <si>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</si>
  <si>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</si>
  <si>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</si>
  <si>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Migael Pretorius</t>
  </si>
  <si>
    <t>Sanvir Singh</t>
  </si>
  <si>
    <t>Dhrushant Soni</t>
  </si>
  <si>
    <t>M Venkatesh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</si>
  <si>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</si>
  <si>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</si>
  <si>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</si>
  <si>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</si>
  <si>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</si>
  <si>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</si>
  <si>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</si>
  <si>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</si>
  <si>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</si>
  <si>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</si>
  <si>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</si>
  <si>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</si>
  <si>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</si>
  <si>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</si>
  <si>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</si>
  <si>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</si>
  <si>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</si>
  <si>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</si>
  <si>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</si>
  <si>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</si>
  <si>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</si>
  <si>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Tom Rogers</t>
  </si>
  <si>
    <t>Johannes Smit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</si>
  <si>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</si>
  <si>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</si>
  <si>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</si>
  <si>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</si>
  <si>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</si>
  <si>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</si>
  <si>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</si>
  <si>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</si>
  <si>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</si>
  <si>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</si>
  <si>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</si>
  <si>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</si>
  <si>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</si>
  <si>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</si>
  <si>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</si>
  <si>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</si>
  <si>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</si>
  <si>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</si>
  <si>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</si>
  <si>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</si>
  <si>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</si>
  <si>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</si>
  <si>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</si>
  <si>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</si>
  <si>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</si>
  <si>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</si>
  <si>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</si>
  <si>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</si>
  <si>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</si>
  <si>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</si>
  <si>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</si>
  <si>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</si>
  <si>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</si>
  <si>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</si>
  <si>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</si>
  <si>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</si>
  <si>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</si>
  <si>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</si>
  <si>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</si>
  <si>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</si>
  <si>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</si>
  <si>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</si>
  <si>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</si>
  <si>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</si>
  <si>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</si>
  <si>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</si>
  <si>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</si>
  <si>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</si>
  <si>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</si>
  <si>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</si>
  <si>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</si>
  <si>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</si>
  <si>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</si>
  <si>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</si>
  <si>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</si>
  <si>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</si>
  <si>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</si>
  <si>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</si>
  <si>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</si>
  <si>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</si>
  <si>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</si>
  <si>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</si>
  <si>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</si>
  <si>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</si>
  <si>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</si>
  <si>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</si>
  <si>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</si>
  <si>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</si>
  <si>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Rohan Rana</t>
  </si>
  <si>
    <t>Nitish Reddy</t>
  </si>
  <si>
    <t>Hardik Tamore</t>
  </si>
  <si>
    <t>Mihir Hirwani</t>
  </si>
  <si>
    <t>Sairaj Patil</t>
  </si>
  <si>
    <t>Nivethan Radhakrishnan</t>
  </si>
  <si>
    <t>Lance Morris</t>
  </si>
  <si>
    <t>Aaron Hardie</t>
  </si>
  <si>
    <t>https://www.kaggle.com/datasets/vora1011/ipl-2022-player-statistics</t>
  </si>
  <si>
    <t>Name</t>
  </si>
  <si>
    <t>Url</t>
  </si>
  <si>
    <t>Type</t>
  </si>
  <si>
    <t>ValueinCR</t>
  </si>
  <si>
    <t>Full Name</t>
  </si>
  <si>
    <t>Born</t>
  </si>
  <si>
    <t>Age</t>
  </si>
  <si>
    <t>National Side</t>
  </si>
  <si>
    <t>Batting Style</t>
  </si>
  <si>
    <t>Bowling</t>
  </si>
  <si>
    <t>Sport</t>
  </si>
  <si>
    <t>MatchPlayed</t>
  </si>
  <si>
    <t>InningsBatted</t>
  </si>
  <si>
    <t>NotOuts</t>
  </si>
  <si>
    <t>RunsScored</t>
  </si>
  <si>
    <t>HighestInnScore</t>
  </si>
  <si>
    <t>100s</t>
  </si>
  <si>
    <t>50s</t>
  </si>
  <si>
    <t>4s</t>
  </si>
  <si>
    <t>6s</t>
  </si>
  <si>
    <t>BattingAVG</t>
  </si>
  <si>
    <t>BattingS/R</t>
  </si>
  <si>
    <t>CatchesTaken</t>
  </si>
  <si>
    <t>StumpingsMade</t>
  </si>
  <si>
    <t>Ducks</t>
  </si>
  <si>
    <t>R/O</t>
  </si>
  <si>
    <t>InningsBowled</t>
  </si>
  <si>
    <t>Overs</t>
  </si>
  <si>
    <t>Maidens</t>
  </si>
  <si>
    <t>RunsConceded</t>
  </si>
  <si>
    <t>Wickets</t>
  </si>
  <si>
    <t>Best</t>
  </si>
  <si>
    <t>3s</t>
  </si>
  <si>
    <t>5s</t>
  </si>
  <si>
    <t>BowlingAVG</t>
  </si>
  <si>
    <t>EconomyRate</t>
  </si>
  <si>
    <t>S/R</t>
  </si>
  <si>
    <t>Mtc</t>
  </si>
  <si>
    <t>https://sports.ndtv.com/cricket/players/1430-mayank-agarwal-playerprofile</t>
  </si>
  <si>
    <t xml:space="preserve">Batsman </t>
  </si>
  <si>
    <t>Mayank Anurag Agarwal</t>
  </si>
  <si>
    <t>February 16, 1991 Bangalore, Karnataka</t>
  </si>
  <si>
    <t>31 Years, 0 Months, 28 Days</t>
  </si>
  <si>
    <t>India</t>
  </si>
  <si>
    <t>Right Handed</t>
  </si>
  <si>
    <t>Off break</t>
  </si>
  <si>
    <t>T20 Domestic</t>
  </si>
  <si>
    <t>119* v MU</t>
  </si>
  <si>
    <t>1/4 v RS</t>
  </si>
  <si>
    <t>https://sports.ndtv.com/cricket/players/64363-liam-stephen-livingstone-playerprofile</t>
  </si>
  <si>
    <t xml:space="preserve">All-Rounder </t>
  </si>
  <si>
    <t>Liam Stephen Livingstone</t>
  </si>
  <si>
    <t>August 4, 1993 Barrow-in-Furness, Cumberland</t>
  </si>
  <si>
    <t>28 Years, 7 Months, 11 Days</t>
  </si>
  <si>
    <t>England</t>
  </si>
  <si>
    <t>Leg break</t>
  </si>
  <si>
    <t>T20 International</t>
  </si>
  <si>
    <t>103 v PAK</t>
  </si>
  <si>
    <t>2/15 v BAN</t>
  </si>
  <si>
    <t>https://sports.ndtv.com/cricket/players/64042-kagiso-rabada-playerprofile</t>
  </si>
  <si>
    <t xml:space="preserve">Bowler </t>
  </si>
  <si>
    <t>May 25, 1995 Johannesburg</t>
  </si>
  <si>
    <t>26 Years, 9 Months, 22 Days</t>
  </si>
  <si>
    <t>South Africa</t>
  </si>
  <si>
    <t>Left Handed</t>
  </si>
  <si>
    <t>Right-arm fast</t>
  </si>
  <si>
    <t>22 v AUS</t>
  </si>
  <si>
    <t>3/20 v BAN</t>
  </si>
  <si>
    <t>https://sports.ndtv.com/cricket/players/113433-shahrukh-khan-playerprofile</t>
  </si>
  <si>
    <t>Masood Shahrukh Khan</t>
  </si>
  <si>
    <t>May 27, 1995 Chennai, Tamil Nadu</t>
  </si>
  <si>
    <t>26 Years, 9 Months, 20 Days</t>
  </si>
  <si>
    <t>86 v DD</t>
  </si>
  <si>
    <t>1/20 v CSG</t>
  </si>
  <si>
    <t>https://sports.ndtv.com/cricket/players/737-shikhar-dhawan-playerprofile</t>
  </si>
  <si>
    <t>December 5, 1985 Delhi</t>
  </si>
  <si>
    <t>36 Years, 3 Months, 10 Days</t>
  </si>
  <si>
    <t>92 v WI</t>
  </si>
  <si>
    <t>https://sports.ndtv.com/cricket/players/1551-jonny-bairstow-playerprofile</t>
  </si>
  <si>
    <t xml:space="preserve">Wicket-Keeper </t>
  </si>
  <si>
    <t>Jonathan Marc Bairstow</t>
  </si>
  <si>
    <t>September 26, 1989 Bradford, Yorkshire</t>
  </si>
  <si>
    <t>32 Years, 5 Months, 19 Days</t>
  </si>
  <si>
    <t>Right-arm medium</t>
  </si>
  <si>
    <t>86* v SA</t>
  </si>
  <si>
    <t>https://sports.ndtv.com/cricket/players/108548-odean-smith-playerprofile</t>
  </si>
  <si>
    <t>Odean Fabian Smith</t>
  </si>
  <si>
    <t>November 1, 1996 St. Elizabeth, Jamaica</t>
  </si>
  <si>
    <t>25 Years, 4 Months, 14 Days</t>
  </si>
  <si>
    <t>West Indies</t>
  </si>
  <si>
    <t>24 v PAK</t>
  </si>
  <si>
    <t>2/24 v PAK</t>
  </si>
  <si>
    <t>https://sports.ndtv.com/cricket/players/107512-rahul-chahar-playerprofile</t>
  </si>
  <si>
    <t>Rahul Desraj Chahar</t>
  </si>
  <si>
    <t>August 4, 1999 Bharaatpur, Rajasthan</t>
  </si>
  <si>
    <t>22 Years, 7 Months, 12 Days</t>
  </si>
  <si>
    <t>Leg break googly</t>
  </si>
  <si>
    <t>5 v SL</t>
  </si>
  <si>
    <t>3/15 v SL</t>
  </si>
  <si>
    <t>https://sports.ndtv.com/cricket/players/108557-arshdeep-singh-playerprofile</t>
  </si>
  <si>
    <t>February 5, 1999 Guna, Madhya Pradesh</t>
  </si>
  <si>
    <t>23 Years, 1 Months, 8 Days</t>
  </si>
  <si>
    <t>Left-arm medium fast</t>
  </si>
  <si>
    <t>https://sports.ndtv.com/cricket/players/110975-harpreet-brar-playerprofile</t>
  </si>
  <si>
    <t>September 16, 1995 Moga, Punjab</t>
  </si>
  <si>
    <t>26 Years, 6 Months, 0 Days</t>
  </si>
  <si>
    <t>Slow left-arm orthodox</t>
  </si>
  <si>
    <t>https://sports.ndtv.com/cricket/players/113442-vaibhav-arora-playerprofile</t>
  </si>
  <si>
    <t>Vaibhav Gopal Arora</t>
  </si>
  <si>
    <t>December 14, 1997 Himachal Pradesh</t>
  </si>
  <si>
    <t>24 Years, 3 Months, 1 Days</t>
  </si>
  <si>
    <t>Right-arm fast medium</t>
  </si>
  <si>
    <t>Raj Bawa</t>
  </si>
  <si>
    <t>https://sports.ndtv.com/cricket/players/114984-raj-angad-bawa-playerprofile</t>
  </si>
  <si>
    <t>November 12, 2002 Nahan, Himachal Pradesh</t>
  </si>
  <si>
    <t>19 Years, 4 Months, 3 Days</t>
  </si>
  <si>
    <t>Right-arm medium fast</t>
  </si>
  <si>
    <t>https://sports.ndtv.com/cricket/players/113454-nathan-ellis-playerprofile</t>
  </si>
  <si>
    <t>September 22, 1994 Greenacre, New South Wales</t>
  </si>
  <si>
    <t>27 Years, 5 Months, 23 Days</t>
  </si>
  <si>
    <t>Australia</t>
  </si>
  <si>
    <t>1 v BAN</t>
  </si>
  <si>
    <t>3/34 v BAN</t>
  </si>
  <si>
    <t>https://sports.ndtv.com/cricket/players/110976-simran-singh-playerprofile</t>
  </si>
  <si>
    <t xml:space="preserve">August 10, 2000 </t>
  </si>
  <si>
    <t>21 Years, 7 Months, 5 Days</t>
  </si>
  <si>
    <t>https://sports.ndtv.com/cricket/players/1131-rishi-dhawan-playerprofile</t>
  </si>
  <si>
    <t>February 19, 1990 Mandi, Himachal Pradesh</t>
  </si>
  <si>
    <t>32 Years, 0 Months, 24 Days</t>
  </si>
  <si>
    <t>1* v ZIM</t>
  </si>
  <si>
    <t>1/42 v ZIM</t>
  </si>
  <si>
    <t>https://sports.ndtv.com/cricket/players/43735-pramod-bhanuka-bandara-rajapaksa-playerprofile</t>
  </si>
  <si>
    <t>Pramod Bhanuka Bandara Rajapaksa</t>
  </si>
  <si>
    <t>October 24, 1991</t>
  </si>
  <si>
    <t>30 Years, 4 Months, 23 Days</t>
  </si>
  <si>
    <t>Sri Lanka</t>
  </si>
  <si>
    <t>Cricket</t>
  </si>
  <si>
    <t>https://sports.ndtv.com/cricket/players/1431-sandeep-sharma-playerprofile</t>
  </si>
  <si>
    <t>May 18, 1993 Patiala, Punjab</t>
  </si>
  <si>
    <t>28 Years, 9 Months, 28 Days</t>
  </si>
  <si>
    <t>1/39 v ZIM</t>
  </si>
  <si>
    <t>https://sports.ndtv.com/cricket/players/45414-benny-alexander-cameron-howell-playerprofile</t>
  </si>
  <si>
    <t>Benny Alexander Cameron Howell</t>
  </si>
  <si>
    <t>October 05, 1988</t>
  </si>
  <si>
    <t>33 Years, 5 Months, 10 Days</t>
  </si>
  <si>
    <t>https://sports.ndtv.com/cricket/players/108572-ishan-porel-playerprofile</t>
  </si>
  <si>
    <t>Ishan Chandranath Porel</t>
  </si>
  <si>
    <t>September 5, 1998 Hooghly, Bengal</t>
  </si>
  <si>
    <t>23 Years, 6 Months, 10 Days</t>
  </si>
  <si>
    <t>https://sports.ndtv.com/cricket/players/107510-prerak-mankad-playerprofile</t>
  </si>
  <si>
    <t>Prerak Nileshkumar Mankad</t>
  </si>
  <si>
    <t>April 23, 1994 Sirohi, Saurashtra</t>
  </si>
  <si>
    <t>27 Years, 10 Months, 22 Days</t>
  </si>
  <si>
    <t>28* v GG</t>
  </si>
  <si>
    <t>2/24 v GG</t>
  </si>
  <si>
    <t>https://sports.ndtv.com/cricket/players/110595-atharwa-taide-playerprofile</t>
  </si>
  <si>
    <t>April 26, 2000 Akola Maharashtra</t>
  </si>
  <si>
    <t>21 Years, 10 Months, 19 Days</t>
  </si>
  <si>
    <t>106* v ORG</t>
  </si>
  <si>
    <t>2/30 v YLW</t>
  </si>
  <si>
    <t>https://sports.ndtv.com/cricket/players/113486-ansh-p-patel-playerprofile</t>
  </si>
  <si>
    <t>Ansh Pradipkumar Patel</t>
  </si>
  <si>
    <t>February 19, 2002 Vadodara, Gujarat</t>
  </si>
  <si>
    <t>20 Years, 0 Months, 24 Days</t>
  </si>
  <si>
    <t>https://sports.ndtv.com/cricket/players/106754-jitesh-sharma-playerprofile</t>
  </si>
  <si>
    <t>Jitesh Mohan Sharma</t>
  </si>
  <si>
    <t>October 22, 1993 Amrawati, Maharashtra</t>
  </si>
  <si>
    <t>28 Years, 4 Months, 24 Days</t>
  </si>
  <si>
    <t>44 v GRN</t>
  </si>
  <si>
    <t>https://sports.ndtv.com/cricket/players/64856-writtick-bijoy-chatterjee-playerprofile</t>
  </si>
  <si>
    <t>Writtick Bijoy Chatterjee</t>
  </si>
  <si>
    <t>September 28, 1992 Jamtara, Bengal</t>
  </si>
  <si>
    <t>29 Years, 5 Months, 17 Days</t>
  </si>
  <si>
    <t>43 v KAC</t>
  </si>
  <si>
    <t>3/6 v EBC</t>
  </si>
  <si>
    <t>Baltej Singh</t>
  </si>
  <si>
    <t>https://sports.ndtv.com/cricket/players/59711-baltej-singh-dhanda-playerprofile</t>
  </si>
  <si>
    <t>Baltej Singh Dhanda</t>
  </si>
  <si>
    <t>November 4, 1990 Ludhiana, Punjab</t>
  </si>
  <si>
    <t>31 Years, 4 Months, 11 Days</t>
  </si>
  <si>
    <t>https://sports.ndtv.com/cricket/players/1058-kane-williamson-playerprofile</t>
  </si>
  <si>
    <t>Kane Stuart Williamson</t>
  </si>
  <si>
    <t>August 8, 1990 Tauranga</t>
  </si>
  <si>
    <t>31 Years, 7 Months, 7 Days</t>
  </si>
  <si>
    <t>New Zealand</t>
  </si>
  <si>
    <t>95 v IND</t>
  </si>
  <si>
    <t>2/16 v BAN</t>
  </si>
  <si>
    <t>https://sports.ndtv.com/cricket/players/1720-nicolas-pooran-playerprofile</t>
  </si>
  <si>
    <t>October 2, 1995 Trinidad</t>
  </si>
  <si>
    <t>26 Years, 5 Months, 14 Days</t>
  </si>
  <si>
    <t>70 v ENG</t>
  </si>
  <si>
    <t>https://sports.ndtv.com/cricket/players/108593-washington-sundar-playerprofile</t>
  </si>
  <si>
    <t>October 5, 1999 Chennai, Tamil Nadu</t>
  </si>
  <si>
    <t>22 Years, 5 Months, 11 Days</t>
  </si>
  <si>
    <t>14* v BAN</t>
  </si>
  <si>
    <t>3/22 v BAN</t>
  </si>
  <si>
    <t>https://sports.ndtv.com/cricket/players/12218-rahul-ajay-tripathi-playerprofile</t>
  </si>
  <si>
    <t>March 2, 1991 Ranchi, Jharkhand</t>
  </si>
  <si>
    <t>31 Years, 0 Months, 14 Days</t>
  </si>
  <si>
    <t>https://sports.ndtv.com/cricket/players/112280-romario-shepherd-playerprofile</t>
  </si>
  <si>
    <t>November 26, 1994 Guyana</t>
  </si>
  <si>
    <t>27 Years, 3 Months, 19 Days</t>
  </si>
  <si>
    <t>44* v ENG</t>
  </si>
  <si>
    <t>3/59 v ENG</t>
  </si>
  <si>
    <t>https://sports.ndtv.com/cricket/players/108562-abhishek-sharma-playerprofile</t>
  </si>
  <si>
    <t>September 4, 2000 Amritsar, Punjab</t>
  </si>
  <si>
    <t>21 Years, 6 Months, 11 Days</t>
  </si>
  <si>
    <t>https://sports.ndtv.com/cricket/players/1250-bhuvneshwar-kumar-playerprofile</t>
  </si>
  <si>
    <t>Bhuvneshwar Kumar Singh</t>
  </si>
  <si>
    <t>February 5, 1990 Meerut, Uttar Pradesh</t>
  </si>
  <si>
    <t>32 Years, 1 Months, 7 Days</t>
  </si>
  <si>
    <t>16 v SL</t>
  </si>
  <si>
    <t>5/24 v SA</t>
  </si>
  <si>
    <t>https://sports.ndtv.com/cricket/players/113406-marco-jansen-playerprofile</t>
  </si>
  <si>
    <t>May 1, 2000 Potchefstroom, North West, South Africa</t>
  </si>
  <si>
    <t>21 Years, 10 Months, 14 Days</t>
  </si>
  <si>
    <t>Left-arm fast</t>
  </si>
  <si>
    <t>https://sports.ndtv.com/cricket/players/113473-umran-malik-playerprofile</t>
  </si>
  <si>
    <t>November 22, 1999 Srinagar, Jammu &amp; Kashmir</t>
  </si>
  <si>
    <t>22 Years, 3 Months, 24 Days</t>
  </si>
  <si>
    <t>https://sports.ndtv.com/cricket/players/113179-abdul-samad-playerprofile</t>
  </si>
  <si>
    <t>Abdul Samad Farooq</t>
  </si>
  <si>
    <t>October 28, 2001 Kala Kot, Jammu &amp; Kashmir</t>
  </si>
  <si>
    <t>20 Years, 4 Months, 18 Days</t>
  </si>
  <si>
    <t>https://sports.ndtv.com/cricket/players/107525-t-natarajan-playerprofile</t>
  </si>
  <si>
    <t>Thangarasu Natarajan</t>
  </si>
  <si>
    <t>May 27, 1991 Salem</t>
  </si>
  <si>
    <t>30 Years, 9 Months, 20 Days</t>
  </si>
  <si>
    <t>Left-arm medium</t>
  </si>
  <si>
    <t>3/30 v AUS</t>
  </si>
  <si>
    <t>https://sports.ndtv.com/cricket/players/108595-kartik-tyagi-playerprofile</t>
  </si>
  <si>
    <t>November 8, 2000 Hapur, Uttar Pradesh</t>
  </si>
  <si>
    <t>21 Years, 4 Months, 7 Days</t>
  </si>
  <si>
    <t>https://sports.ndtv.com/cricket/players/64634-aiden-kyle-markram-playerprofile</t>
  </si>
  <si>
    <t>Aiden Kyle Markram</t>
  </si>
  <si>
    <t>October 4, 1994 Centurion</t>
  </si>
  <si>
    <t>27 Years, 5 Months, 11 Days</t>
  </si>
  <si>
    <t>70 v WI</t>
  </si>
  <si>
    <t>3/21 v SL</t>
  </si>
  <si>
    <t>https://sports.ndtv.com/cricket/players/106719-sean-abbott-playerprofile</t>
  </si>
  <si>
    <t>Sean Anthony Abbott</t>
  </si>
  <si>
    <t>February 29, 1992 Windsor, New South Wales</t>
  </si>
  <si>
    <t>30 Years, 0 Months, 15 Days</t>
  </si>
  <si>
    <t>12* v IND</t>
  </si>
  <si>
    <t>2/14 v PAK</t>
  </si>
  <si>
    <t>https://sports.ndtv.com/cricket/players/107472-glenn-phillips-playerprofile</t>
  </si>
  <si>
    <t>Glenn Dominic Phillips</t>
  </si>
  <si>
    <t>December 6, 1996 East London, Eastern Cape</t>
  </si>
  <si>
    <t>25 Years, 3 Months, 9 Days</t>
  </si>
  <si>
    <t>108 v WI</t>
  </si>
  <si>
    <t>1/11 v BAN</t>
  </si>
  <si>
    <t>https://sports.ndtv.com/cricket/players/51296-shreyas-gopal-playerprofile</t>
  </si>
  <si>
    <t>September 4, 1993 Banglaore, Karnataka</t>
  </si>
  <si>
    <t>28 Years, 6 Months, 11 Days</t>
  </si>
  <si>
    <t>49* v MW</t>
  </si>
  <si>
    <t>3/13 v MW</t>
  </si>
  <si>
    <t>https://sports.ndtv.com/cricket/players/112535-fazal-haque-playerprofile</t>
  </si>
  <si>
    <t>September 22, 2000 Baghlan</t>
  </si>
  <si>
    <t>21 Years, 5 Months, 23 Days</t>
  </si>
  <si>
    <t>Afghanistan</t>
  </si>
  <si>
    <t>0 v ZIM</t>
  </si>
  <si>
    <t>3/18 v BAN</t>
  </si>
  <si>
    <t>https://sports.ndtv.com/cricket/players/107531-vishnu-vinod-playerprofile</t>
  </si>
  <si>
    <t>December 2, 1993 Pathanamthitta, Kerala</t>
  </si>
  <si>
    <t>28 Years, 3 Months, 13 Days</t>
  </si>
  <si>
    <t>25 v EAG</t>
  </si>
  <si>
    <t>https://sports.ndtv.com/cricket/players/110579-priyam-garg-playerprofile</t>
  </si>
  <si>
    <t>Priyam K Garg</t>
  </si>
  <si>
    <t>November 30, 2000 Meerut, Uttar Pradesh</t>
  </si>
  <si>
    <t>21 Years, 3 Months, 15 Days</t>
  </si>
  <si>
    <t>https://sports.ndtv.com/cricket/players/113468-saurabh-dubey-playerprofile</t>
  </si>
  <si>
    <t xml:space="preserve">January 23, 1998 </t>
  </si>
  <si>
    <t>24 Years, 1 Months, 20 Days</t>
  </si>
  <si>
    <t>https://sports.ndtv.com/cricket/players/106726-jagadeesha-suchith-playerprofile</t>
  </si>
  <si>
    <t>January 16, 1994 Mysore</t>
  </si>
  <si>
    <t>28 Years, 2 Months, -1 Days</t>
  </si>
  <si>
    <t>54* v BB</t>
  </si>
  <si>
    <t>5/20 v BT</t>
  </si>
  <si>
    <t>https://sports.ndtv.com/cricket/players/63951-shashank-singh-playerprofile</t>
  </si>
  <si>
    <t>November 21, 1991 Bhilai</t>
  </si>
  <si>
    <t>30 Years, 3 Months, 25 Days</t>
  </si>
  <si>
    <t>Ravikumar Samarth</t>
  </si>
  <si>
    <t>https://sports.ndtv.com/cricket/players/63978-ravikumar-samarth-playerprofile</t>
  </si>
  <si>
    <t>January 22, 1993</t>
  </si>
  <si>
    <t>29 Years, 1 Months, 21 Days</t>
  </si>
  <si>
    <t>https://sports.ndtv.com/cricket/players/1701-sanju-samson-playerprofile</t>
  </si>
  <si>
    <t>Sanju Viswanath Samson</t>
  </si>
  <si>
    <t>November 11, 1994 Pulluvila, Vizhinjam, Trivandrum</t>
  </si>
  <si>
    <t>27 Years, 4 Months, 4 Days</t>
  </si>
  <si>
    <t>39 v SL</t>
  </si>
  <si>
    <t>https://sports.ndtv.com/cricket/players/107509-prasidh-krishna-playerprofile</t>
  </si>
  <si>
    <t>Muralikrishna Prasidh Krishna</t>
  </si>
  <si>
    <t>February 19, 1996 Bangalore, Karnataka</t>
  </si>
  <si>
    <t>26 Years, 0 Months, 25 Days</t>
  </si>
  <si>
    <t>9 v BP</t>
  </si>
  <si>
    <t>3/24 v BB</t>
  </si>
  <si>
    <t>https://sports.ndtv.com/cricket/players/1367-jos-buttler-playerprofile</t>
  </si>
  <si>
    <t>Joseph Charles Buttler</t>
  </si>
  <si>
    <t>September 8, 1990 Taunton, Somerset</t>
  </si>
  <si>
    <t>31 Years, 6 Months, 7 Days</t>
  </si>
  <si>
    <t>101* v SL</t>
  </si>
  <si>
    <t>https://sports.ndtv.com/cricket/players/107627-shimron-hetmyer-playerprofile</t>
  </si>
  <si>
    <t>Shimron Odilon Hetmyer</t>
  </si>
  <si>
    <t>December 26, 1996 Cumberland, Berbice</t>
  </si>
  <si>
    <t>25 Years, 2 Months, 20 Days</t>
  </si>
  <si>
    <t>81* v SL</t>
  </si>
  <si>
    <t>https://sports.ndtv.com/cricket/players/1061-trent-boult-playerprofile</t>
  </si>
  <si>
    <t>Trent Alexander Boult</t>
  </si>
  <si>
    <t>July 22, 1989 Rotorua</t>
  </si>
  <si>
    <t>32 Years, 7 Months, 24 Days</t>
  </si>
  <si>
    <t>Left-arm fast medium</t>
  </si>
  <si>
    <t>8 v ENG</t>
  </si>
  <si>
    <t>4/34 v IND</t>
  </si>
  <si>
    <t>https://sports.ndtv.com/cricket/players/110591-devdutt-padikkal-playerprofile</t>
  </si>
  <si>
    <t>Devdutt Babunu Padikkal</t>
  </si>
  <si>
    <t>July 7, 2000 Edapal, Kerala</t>
  </si>
  <si>
    <t>21 Years, 8 Months, 8 Days</t>
  </si>
  <si>
    <t>29 v SL</t>
  </si>
  <si>
    <t>1/11 v BP</t>
  </si>
  <si>
    <t>https://sports.ndtv.com/cricket/players/1394-yuzvendra-chahal-playerprofile</t>
  </si>
  <si>
    <t>July 23, 1990 Jind, Haryana, India</t>
  </si>
  <si>
    <t>31 Years, 7 Months, 23 Days</t>
  </si>
  <si>
    <t>3* v AUS</t>
  </si>
  <si>
    <t>6/25 v ENG</t>
  </si>
  <si>
    <t>https://sports.ndtv.com/cricket/players/1109-ravichandran-ashwin-playerprofile</t>
  </si>
  <si>
    <t>September 17, 1986 Chennai, Tamil Nadu</t>
  </si>
  <si>
    <t>35 Years, 5 Months, 28 Days</t>
  </si>
  <si>
    <t>31* v SL</t>
  </si>
  <si>
    <t>4/8 v SL</t>
  </si>
  <si>
    <t>https://sports.ndtv.com/cricket/players/112646-yashasvi-jaiswal-playerprofile</t>
  </si>
  <si>
    <t>Yashasvi Bhupendra Kumar Jaiswal</t>
  </si>
  <si>
    <t>December 28, 2001 Suriya, Uttar Pradesh</t>
  </si>
  <si>
    <t>20 Years, 2 Months, 18 Days</t>
  </si>
  <si>
    <t>75 v OMN</t>
  </si>
  <si>
    <t>3/23 v TKMNE</t>
  </si>
  <si>
    <t>https://sports.ndtv.com/cricket/players/108566-riyan-parag-playerprofile</t>
  </si>
  <si>
    <t>November 10, 2001 Guwahati, Assam</t>
  </si>
  <si>
    <t>20 Years, 4 Months, 5 Days</t>
  </si>
  <si>
    <t>https://sports.ndtv.com/cricket/players/64853-navdeep-amarjeet-saini-playerprofile</t>
  </si>
  <si>
    <t>Navdeep Amarjeet Saini</t>
  </si>
  <si>
    <t>November 23, 1992 Karnal, Haryana</t>
  </si>
  <si>
    <t>29 Years, 3 Months, 22 Days</t>
  </si>
  <si>
    <t>11* v NZ</t>
  </si>
  <si>
    <t>3/17 v WI</t>
  </si>
  <si>
    <t>https://sports.ndtv.com/cricket/players/1424-nathan-coulter-nile-playerprofile</t>
  </si>
  <si>
    <t>Nathan Mitchell Coulter-Nile</t>
  </si>
  <si>
    <t>October 11, 1987 Osborne Park, Western Australia</t>
  </si>
  <si>
    <t>34 Years, 5 Months, 5 Days</t>
  </si>
  <si>
    <t>34 v PAK</t>
  </si>
  <si>
    <t>4/31 v ENG</t>
  </si>
  <si>
    <t>https://sports.ndtv.com/cricket/players/1441-james-neesham-playerprofile</t>
  </si>
  <si>
    <t>James Douglas Sheahan Neesham</t>
  </si>
  <si>
    <t>September 17, 1990 Auckland</t>
  </si>
  <si>
    <t>31 Years, 5 Months, 28 Days</t>
  </si>
  <si>
    <t>48* v WI</t>
  </si>
  <si>
    <t>3/16 v WI</t>
  </si>
  <si>
    <t>https://sports.ndtv.com/cricket/players/1708-karun-nair-playerprofile</t>
  </si>
  <si>
    <t>Karun Kaladharan Nair</t>
  </si>
  <si>
    <t>December 6, 1991 Jodhpur, Rajasthan</t>
  </si>
  <si>
    <t>30 Years, 3 Months, 10 Days</t>
  </si>
  <si>
    <t>100* v BB</t>
  </si>
  <si>
    <t>4/13 v BP</t>
  </si>
  <si>
    <t>https://sports.ndtv.com/cricket/players/1541-rassie-van-der-dussen-playerprofile</t>
  </si>
  <si>
    <t>https://sports.ndtv.com/cricket/players/110382-obed-mccoy-playerprofile</t>
  </si>
  <si>
    <t>Obed Christopher McCoy</t>
  </si>
  <si>
    <t xml:space="preserve">January 4, 1997 </t>
  </si>
  <si>
    <t>25 Years, 2 Months, 11 Days</t>
  </si>
  <si>
    <t>23 v SL</t>
  </si>
  <si>
    <t>4/22 v SA</t>
  </si>
  <si>
    <t>https://sports.ndtv.com/cricket/players/50709-daryl-joseph-mitchell-playerprofile</t>
  </si>
  <si>
    <t>Daryl Joseph Mitchell</t>
  </si>
  <si>
    <t>May 20, 1991 Hamilton</t>
  </si>
  <si>
    <t>30 Years, 9 Months, 27 Days</t>
  </si>
  <si>
    <t>72* v ENG</t>
  </si>
  <si>
    <t>2/27 v IND</t>
  </si>
  <si>
    <t>KC Cariappa</t>
  </si>
  <si>
    <t>https://sports.ndtv.com/cricket/players/107051-kc-cariappa-playerprofile</t>
  </si>
  <si>
    <t>Konganda Charamanna Cariappa</t>
  </si>
  <si>
    <t>April 13, 1994 Bangalore, Karnataka</t>
  </si>
  <si>
    <t>27 Years, 11 Months, 2 Days</t>
  </si>
  <si>
    <t>18* v RS</t>
  </si>
  <si>
    <t>4/19 v RS</t>
  </si>
  <si>
    <t>https://sports.ndtv.com/cricket/players/107535-tejas-baroka-playerprofile</t>
  </si>
  <si>
    <t>February 1, 1996 Pondicherry</t>
  </si>
  <si>
    <t>26 Years, 1 Months, 12 Days</t>
  </si>
  <si>
    <t>https://sports.ndtv.com/cricket/players/108618-kuldip-yadav-playerprofile</t>
  </si>
  <si>
    <t xml:space="preserve">October 15, 1996 </t>
  </si>
  <si>
    <t>25 Years, 5 Months, 0 Days</t>
  </si>
  <si>
    <t>https://sports.ndtv.com/cricket/players/112648-dhruv-jurel-playerprofile</t>
  </si>
  <si>
    <t>Dhruv Chand Jurel</t>
  </si>
  <si>
    <t>January 21, 2001 Agra, Uttar Pradesh</t>
  </si>
  <si>
    <t>21 Years, 1 Months, 22 Days</t>
  </si>
  <si>
    <t>https://sports.ndtv.com/cricket/players/110603-kuldeep-sen-playerprofile</t>
  </si>
  <si>
    <t>Kuldeep Rampal Sen</t>
  </si>
  <si>
    <t>October 22, 1996 Rewa, Madhya Pradesh, India</t>
  </si>
  <si>
    <t>25 Years, 4 Months, 24 Days</t>
  </si>
  <si>
    <t>https://sports.ndtv.com/cricket/players/115354-shubham-garhwal-playerprofile</t>
  </si>
  <si>
    <t>Shubham Shankar Garhwal</t>
  </si>
  <si>
    <t>May 14, 1995 Jodhpur, Rajasthan</t>
  </si>
  <si>
    <t>26 Years, 10 Months, 2 Days</t>
  </si>
  <si>
    <t>https://sports.ndtv.com/cricket/players/115306-anunay-singh-playerprofile</t>
  </si>
  <si>
    <t>Anunay Narayan Singh</t>
  </si>
  <si>
    <t>January 3, 1993 Vaishali, Bihar</t>
  </si>
  <si>
    <t>29 Years, 2 Months, 12 Days</t>
  </si>
  <si>
    <t>https://sports.ndtv.com/cricket/players/967-virat-kohli-playerprofile</t>
  </si>
  <si>
    <t>November 5, 1988 Delhi</t>
  </si>
  <si>
    <t>33 Years, 4 Months, 10 Days</t>
  </si>
  <si>
    <t>94* v WI</t>
  </si>
  <si>
    <t>1/13 v ENG</t>
  </si>
  <si>
    <t>https://sports.ndtv.com/cricket/players/1423-glenn-maxwell-playerprofile</t>
  </si>
  <si>
    <t>Glenn James Maxwell</t>
  </si>
  <si>
    <t>October 14, 1988 Kew, Melbourne, Victoria</t>
  </si>
  <si>
    <t>33 Years, 5 Months, 1 Days</t>
  </si>
  <si>
    <t>145* v SL</t>
  </si>
  <si>
    <t>3/10 v ENG</t>
  </si>
  <si>
    <t>https://sports.ndtv.com/cricket/players/1293-harshal-patel-playerprofile</t>
  </si>
  <si>
    <t>Harshal Vikram Patel</t>
  </si>
  <si>
    <t>November 23, 1990 Sanand, Gujarat</t>
  </si>
  <si>
    <t>31 Years, 3 Months, 22 Days</t>
  </si>
  <si>
    <t>18 v NZ</t>
  </si>
  <si>
    <t>3/22 v WI</t>
  </si>
  <si>
    <t>https://sports.ndtv.com/cricket/players/107713-wanidu-hasaranga-playerprofile</t>
  </si>
  <si>
    <t>Pinnaduwage Wanindu Hasaranga De Silva</t>
  </si>
  <si>
    <t>July 29, 1997 Galle</t>
  </si>
  <si>
    <t>24 Years, 7 Months, 17 Days</t>
  </si>
  <si>
    <t>71 v IRE</t>
  </si>
  <si>
    <t>4/9 v IND</t>
  </si>
  <si>
    <t>https://sports.ndtv.com/cricket/players/1040-josh-hazlewood-playerprofile</t>
  </si>
  <si>
    <t>Josh Reginald Hazlewood</t>
  </si>
  <si>
    <t>January 8, 1991 Tamworth, New South Wales, Australia</t>
  </si>
  <si>
    <t>31 Years, 2 Months, 7 Days</t>
  </si>
  <si>
    <t>13* v WI</t>
  </si>
  <si>
    <t>4/12 v SL</t>
  </si>
  <si>
    <t>Faf du Plessis</t>
  </si>
  <si>
    <t>https://sports.ndtv.com/cricket/players/1579-faf-du-plessis-playerprofile</t>
  </si>
  <si>
    <t>Francois du Plessis</t>
  </si>
  <si>
    <t>July 13, 1984 Pretoria, Transvaal</t>
  </si>
  <si>
    <t>37 Years, 8 Months, 2 Days</t>
  </si>
  <si>
    <t>119 v WI</t>
  </si>
  <si>
    <t>0/0 v NZ</t>
  </si>
  <si>
    <t>https://sports.ndtv.com/cricket/players/107503-mohammed-siraj-playerprofile</t>
  </si>
  <si>
    <t>March 13, 1994 Hyderabad</t>
  </si>
  <si>
    <t>28 Years, 0 Months, 2 Days</t>
  </si>
  <si>
    <t>1/22 v SL</t>
  </si>
  <si>
    <t>https://sports.ndtv.com/cricket/players/666-dinesh-karthik-playerprofile</t>
  </si>
  <si>
    <t>Krishnakumar Dinesh Karthik</t>
  </si>
  <si>
    <t>June 1, 1985 Chennai, Tamil Nadu</t>
  </si>
  <si>
    <t>36 Years, 9 Months, 14 Days</t>
  </si>
  <si>
    <t>48 v WI</t>
  </si>
  <si>
    <t>https://sports.ndtv.com/cricket/players/108579-anuj-rawat-playerprofile</t>
  </si>
  <si>
    <t>October 17, 1999 Ram Nagar, Uttarakhand</t>
  </si>
  <si>
    <t>22 Years, 5 Months, -1 Days</t>
  </si>
  <si>
    <t>https://sports.ndtv.com/cricket/players/51351-shahbaz-ahmed-playerprofile</t>
  </si>
  <si>
    <t>December 12, 1994 Mewat, Haryana</t>
  </si>
  <si>
    <t>27 Years, 3 Months, 3 Days</t>
  </si>
  <si>
    <t>54 v MBC</t>
  </si>
  <si>
    <t>5/10 v MBC</t>
  </si>
  <si>
    <t>https://sports.ndtv.com/cricket/players/25633-dj-willey-playerprofile</t>
  </si>
  <si>
    <t>David Jonathan Willey</t>
  </si>
  <si>
    <t>February 28, 1990 Northampton</t>
  </si>
  <si>
    <t>32 Years, 0 Months, 15 Days</t>
  </si>
  <si>
    <t>29* v IND</t>
  </si>
  <si>
    <t>4/7 v WI</t>
  </si>
  <si>
    <t>https://sports.ndtv.com/cricket/players/110388-sherfane-rutherford-playerprofile</t>
  </si>
  <si>
    <t>Sherfane Eviston Rutherford</t>
  </si>
  <si>
    <t xml:space="preserve">August 15, 1998 </t>
  </si>
  <si>
    <t>23 Years, 7 Months, 0 Days</t>
  </si>
  <si>
    <t>26 v IRE</t>
  </si>
  <si>
    <t>1/21 v IRE</t>
  </si>
  <si>
    <t>https://sports.ndtv.com/cricket/players/107234-mahipal-lomror-playerprofile</t>
  </si>
  <si>
    <t>Mahipal Krishan Lomror</t>
  </si>
  <si>
    <t>November 16, 1999 Nagaur, Rajasthan</t>
  </si>
  <si>
    <t>22 Years, 4 Months, 0 Days</t>
  </si>
  <si>
    <t>https://sports.ndtv.com/cricket/players/113428-finn-allen-playerprofile</t>
  </si>
  <si>
    <t>Finnley Hugh Allen</t>
  </si>
  <si>
    <t>April 22, 1999 Auckland</t>
  </si>
  <si>
    <t>22 Years, 10 Months, 24 Days</t>
  </si>
  <si>
    <t>71 v BAN</t>
  </si>
  <si>
    <t>https://sports.ndtv.com/cricket/players/1663-jason-behrendorff-playerprofile</t>
  </si>
  <si>
    <t>Jason Paul Behrendorff</t>
  </si>
  <si>
    <t>April 20, 1990 Camden, New South Wales</t>
  </si>
  <si>
    <t>31 Years, 10 Months, 25 Days</t>
  </si>
  <si>
    <t>5 v WI</t>
  </si>
  <si>
    <t>4/21 v IND</t>
  </si>
  <si>
    <t>https://sports.ndtv.com/cricket/players/1699-siddarth-kaul-playerprofile</t>
  </si>
  <si>
    <t>May 19, 1990 Pathankot, Punjab</t>
  </si>
  <si>
    <t>31 Years, 9 Months, 27 Days</t>
  </si>
  <si>
    <t>2/35 v ENG</t>
  </si>
  <si>
    <t>https://sports.ndtv.com/cricket/players/1245-karan-sharma-playerprofile</t>
  </si>
  <si>
    <t>Karn Vinod Sharma</t>
  </si>
  <si>
    <t>October 23, 1987 Meerut, Uttar Pradesh</t>
  </si>
  <si>
    <t>34 Years, 4 Months, 24 Days</t>
  </si>
  <si>
    <t>1/28 v ENG</t>
  </si>
  <si>
    <t>https://sports.ndtv.com/cricket/players/110587-suyash-prabhudessai-playerprofile</t>
  </si>
  <si>
    <t xml:space="preserve">December 6, 1997 </t>
  </si>
  <si>
    <t>24 Years, 3 Months, 9 Days</t>
  </si>
  <si>
    <t>https://sports.ndtv.com/cricket/players/64116-chama-v-milind-playerprofile</t>
  </si>
  <si>
    <t>https://sports.ndtv.com/cricket/players/114974-aneeshwar-gautam-playerprofile</t>
  </si>
  <si>
    <t>Aneeshwar Gautam Narendra</t>
  </si>
  <si>
    <t>January 16, 2003 Bengaluru, Karnataka</t>
  </si>
  <si>
    <t>19 Years, 2 Months, -1 Days</t>
  </si>
  <si>
    <t>https://sports.ndtv.com/cricket/players/113443-akash-deep-playerprofile</t>
  </si>
  <si>
    <t>December 15, 1996 Dehri, (Rotas), Bihar</t>
  </si>
  <si>
    <t>25 Years, 3 Months, 0 Days</t>
  </si>
  <si>
    <t>2 v TMC</t>
  </si>
  <si>
    <t>2/15 v TMC</t>
  </si>
  <si>
    <t>https://sports.ndtv.com/cricket/players/115304-luvnith-sisodia-playerprofile</t>
  </si>
  <si>
    <t>Luvnith Sujith Sisodia</t>
  </si>
  <si>
    <t>January 15, 2000 Bangalore, Karnataka</t>
  </si>
  <si>
    <t>22 Years, 2 Months, 1 Days</t>
  </si>
  <si>
    <t>29 v BP</t>
  </si>
  <si>
    <t>https://sports.ndtv.com/cricket/players/857-rohit-sharma-playerprofile</t>
  </si>
  <si>
    <t>Rohit Gurunath Sharma</t>
  </si>
  <si>
    <t>April 30, 1987 Bansod, Nagpur, Maharashtra</t>
  </si>
  <si>
    <t>34 Years, 10 Months, 16 Days</t>
  </si>
  <si>
    <t>118 v SL</t>
  </si>
  <si>
    <t>https://sports.ndtv.com/cricket/players/107047-ishan-kishan-playerprofile</t>
  </si>
  <si>
    <t>Ishan Pranav Kumar Pandey Kishan</t>
  </si>
  <si>
    <t>July 18, 1998 Patna, Bihar</t>
  </si>
  <si>
    <t>23 Years, 7 Months, 28 Days</t>
  </si>
  <si>
    <t>89 v SL</t>
  </si>
  <si>
    <t>https://sports.ndtv.com/cricket/players/1724-jasprit-bumrah-playerprofile</t>
  </si>
  <si>
    <t>Jasprit Jasbirsingh Bumrah</t>
  </si>
  <si>
    <t>December 6, 1993 Ahmedabad</t>
  </si>
  <si>
    <t>28 Years, 3 Months, 9 Days</t>
  </si>
  <si>
    <t>7 v AUS</t>
  </si>
  <si>
    <t>3/11 v ZIM</t>
  </si>
  <si>
    <t>https://sports.ndtv.com/cricket/players/111686-tim-david-playerprofile</t>
  </si>
  <si>
    <t>Timothy Hays David</t>
  </si>
  <si>
    <t xml:space="preserve">March 16, 1996 </t>
  </si>
  <si>
    <t>26 Years, 0 Months, -1 Days</t>
  </si>
  <si>
    <t>Singapore</t>
  </si>
  <si>
    <t>92* v MAL</t>
  </si>
  <si>
    <t>1/18 v HK</t>
  </si>
  <si>
    <t>https://sports.ndtv.com/cricket/players/64664-jofra-archer-playerprofile</t>
  </si>
  <si>
    <t>Jofra Chioke Archer</t>
  </si>
  <si>
    <t>April 1, 1995 Bridgetown, Barbados</t>
  </si>
  <si>
    <t>26 Years, 11 Months, 15 Days</t>
  </si>
  <si>
    <t>18* v IND</t>
  </si>
  <si>
    <t>4/33 v IND</t>
  </si>
  <si>
    <t>https://sports.ndtv.com/cricket/players/1492-suryakumar-yadav-playerprofile</t>
  </si>
  <si>
    <t>Suryakumar Ashok Yadav</t>
  </si>
  <si>
    <t>September 14, 1990 Mumbai, Maharashtra</t>
  </si>
  <si>
    <t>31 Years, 6 Months, 1 Days</t>
  </si>
  <si>
    <t>65 v WI</t>
  </si>
  <si>
    <t>https://sports.ndtv.com/cricket/players/907-kieron-pollard-playerprofile</t>
  </si>
  <si>
    <t>Kieron Adrian Pollard</t>
  </si>
  <si>
    <t>May 12, 1987 Tacarigua, Trinidad</t>
  </si>
  <si>
    <t>34 Years, 10 Months, 4 Days</t>
  </si>
  <si>
    <t>75* v NZ</t>
  </si>
  <si>
    <t>4/25 v IRE</t>
  </si>
  <si>
    <t>https://sports.ndtv.com/cricket/players/115001-dewald-brevis-playerprofile</t>
  </si>
  <si>
    <t>April 29, 2003 Johannesburg</t>
  </si>
  <si>
    <t>18 Years, 10 Months, 17 Days</t>
  </si>
  <si>
    <t>https://sports.ndtv.com/cricket/players/113155-daniel-sams-playerprofile</t>
  </si>
  <si>
    <t>Daniel Richard Sams</t>
  </si>
  <si>
    <t>October 27, 1992 Milperra, New South Wales</t>
  </si>
  <si>
    <t>29 Years, 4 Months, 19 Days</t>
  </si>
  <si>
    <t>41 v NZ</t>
  </si>
  <si>
    <t>2/40 v NZ</t>
  </si>
  <si>
    <t>https://sports.ndtv.com/cricket/players/112645-tilak-varma-playerprofile</t>
  </si>
  <si>
    <t>Namboori Thakur Tilak Varma</t>
  </si>
  <si>
    <t>November 8, 2002 Hyderabad, Andhra Pradesh</t>
  </si>
  <si>
    <t>19 Years, 4 Months, 7 Days</t>
  </si>
  <si>
    <t>https://sports.ndtv.com/cricket/players/63773-murugan-ashwin-playerprofile</t>
  </si>
  <si>
    <t>September 8, 1990 Chennai, Tamil Nadu</t>
  </si>
  <si>
    <t>61* v SS</t>
  </si>
  <si>
    <t>3/24 v SMP</t>
  </si>
  <si>
    <t>https://sports.ndtv.com/cricket/players/51462-tymal-solomon-mills-playerprofile</t>
  </si>
  <si>
    <t>Tymal Solomon Mills</t>
  </si>
  <si>
    <t>August 12, 1992 Dewsbury, Yorkshire</t>
  </si>
  <si>
    <t>29 Years, 7 Months, 3 Days</t>
  </si>
  <si>
    <t>1* v WI</t>
  </si>
  <si>
    <t>3/27 v BAN</t>
  </si>
  <si>
    <t>https://sports.ndtv.com/cricket/players/1298-jaydev-unadkat-playerprofile</t>
  </si>
  <si>
    <t>Jaydev Dipakbhai Unadkat</t>
  </si>
  <si>
    <t>October 18, 1991 Porbandar</t>
  </si>
  <si>
    <t>30 Years, 4 Months, 29 Days</t>
  </si>
  <si>
    <t>3/38 v BAN</t>
  </si>
  <si>
    <t>https://sports.ndtv.com/cricket/players/113157-riley-meredith-playerprofile</t>
  </si>
  <si>
    <t>Riley Patrick Meredith</t>
  </si>
  <si>
    <t>June 21, 1996 Hobart, Tasmania</t>
  </si>
  <si>
    <t>25 Years, 8 Months, 24 Days</t>
  </si>
  <si>
    <t>3/48 v WI</t>
  </si>
  <si>
    <t>https://sports.ndtv.com/cricket/players/64663-fabian-allen-playerprofile</t>
  </si>
  <si>
    <t>Fabian Anthony Allen</t>
  </si>
  <si>
    <t>May 7, 1995 Kingston, Jamaica</t>
  </si>
  <si>
    <t>26 Years, 10 Months, 9 Days</t>
  </si>
  <si>
    <t>34 v SA</t>
  </si>
  <si>
    <t>2/18 v SA</t>
  </si>
  <si>
    <t>https://sports.ndtv.com/cricket/players/108589-mayank-markande-playerprofile</t>
  </si>
  <si>
    <t>November 11, 1997 Bathinda, Punjab</t>
  </si>
  <si>
    <t>24 Years, 4 Months, 4 Days</t>
  </si>
  <si>
    <t>0/31 v AUS</t>
  </si>
  <si>
    <t>https://sports.ndtv.com/cricket/players/107487-r-sanjay-yadav-playerprofile</t>
  </si>
  <si>
    <t>Ramsingh Sanjay Yadav</t>
  </si>
  <si>
    <t>May 10, 1995 Gorakhpur, Uttar Pradesh</t>
  </si>
  <si>
    <t>26 Years, 10 Months, 6 Days</t>
  </si>
  <si>
    <t>95 v ITT</t>
  </si>
  <si>
    <t>2/29 v ITT</t>
  </si>
  <si>
    <t>https://sports.ndtv.com/cricket/players/106722-basil-thampi-playerprofile</t>
  </si>
  <si>
    <t>September 11, 1993 Ernakulam, Kerala</t>
  </si>
  <si>
    <t>28 Years, 6 Months, 4 Days</t>
  </si>
  <si>
    <t>19 v ROY</t>
  </si>
  <si>
    <t>3/19 v LIO</t>
  </si>
  <si>
    <t>https://sports.ndtv.com/cricket/players/106841-arjun-tendulkar-playerprofile</t>
  </si>
  <si>
    <t>Arjun Sachin Tendulkar</t>
  </si>
  <si>
    <t>September 24, 1999 Mumbai</t>
  </si>
  <si>
    <t>22 Years, 5 Months, 22 Days</t>
  </si>
  <si>
    <t>https://sports.ndtv.com/cricket/players/108554-ramandeep-singh-playerprofile</t>
  </si>
  <si>
    <t>April 13, 1997 Chandigarh</t>
  </si>
  <si>
    <t>24 Years, 11 Months, 2 Days</t>
  </si>
  <si>
    <t>https://sports.ndtv.com/cricket/players/108576-anmolpreet-singh-playerprofile</t>
  </si>
  <si>
    <t>March 28, 1998 Patiala, Punjab</t>
  </si>
  <si>
    <t>23 Years, 11 Months, 18 Days</t>
  </si>
  <si>
    <t>https://sports.ndtv.com/cricket/players/110596-aryan-juyal-playerprofile</t>
  </si>
  <si>
    <t>November 11, 2001 Moradabad, Uttar Pradesh</t>
  </si>
  <si>
    <t>20 Years, 4 Months, 4 Days</t>
  </si>
  <si>
    <t>Arshad Khan</t>
  </si>
  <si>
    <t>https://sports.ndtv.com/cricket/players/115342-arshad-khan-playerprofile</t>
  </si>
  <si>
    <t>Mohd Arshad Khan</t>
  </si>
  <si>
    <t>December 20, 1997 Gopalganj</t>
  </si>
  <si>
    <t>24 Years, 2 Months, 26 Days</t>
  </si>
  <si>
    <t>https://sports.ndtv.com/cricket/players/115338-rahul-buddhi-playerprofile</t>
  </si>
  <si>
    <t>Rahul Ravinder Buddhi</t>
  </si>
  <si>
    <t>September 20, 1997 Hyderabad</t>
  </si>
  <si>
    <t>24 Years, 5 Months, 25 Days</t>
  </si>
  <si>
    <t>https://sports.ndtv.com/cricket/players/115315-hrithik-shokeen-playerprofile</t>
  </si>
  <si>
    <t>Hrithik Rakesh Shokeen</t>
  </si>
  <si>
    <t>August 14, 2000 Delhi</t>
  </si>
  <si>
    <t>21 Years, 7 Months, 1 Days</t>
  </si>
  <si>
    <t>https://sports.ndtv.com/cricket/players/855-ravindra-jadeja-playerprofile</t>
  </si>
  <si>
    <t>Ravindrasinh Anirudhsinh Jadeja</t>
  </si>
  <si>
    <t>December 6, 1988 Navagam-Khed, Saurashtra</t>
  </si>
  <si>
    <t>33 Years, 3 Months, 9 Days</t>
  </si>
  <si>
    <t>45* v SL</t>
  </si>
  <si>
    <t>3/15 v SCO</t>
  </si>
  <si>
    <t>https://sports.ndtv.com/cricket/players/60022-deepak-lokandersingh-chahar-playerprofile</t>
  </si>
  <si>
    <t>Deepak Lokandersingh Chahar</t>
  </si>
  <si>
    <t>August 7, 1992 Agra, Uttar Pradesh</t>
  </si>
  <si>
    <t>29 Years, 7 Months, 8 Days</t>
  </si>
  <si>
    <t>21* v NZ</t>
  </si>
  <si>
    <t>6/7 v BAN</t>
  </si>
  <si>
    <t>https://sports.ndtv.com/cricket/players/700-ms-dhoni-playerprofile</t>
  </si>
  <si>
    <t>Mahendra Singh Dhoni</t>
  </si>
  <si>
    <t>July 7, 1981 Ranchi, Bihar (now Jharkhand)</t>
  </si>
  <si>
    <t>40 Years, 8 Months, 8 Days</t>
  </si>
  <si>
    <t>56 v ENG</t>
  </si>
  <si>
    <t>https://sports.ndtv.com/cricket/players/42413-moeen-munir-ali-playerprofile</t>
  </si>
  <si>
    <t>Moeen Munir Ali</t>
  </si>
  <si>
    <t>June 18, 1987 Birmingham, Warwickshire</t>
  </si>
  <si>
    <t>34 Years, 8 Months, 28 Days</t>
  </si>
  <si>
    <t>72* v AUS</t>
  </si>
  <si>
    <t>3/24 v WI</t>
  </si>
  <si>
    <t>https://sports.ndtv.com/cricket/players/1003-ambati-rayudu-playerprofile</t>
  </si>
  <si>
    <t>Ambati Thirupathi Rayudu</t>
  </si>
  <si>
    <t>September 23, 1985 Guntur,Andhra Pradesh</t>
  </si>
  <si>
    <t>36 Years, 5 Months, 22 Days</t>
  </si>
  <si>
    <t>20 v ZIM</t>
  </si>
  <si>
    <t>https://sports.ndtv.com/cricket/players/108591-ruturaj-gaikwad-playerprofile</t>
  </si>
  <si>
    <t>Ruturaj Dashrat Gaikwad</t>
  </si>
  <si>
    <t>January 31, 1997 Pune, Maharashtra</t>
  </si>
  <si>
    <t>25 Years, 1 Months, 12 Days</t>
  </si>
  <si>
    <t>21 v SL</t>
  </si>
  <si>
    <t>https://sports.ndtv.com/cricket/players/626-dwayne-bravo-playerprofile</t>
  </si>
  <si>
    <t>Dwayne John Bravo</t>
  </si>
  <si>
    <t>October 7, 1983 Santa Cruz, Trinidad</t>
  </si>
  <si>
    <t>38 Years, 5 Months, 9 Days</t>
  </si>
  <si>
    <t>66* v IND</t>
  </si>
  <si>
    <t>4/19 v SA</t>
  </si>
  <si>
    <t>https://sports.ndtv.com/cricket/players/107521-shivam-dubey-playerprofile</t>
  </si>
  <si>
    <t>June 26, 1993 Mumbai</t>
  </si>
  <si>
    <t>28 Years, 8 Months, 19 Days</t>
  </si>
  <si>
    <t>54 v WI</t>
  </si>
  <si>
    <t>3/30 v BAN</t>
  </si>
  <si>
    <t>https://sports.ndtv.com/cricket/players/1573-chris-jordan-playerprofile</t>
  </si>
  <si>
    <t>Christopher James Jordan</t>
  </si>
  <si>
    <t>October 4, 1988 Barbados</t>
  </si>
  <si>
    <t>33 Years, 5 Months, 11 Days</t>
  </si>
  <si>
    <t>36 v NZ</t>
  </si>
  <si>
    <t>4/6 v WI</t>
  </si>
  <si>
    <t>https://sports.ndtv.com/cricket/players/738-robin-uthappa-playerprofile</t>
  </si>
  <si>
    <t>Robin Venu Uthappa</t>
  </si>
  <si>
    <t>November 11, 1985 Coorg, Karnataka</t>
  </si>
  <si>
    <t>36 Years, 4 Months, 4 Days</t>
  </si>
  <si>
    <t>50 v PAK</t>
  </si>
  <si>
    <t>1/22 v MU</t>
  </si>
  <si>
    <t>https://sports.ndtv.com/cricket/players/51086-mitchell-josef-santner-playerprofile</t>
  </si>
  <si>
    <t>Mitchell Josef Santner</t>
  </si>
  <si>
    <t>February 5, 1992 Hamilton</t>
  </si>
  <si>
    <t>30 Years, 1 Months, 8 Days</t>
  </si>
  <si>
    <t>37 v PAK</t>
  </si>
  <si>
    <t>4/11 v IND</t>
  </si>
  <si>
    <t>https://sports.ndtv.com/cricket/players/1510-adam-milne-playerprofile</t>
  </si>
  <si>
    <t>Adam Fraser Milne</t>
  </si>
  <si>
    <t>April 13, 1992 Palmerston North</t>
  </si>
  <si>
    <t>29 Years, 11 Months, 2 Days</t>
  </si>
  <si>
    <t>10* v SA</t>
  </si>
  <si>
    <t>4/37 v PAK</t>
  </si>
  <si>
    <t>https://sports.ndtv.com/cricket/players/114985-rajvardhan-hangargekar-playerprofile</t>
  </si>
  <si>
    <t>Rajvardhan S Hangargekar</t>
  </si>
  <si>
    <t>November 10, 2002 Tuljapur, Maharashtra</t>
  </si>
  <si>
    <t>19 Years, 4 Months, 5 Days</t>
  </si>
  <si>
    <t>https://sports.ndtv.com/cricket/players/115325-prashant-solanki-playerprofile</t>
  </si>
  <si>
    <t>Prashant Hitesh Solanki</t>
  </si>
  <si>
    <t xml:space="preserve">February 22, 2000 </t>
  </si>
  <si>
    <t>22 Years, 0 Months, 22 Days</t>
  </si>
  <si>
    <t>https://sports.ndtv.com/cricket/players/45400-devon-philip-conway-playerprofile</t>
  </si>
  <si>
    <t>Devon Philip Conway</t>
  </si>
  <si>
    <t>July 8, 1991 Johannesburg, Transvaal</t>
  </si>
  <si>
    <t>30 Years, 8 Months, 8 Days</t>
  </si>
  <si>
    <t>99* v AUS</t>
  </si>
  <si>
    <t>https://sports.ndtv.com/cricket/players/113459-maheesh-theekshana-playerprofile</t>
  </si>
  <si>
    <t>Morawakage Maheesh Theekshana</t>
  </si>
  <si>
    <t>August 1, 2000 Colombo</t>
  </si>
  <si>
    <t>21 Years, 7 Months, 14 Days</t>
  </si>
  <si>
    <t>7* v SA</t>
  </si>
  <si>
    <t>3/17 v IRE</t>
  </si>
  <si>
    <t>https://sports.ndtv.com/cricket/players/1603-dwaine-pretorius-playerprofile</t>
  </si>
  <si>
    <t>https://sports.ndtv.com/cricket/players/108567-narayan-jagadeesan-playerprofile</t>
  </si>
  <si>
    <t>December 24, 1995 Coimbatore, Tamil Nadu</t>
  </si>
  <si>
    <t>26 Years, 2 Months, 23 Days</t>
  </si>
  <si>
    <t>105* v RTW</t>
  </si>
  <si>
    <t>KM Asif</t>
  </si>
  <si>
    <t>https://sports.ndtv.com/cricket/players/108603-km-asif-playerprofile</t>
  </si>
  <si>
    <t>July 24, 1993 Edavanna,Malappuram</t>
  </si>
  <si>
    <t>28 Years, 7 Months, 22 Days</t>
  </si>
  <si>
    <t>https://sports.ndtv.com/cricket/players/107528-tushar-deshpande-playerprofile</t>
  </si>
  <si>
    <t>Tushar Uday Deshpande</t>
  </si>
  <si>
    <t>May 15, 1995 Mumbai</t>
  </si>
  <si>
    <t>26 Years, 10 Months, 1 Days</t>
  </si>
  <si>
    <t>https://sports.ndtv.com/cricket/players/113463-subhranshu-senapati-playerprofile</t>
  </si>
  <si>
    <t>Subhranshu Pradeep Senapati</t>
  </si>
  <si>
    <t>December 30, 1996 Keonijhar, Orissa</t>
  </si>
  <si>
    <t>25 Years, 2 Months, 16 Days</t>
  </si>
  <si>
    <t>Bhagath Varma</t>
  </si>
  <si>
    <t>https://sports.ndtv.com/cricket/players/113485-k-bhagath-varma-playerprofile</t>
  </si>
  <si>
    <t>Kanumuri Bhagath Varma</t>
  </si>
  <si>
    <t>September 21, 1998 Hyderabad, Andrha Pradesh</t>
  </si>
  <si>
    <t>23 Years, 5 Months, 24 Days</t>
  </si>
  <si>
    <t>https://sports.ndtv.com/cricket/players/113456-simarjeet-singh-playerprofile</t>
  </si>
  <si>
    <t>January 17, 1998 Delhi</t>
  </si>
  <si>
    <t>24 Years, 1 Months, 26 Days</t>
  </si>
  <si>
    <t>Hari Nishaanth</t>
  </si>
  <si>
    <t>https://sports.ndtv.com/cricket/players/113431-c-hari-nishanth-playerprofile</t>
  </si>
  <si>
    <t>Chezhian Nishaanth</t>
  </si>
  <si>
    <t>August 16, 1996 Ooty (now Udagamandalam), Tamil Nadu</t>
  </si>
  <si>
    <t>25 Years, 7 Months, -1 Days</t>
  </si>
  <si>
    <t>81* v ITT</t>
  </si>
  <si>
    <t>2/16 v CSG</t>
  </si>
  <si>
    <t>https://sports.ndtv.com/cricket/players/113453-mukesh-choudhary-playerprofile</t>
  </si>
  <si>
    <t>July 6, 1996 Pardodas, Bhilwara, Rajsthan</t>
  </si>
  <si>
    <t>25 Years, 8 Months, 9 Days</t>
  </si>
  <si>
    <t>https://sports.ndtv.com/cricket/players/64384-shreyas-santosh-iyer-playerprofile</t>
  </si>
  <si>
    <t>Shreyas Santosh Iyer</t>
  </si>
  <si>
    <t>December 6, 1994 Mumbai</t>
  </si>
  <si>
    <t>27 Years, 3 Months, 9 Days</t>
  </si>
  <si>
    <t>74* v SL</t>
  </si>
  <si>
    <t>https://sports.ndtv.com/cricket/players/1536-andre-russell-playerprofile</t>
  </si>
  <si>
    <t>Andre Dwayne Russell</t>
  </si>
  <si>
    <t>April 29, 1988 Jamaica</t>
  </si>
  <si>
    <t>33 Years, 10 Months, 16 Days</t>
  </si>
  <si>
    <t>51 v AUS</t>
  </si>
  <si>
    <t>3/43 v AUS</t>
  </si>
  <si>
    <t>https://sports.ndtv.com/cricket/players/64080-nitish-rana-playerprofile</t>
  </si>
  <si>
    <t>December 27, 1993 Delhi</t>
  </si>
  <si>
    <t>28 Years, 2 Months, 19 Days</t>
  </si>
  <si>
    <t>9 v SL</t>
  </si>
  <si>
    <t>Varun Chakravarthy</t>
  </si>
  <si>
    <t>https://sports.ndtv.com/cricket/players/110973-varun-chakravarthy-playerprofile</t>
  </si>
  <si>
    <t>Varun Chakravarthy Vinod</t>
  </si>
  <si>
    <t>August 29, 1991 Bidar, Karnataka</t>
  </si>
  <si>
    <t>30 Years, 6 Months, 18 Days</t>
  </si>
  <si>
    <t>0 v SL</t>
  </si>
  <si>
    <t>1/18 v SL</t>
  </si>
  <si>
    <t>https://sports.ndtv.com/cricket/players/110573-venkatesh-iyer-playerprofile</t>
  </si>
  <si>
    <t>Venkatesh Rajasekaran Iyer</t>
  </si>
  <si>
    <t>December 25, 1994 Indore, Madhya Pradesh</t>
  </si>
  <si>
    <t>27 Years, 2 Months, 21 Days</t>
  </si>
  <si>
    <t>35* v WI</t>
  </si>
  <si>
    <t>2/23 v WI</t>
  </si>
  <si>
    <t>https://sports.ndtv.com/cricket/players/108563-shivam-mavi-playerprofile</t>
  </si>
  <si>
    <t>Shivam Pankaj Mavi</t>
  </si>
  <si>
    <t>November 26, 1998 Noida, Uttar Pradesh</t>
  </si>
  <si>
    <t>23 Years, 3 Months, 19 Days</t>
  </si>
  <si>
    <t>https://sports.ndtv.com/cricket/players/1656-pat-cummins-playerprofile</t>
  </si>
  <si>
    <t>Patrick James Cummins</t>
  </si>
  <si>
    <t>May 8, 1993 Westmead, Sydney</t>
  </si>
  <si>
    <t>28 Years, 10 Months, 7 Days</t>
  </si>
  <si>
    <t>13* v ENG</t>
  </si>
  <si>
    <t>3/15 v PAK</t>
  </si>
  <si>
    <t>https://sports.ndtv.com/cricket/players/1456-sunil-narine-playerprofile</t>
  </si>
  <si>
    <t>Sunil Philip Narine</t>
  </si>
  <si>
    <t>May 26, 1988 Arima</t>
  </si>
  <si>
    <t>33 Years, 9 Months, 20 Days</t>
  </si>
  <si>
    <t>30 v PAK</t>
  </si>
  <si>
    <t>4/12 v NZ</t>
  </si>
  <si>
    <t>https://sports.ndtv.com/cricket/players/1258-umesh-yadav-playerprofile</t>
  </si>
  <si>
    <t>Umeshkumar Tilak Yadav</t>
  </si>
  <si>
    <t>October 25, 1987 Nagpur, Maharashtra</t>
  </si>
  <si>
    <t>34 Years, 4 Months, 22 Days</t>
  </si>
  <si>
    <t>2 v AUS</t>
  </si>
  <si>
    <t>2/19 v IRE</t>
  </si>
  <si>
    <t>https://sports.ndtv.com/cricket/players/51406-samuel-william-billings-playerprofile</t>
  </si>
  <si>
    <t>Samuel William Billings</t>
  </si>
  <si>
    <t>June 15, 1991 Pembury, Kent</t>
  </si>
  <si>
    <t>30 Years, 9 Months, 1 Days</t>
  </si>
  <si>
    <t>87 v WI</t>
  </si>
  <si>
    <t>https://sports.ndtv.com/cricket/players/1032-tim-southee-playerprofile</t>
  </si>
  <si>
    <t>Timothy Grant Southee</t>
  </si>
  <si>
    <t>December 11, 1988 Whangarei, Northland</t>
  </si>
  <si>
    <t>33 Years, 3 Months, 4 Days</t>
  </si>
  <si>
    <t>39 v ENG</t>
  </si>
  <si>
    <t>5/18 v PAK</t>
  </si>
  <si>
    <t>https://sports.ndtv.com/cricket/players/1562-alex-hales-playerprofile</t>
  </si>
  <si>
    <t>Alexander Daniel Hales</t>
  </si>
  <si>
    <t>January 3, 1989 Hillingdon, Middlesex</t>
  </si>
  <si>
    <t>33 Years, 2 Months, 12 Days</t>
  </si>
  <si>
    <t>116* v SL</t>
  </si>
  <si>
    <t>https://sports.ndtv.com/cricket/players/1313-mohammad-nabi-playerprofile</t>
  </si>
  <si>
    <t>January 1, 1985 Loger, Afghanistan</t>
  </si>
  <si>
    <t>37 Years, 2 Months, 14 Days</t>
  </si>
  <si>
    <t>89 v IRE</t>
  </si>
  <si>
    <t>4/10 v IRE</t>
  </si>
  <si>
    <t>https://sports.ndtv.com/cricket/players/965-ajinkya-rahane-playerprofile</t>
  </si>
  <si>
    <t>Ajinkya Madhukar Rahane</t>
  </si>
  <si>
    <t>June 6, 1988 Ashwi-KD,Maharashtra</t>
  </si>
  <si>
    <t>33 Years, 9 Months, 9 Days</t>
  </si>
  <si>
    <t>61 v ENG</t>
  </si>
  <si>
    <t>https://sports.ndtv.com/cricket/players/27641-sheldon-philip-jackson-playerprofile</t>
  </si>
  <si>
    <t>https://sports.ndtv.com/cricket/players/106742-rinku-singh-playerprofile</t>
  </si>
  <si>
    <t>Rinku Khanchand Singh</t>
  </si>
  <si>
    <t>October 12, 1997 Aligarh, Uttar Pradesh</t>
  </si>
  <si>
    <t>24 Years, 5 Months, 3 Days</t>
  </si>
  <si>
    <t>https://sports.ndtv.com/cricket/players/115359-ashok-sharma-playerprofile</t>
  </si>
  <si>
    <t xml:space="preserve">June 17, 2002 </t>
  </si>
  <si>
    <t>19 Years, 8 Months, 28 Days</t>
  </si>
  <si>
    <t>https://sports.ndtv.com/cricket/players/64316-chamika-karunaratne-playerprofile</t>
  </si>
  <si>
    <t>May 29, 1996</t>
  </si>
  <si>
    <t>25 Years, 9 Months, 17 Days</t>
  </si>
  <si>
    <t>https://sports.ndtv.com/cricket/players/108580-abhijeet-tomar-playerprofile</t>
  </si>
  <si>
    <t>March 14, 1995 Jaipur, Rajasthan</t>
  </si>
  <si>
    <t>27 Years, 0 Months, 2 Days</t>
  </si>
  <si>
    <t>https://sports.ndtv.com/cricket/players/108575-anukul-roy-playerprofile</t>
  </si>
  <si>
    <t>Anukul Sudhakar Roy</t>
  </si>
  <si>
    <t>November 30, 1998 Saraikela Kharswan, Jharkhand</t>
  </si>
  <si>
    <t>23 Years, 3 Months, 15 Days</t>
  </si>
  <si>
    <t>https://sports.ndtv.com/cricket/players/107537-pratham-singh-playerprofile</t>
  </si>
  <si>
    <t>August 31, 1992 Delhi</t>
  </si>
  <si>
    <t>29 Years, 6 Months, 15 Days</t>
  </si>
  <si>
    <t>https://sports.ndtv.com/cricket/players/110974-rasikh-salam-playerprofile</t>
  </si>
  <si>
    <t>Rasikh Salam Dar</t>
  </si>
  <si>
    <t xml:space="preserve">April 5, 2001 </t>
  </si>
  <si>
    <t>20 Years, 11 Months, 10 Days</t>
  </si>
  <si>
    <t>https://sports.ndtv.com/cricket/players/115360-ramesh-kumar-playerprofile</t>
  </si>
  <si>
    <t xml:space="preserve">January 1, 1999 </t>
  </si>
  <si>
    <t>23 Years, 2 Months, 14 Days</t>
  </si>
  <si>
    <t>https://sports.ndtv.com/cricket/players/115300-aman-khan-playerprofile</t>
  </si>
  <si>
    <t>Aman Hakim Khan</t>
  </si>
  <si>
    <t xml:space="preserve">November 23, 1996 </t>
  </si>
  <si>
    <t>25 Years, 3 Months, 22 Days</t>
  </si>
  <si>
    <t>85 v TKMNE</t>
  </si>
  <si>
    <t>1/9 v OMN</t>
  </si>
  <si>
    <t>https://sports.ndtv.com/cricket/players/64703-baba-indrajith-playerprofile</t>
  </si>
  <si>
    <t>July 8, 1994 Madras (now Chennai)</t>
  </si>
  <si>
    <t>27 Years, 8 Months, 7 Days</t>
  </si>
  <si>
    <t>70 v SMP</t>
  </si>
  <si>
    <t>https://sports.ndtv.com/cricket/players/107048-rishabh-pant-playerprofile</t>
  </si>
  <si>
    <t>Rishabh Rajendra Pant</t>
  </si>
  <si>
    <t>October 4, 1997 Haridwar, Uttarakhand</t>
  </si>
  <si>
    <t>24 Years, 5 Months, 11 Days</t>
  </si>
  <si>
    <t>65* v WI</t>
  </si>
  <si>
    <t>https://sports.ndtv.com/cricket/players/63779-shardul-narendra-thakur-playerprofile</t>
  </si>
  <si>
    <t>Shardul Narendra Thakur</t>
  </si>
  <si>
    <t>October 16, 1991 Palghar, Maharashtra</t>
  </si>
  <si>
    <t>30 Years, 5 Months, 0 Days</t>
  </si>
  <si>
    <t>22* v SL</t>
  </si>
  <si>
    <t>4/27 v SL</t>
  </si>
  <si>
    <t>https://sports.ndtv.com/cricket/players/63024-akshar-rajeshbhai-patel-playerprofile</t>
  </si>
  <si>
    <t>Axar Rajeshbhai Patel</t>
  </si>
  <si>
    <t>January 20, 1994 Anand, Gujarat</t>
  </si>
  <si>
    <t>28 Years, 1 Months, 23 Days</t>
  </si>
  <si>
    <t>20* v ZIM</t>
  </si>
  <si>
    <t>3/9 v NZ</t>
  </si>
  <si>
    <t>https://sports.ndtv.com/cricket/players/107533-prithvi-shaw-playerprofile</t>
  </si>
  <si>
    <t>Prithvi Pankaj Shaw</t>
  </si>
  <si>
    <t>November 9, 1999 Thane, Maharashtra</t>
  </si>
  <si>
    <t>22 Years, 4 Months, 7 Days</t>
  </si>
  <si>
    <t>https://sports.ndtv.com/cricket/players/1425-mitchell-marsh-playerprofile</t>
  </si>
  <si>
    <t>Mitchell Ross Marsh</t>
  </si>
  <si>
    <t>October 20, 1991 Attadale, Perth</t>
  </si>
  <si>
    <t>30 Years, 4 Months, 27 Days</t>
  </si>
  <si>
    <t>77* v NZ</t>
  </si>
  <si>
    <t>https://sports.ndtv.com/cricket/players/64072-anrich-nortje-playerprofile</t>
  </si>
  <si>
    <t>Anrich Arno Nortje</t>
  </si>
  <si>
    <t xml:space="preserve">November 16, 1993 </t>
  </si>
  <si>
    <t>28 Years, 4 Months, -1 Days</t>
  </si>
  <si>
    <t>4* v WI</t>
  </si>
  <si>
    <t>3/8 v BAN</t>
  </si>
  <si>
    <t>https://sports.ndtv.com/cricket/players/1285-david-warner-playerprofile</t>
  </si>
  <si>
    <t>David Andrew Warner</t>
  </si>
  <si>
    <t>October 27, 1986 Paddington, New South Wales</t>
  </si>
  <si>
    <t>35 Years, 4 Months, 19 Days</t>
  </si>
  <si>
    <t>100* v SL</t>
  </si>
  <si>
    <t>https://sports.ndtv.com/cricket/players/107233-khaleel-ahmed-playerprofile</t>
  </si>
  <si>
    <t>Khaleel Khursheed Ahmed</t>
  </si>
  <si>
    <t>December 5, 1997 Tonk, Rajasthan</t>
  </si>
  <si>
    <t>24 Years, 3 Months, 10 Days</t>
  </si>
  <si>
    <t>1* v NZ</t>
  </si>
  <si>
    <t>2/27 v NZ</t>
  </si>
  <si>
    <t>https://sports.ndtv.com/cricket/players/110598-chetan-sakariya-playerprofile</t>
  </si>
  <si>
    <t>February 28, 1998 Bhavnagar</t>
  </si>
  <si>
    <t>24 Years, 0 Months, 15 Days</t>
  </si>
  <si>
    <t>5* v SL</t>
  </si>
  <si>
    <t>1/34 v SL</t>
  </si>
  <si>
    <t>https://sports.ndtv.com/cricket/players/107485-rovman-powell-playerprofile</t>
  </si>
  <si>
    <t xml:space="preserve">July 23, 1993 </t>
  </si>
  <si>
    <t>28 Years, 7 Months, 23 Days</t>
  </si>
  <si>
    <t>107 v ENG</t>
  </si>
  <si>
    <t>2/31 v SL</t>
  </si>
  <si>
    <t>https://sports.ndtv.com/cricket/players/63624-kuldeep-yadav-playerprofile</t>
  </si>
  <si>
    <t>December 14, 1994 Kanpur, Uttar Pradesh</t>
  </si>
  <si>
    <t>27 Years, 3 Months, 1 Days</t>
  </si>
  <si>
    <t>Slow left-arm chinaman</t>
  </si>
  <si>
    <t>23* v SL</t>
  </si>
  <si>
    <t>5/24 v ENG</t>
  </si>
  <si>
    <t>https://sports.ndtv.com/cricket/players/60643-kona-srikar-bharat-playerprofile</t>
  </si>
  <si>
    <t>October 3, 1993 Visakhapatnam, Andhra Pradesh</t>
  </si>
  <si>
    <t>28 Years, 5 Months, 12 Days</t>
  </si>
  <si>
    <t>80 v CHXI</t>
  </si>
  <si>
    <t>https://sports.ndtv.com/cricket/players/64306-mustafizur-rahman-playerprofile</t>
  </si>
  <si>
    <t>September 6, 1995 Satkhira</t>
  </si>
  <si>
    <t>26 Years, 6 Months, 10 Days</t>
  </si>
  <si>
    <t>Bangladesh</t>
  </si>
  <si>
    <t>15 v AFG</t>
  </si>
  <si>
    <t>5/22 v NZ</t>
  </si>
  <si>
    <t>https://sports.ndtv.com/cricket/players/108584-kamlesh-nagarkoti-playerprofile</t>
  </si>
  <si>
    <t>Kamlesh Lachham Nagarkoti</t>
  </si>
  <si>
    <t>December 28, 1999 Barmer, Rajasthan</t>
  </si>
  <si>
    <t>22 Years, 2 Months, 19 Days</t>
  </si>
  <si>
    <t>https://sports.ndtv.com/cricket/players/1429-mandeep-singh-playerprofile</t>
  </si>
  <si>
    <t>December 18, 1991 Jalandhar, Punjab</t>
  </si>
  <si>
    <t>30 Years, 2 Months, 29 Days</t>
  </si>
  <si>
    <t>52* v ZIM</t>
  </si>
  <si>
    <t>https://sports.ndtv.com/cricket/players/108549-lalit-yadav-playerprofile</t>
  </si>
  <si>
    <t>January 3, 1997 Delhi</t>
  </si>
  <si>
    <t>25 Years, 2 Months, 12 Days</t>
  </si>
  <si>
    <t>https://sports.ndtv.com/cricket/players/114978-yash-dhull-playerprofile</t>
  </si>
  <si>
    <t>Yash Vijay Dhull</t>
  </si>
  <si>
    <t xml:space="preserve">November 11, 2002 </t>
  </si>
  <si>
    <t>19 Years, 4 Months, 4 Days</t>
  </si>
  <si>
    <t>Lungi Ngidi</t>
  </si>
  <si>
    <t>https://sports.ndtv.com/cricket/players/64640-lungisani-ngidi-playerprofile</t>
  </si>
  <si>
    <t>Lungisani True-man Ngidi</t>
  </si>
  <si>
    <t>March 29, 1996 Durban, Natal</t>
  </si>
  <si>
    <t>25 Years, 11 Months, 17 Days</t>
  </si>
  <si>
    <t>4 v SL</t>
  </si>
  <si>
    <t>4/19 v SL</t>
  </si>
  <si>
    <t>https://sports.ndtv.com/cricket/players/64292-tim-l-seifert-playerprofile</t>
  </si>
  <si>
    <t>Tim Louis Seifert</t>
  </si>
  <si>
    <t>December 14, 1994 Wanganui</t>
  </si>
  <si>
    <t>84 v IND</t>
  </si>
  <si>
    <t>https://sports.ndtv.com/cricket/players/63981-praveen-dubey-playerprofile</t>
  </si>
  <si>
    <t>July 1, 1993 Azamgarh, Uttar Pradesh</t>
  </si>
  <si>
    <t>28 Years, 8 Months, 14 Days</t>
  </si>
  <si>
    <t>52 v MW</t>
  </si>
  <si>
    <t>https://sports.ndtv.com/cricket/players/110570-ashwin-hebbar-playerprofile</t>
  </si>
  <si>
    <t>Kattingeri Ashwin Hebbar</t>
  </si>
  <si>
    <t>November 15, 1995 Nellore, Andhra Pradesh</t>
  </si>
  <si>
    <t>26 Years, 4 Months, 1 Days</t>
  </si>
  <si>
    <t>62* v CGXI</t>
  </si>
  <si>
    <t>4/34 v LGXI</t>
  </si>
  <si>
    <t>https://sports.ndtv.com/cricket/players/113434-ripal-patel-playerprofile</t>
  </si>
  <si>
    <t>Ripal Vinubhai Patel</t>
  </si>
  <si>
    <t>September 28, 1995 Nadiad</t>
  </si>
  <si>
    <t>26 Years, 5 Months, 18 Days</t>
  </si>
  <si>
    <t>https://sports.ndtv.com/cricket/players/114987-vicky-ostwal-playerprofile</t>
  </si>
  <si>
    <t>Vicky Kanhaiya Ostwal</t>
  </si>
  <si>
    <t xml:space="preserve">September 1, 2002 </t>
  </si>
  <si>
    <t>19 Years, 6 Months, 14 Days</t>
  </si>
  <si>
    <t>https://sports.ndtv.com/cricket/players/64385-sarfaraz-naushad-khan-playerprofile</t>
  </si>
  <si>
    <t>October 22, 1997 Mumbai</t>
  </si>
  <si>
    <t>24 Years, 4 Months, 24 Days</t>
  </si>
  <si>
    <t>LSG</t>
  </si>
  <si>
    <t>https://sports.ndtv.com/cricket/players/1688-lokesh-rahul-playerprofile</t>
  </si>
  <si>
    <t xml:space="preserve">Wicket-keeper </t>
  </si>
  <si>
    <t>Kannaur Lokesh Rahul</t>
  </si>
  <si>
    <t>April 18, 1992 Bangalore, Karnataka</t>
  </si>
  <si>
    <t>29 Years, 10 Months, 27 Days</t>
  </si>
  <si>
    <t>110* v WI</t>
  </si>
  <si>
    <t>0/8 v RS</t>
  </si>
  <si>
    <t>https://sports.ndtv.com/cricket/players/64916-avesh-khan-playerprofile</t>
  </si>
  <si>
    <t>December 13, 1996 Indore, Madhya Pradesh</t>
  </si>
  <si>
    <t>25 Years, 3 Months, 2 Days</t>
  </si>
  <si>
    <t>2/23 v SL</t>
  </si>
  <si>
    <t>https://sports.ndtv.com/cricket/players/42327-marcus-peter-stoinis-playerprofile</t>
  </si>
  <si>
    <t>Marcus Peter Stoinis</t>
  </si>
  <si>
    <t>August 16, 1989 Perth</t>
  </si>
  <si>
    <t>32 Years, 7 Months, -1 Days</t>
  </si>
  <si>
    <t>78 v NZ</t>
  </si>
  <si>
    <t>https://sports.ndtv.com/cricket/players/1446-jason-holder-playerprofile</t>
  </si>
  <si>
    <t>Jason Omar Holder</t>
  </si>
  <si>
    <t>November 5, 1991 Barbados</t>
  </si>
  <si>
    <t>30 Years, 4 Months, 11 Days</t>
  </si>
  <si>
    <t>36 v ENG</t>
  </si>
  <si>
    <t>5/27 v ENG</t>
  </si>
  <si>
    <t>https://sports.ndtv.com/cricket/players/64213-krunal-himashu-pandya-playerprofile</t>
  </si>
  <si>
    <t>Krunal Himashu Pandya</t>
  </si>
  <si>
    <t>March 24, 1991 Ahmedabad, Gujarat</t>
  </si>
  <si>
    <t>30 Years, 11 Months, 23 Days</t>
  </si>
  <si>
    <t>26* v NZ</t>
  </si>
  <si>
    <t>4/36 v AUS</t>
  </si>
  <si>
    <t>https://sports.ndtv.com/cricket/players/51060-mark-andrew-wood-playerprofile</t>
  </si>
  <si>
    <t>Mark Andrew Wood</t>
  </si>
  <si>
    <t>January 11, 1990 Ashington, Northumberland</t>
  </si>
  <si>
    <t>32 Years, 2 Months, 4 Days</t>
  </si>
  <si>
    <t>5* v NZ</t>
  </si>
  <si>
    <t>3/9 v WI</t>
  </si>
  <si>
    <t>Quinton de Kock</t>
  </si>
  <si>
    <t>https://sports.ndtv.com/cricket/players/1577-quinton-de-kock-playerprofile</t>
  </si>
  <si>
    <t>December 17, 1992 Johannesburg, Gauteng</t>
  </si>
  <si>
    <t>29 Years, 2 Months, 29 Days</t>
  </si>
  <si>
    <t>79* v IND</t>
  </si>
  <si>
    <t>https://sports.ndtv.com/cricket/players/64174-deepak-jagbir-hooda-playerprofile</t>
  </si>
  <si>
    <t>Deepak Jagbir Hooda</t>
  </si>
  <si>
    <t>April 19, 1995 Rohtak</t>
  </si>
  <si>
    <t>26 Years, 10 Months, 27 Days</t>
  </si>
  <si>
    <t>0/24 v SL</t>
  </si>
  <si>
    <t>https://sports.ndtv.com/cricket/players/1045-manish-pandey-playerprofile</t>
  </si>
  <si>
    <t>Manish Krishnanand Pandey</t>
  </si>
  <si>
    <t>September 10, 1989 Nainital, Uttaranchal</t>
  </si>
  <si>
    <t>32 Years, 6 Months, 5 Days</t>
  </si>
  <si>
    <t>79* v SA</t>
  </si>
  <si>
    <t>0/11 v RS</t>
  </si>
  <si>
    <t>https://sports.ndtv.com/cricket/players/112652-ravi-bishnoi-playerprofile</t>
  </si>
  <si>
    <t>September 5, 2000 Jodhpur, Rajasthan</t>
  </si>
  <si>
    <t>21 Years, 6 Months, 10 Days</t>
  </si>
  <si>
    <t>2/17 v WI</t>
  </si>
  <si>
    <t>https://sports.ndtv.com/cricket/players/1682-evin-lewis-playerprofile</t>
  </si>
  <si>
    <t>https://sports.ndtv.com/cricket/players/51217-pathira-vasan-dushmantha-chameera-playerprofile</t>
  </si>
  <si>
    <t>Pathira Vasan Dushmantha Chameera</t>
  </si>
  <si>
    <t>January 11, 1992 Ragama</t>
  </si>
  <si>
    <t>30 Years, 2 Months, 5 Days</t>
  </si>
  <si>
    <t>24* v IND</t>
  </si>
  <si>
    <t>4/17 v ENG</t>
  </si>
  <si>
    <t>https://sports.ndtv.com/cricket/players/61268-krishnappa-gowtham-playerprofile</t>
  </si>
  <si>
    <t>October 20, 1988 Bangalore, Karnataka</t>
  </si>
  <si>
    <t>33 Years, 4 Months, 26 Days</t>
  </si>
  <si>
    <t>134* v SL</t>
  </si>
  <si>
    <t>8/15 v SL</t>
  </si>
  <si>
    <t>https://sports.ndtv.com/cricket/players/50992-kyle-r-mayers-playerprofile</t>
  </si>
  <si>
    <t>Kyle Rico Mayers</t>
  </si>
  <si>
    <t>September 8, 1992 Barbados</t>
  </si>
  <si>
    <t>29 Years, 6 Months, 7 Days</t>
  </si>
  <si>
    <t>40 v ENG</t>
  </si>
  <si>
    <t>0/10 v NZ</t>
  </si>
  <si>
    <t>https://sports.ndtv.com/cricket/players/1395-shahbaz-nadeem-playerprofile</t>
  </si>
  <si>
    <t>August 12, 1989 Bokaro, Bihar, India</t>
  </si>
  <si>
    <t>32 Years, 7 Months, 3 Days</t>
  </si>
  <si>
    <t>https://sports.ndtv.com/cricket/players/1717-ankit-rajpoot-playerprofile</t>
  </si>
  <si>
    <t>December 4, 1993 Kanpur</t>
  </si>
  <si>
    <t>28 Years, 3 Months, 11 Days</t>
  </si>
  <si>
    <t>https://sports.ndtv.com/cricket/players/110599-mohsin-khan-playerprofile</t>
  </si>
  <si>
    <t>July 15, 1998 Sambhal, Uttar Pradesh</t>
  </si>
  <si>
    <t>23 Years, 8 Months, 0 Days</t>
  </si>
  <si>
    <t>https://sports.ndtv.com/cricket/players/113432-ayush-badoni-playerprofile</t>
  </si>
  <si>
    <t>December 3, 1999 Delhi</t>
  </si>
  <si>
    <t>22 Years, 3 Months, 13 Days</t>
  </si>
  <si>
    <t>https://sports.ndtv.com/cricket/players/113438-karan-sharma-playerprofile</t>
  </si>
  <si>
    <t xml:space="preserve">October 31, 1998 </t>
  </si>
  <si>
    <t>23 Years, 4 Months, 15 Days</t>
  </si>
  <si>
    <t>https://sports.ndtv.com/cricket/players/115355-mayank-yadav-playerprofile</t>
  </si>
  <si>
    <t>Mayank Prabhu Yadav</t>
  </si>
  <si>
    <t>June 17, 2002 New Delhi</t>
  </si>
  <si>
    <t>https://sports.ndtv.com/cricket/players/1689-manan-vohra-playerprofile</t>
  </si>
  <si>
    <t>July 18, 1993 Chandigarh, Punjab</t>
  </si>
  <si>
    <t>28 Years, 7 Months, 28 Days</t>
  </si>
  <si>
    <t>GT</t>
  </si>
  <si>
    <t>https://sports.ndtv.com/cricket/players/107477-rashid-khan-playerprofile</t>
  </si>
  <si>
    <t>September 20, 1998 Nangarhar</t>
  </si>
  <si>
    <t>23 Years, 5 Months, 25 Days</t>
  </si>
  <si>
    <t>33 v WI</t>
  </si>
  <si>
    <t>5/3 v IRE</t>
  </si>
  <si>
    <t>https://sports.ndtv.com/cricket/players/64177-hardik-himanshu-pandya-playerprofile</t>
  </si>
  <si>
    <t>Hardik Himanshu Pandya</t>
  </si>
  <si>
    <t>October 11, 1993 Choryasi, Gujarat</t>
  </si>
  <si>
    <t>28 Years, 5 Months, 4 Days</t>
  </si>
  <si>
    <t>42* v AUS</t>
  </si>
  <si>
    <t>4/38 v ENG</t>
  </si>
  <si>
    <t>https://sports.ndtv.com/cricket/players/64149-lachlan-hammond-ferguson-playerprofile</t>
  </si>
  <si>
    <t>Lachlan Hammond Ferguson</t>
  </si>
  <si>
    <t>June 13, 1991 Auckland</t>
  </si>
  <si>
    <t>30 Years, 9 Months, 3 Days</t>
  </si>
  <si>
    <t>14 v IND</t>
  </si>
  <si>
    <t>5/21 v WI</t>
  </si>
  <si>
    <t>https://sports.ndtv.com/cricket/players/64845-rahul-tewatia-playerprofile</t>
  </si>
  <si>
    <t>https://sports.ndtv.com/cricket/players/108578-shubman-gill-playerprofile</t>
  </si>
  <si>
    <t>September 8, 1999 Fazilka, Punjab</t>
  </si>
  <si>
    <t>22 Years, 6 Months, 8 Days</t>
  </si>
  <si>
    <t>Mohammed Shami</t>
  </si>
  <si>
    <t>https://sports.ndtv.com/cricket/players/1580-shami-ahmed-playerprofile</t>
  </si>
  <si>
    <t>Mohammed Shami Ahmed</t>
  </si>
  <si>
    <t>September 3, 1990 Amroha, Uttar Pradesh</t>
  </si>
  <si>
    <t>31 Years, 6 Months, 12 Days</t>
  </si>
  <si>
    <t>0 v ENG</t>
  </si>
  <si>
    <t>https://sports.ndtv.com/cricket/players/115307-yash-dayal-playerprofile</t>
  </si>
  <si>
    <t xml:space="preserve">December 13, 1997 </t>
  </si>
  <si>
    <t>24 Years, 3 Months, 2 Days</t>
  </si>
  <si>
    <t>Ravisrinivasan Sai Kishore</t>
  </si>
  <si>
    <t>https://sports.ndtv.com/cricket/players/107511-ravisrinivasan-sai-kishore-playerprofile</t>
  </si>
  <si>
    <t>November 6, 1996 Chennai, Tamil Nadu</t>
  </si>
  <si>
    <t>25 Years, 4 Months, 9 Days</t>
  </si>
  <si>
    <t>31 v LKK</t>
  </si>
  <si>
    <t>5/13 v ITT</t>
  </si>
  <si>
    <t>https://sports.ndtv.com/cricket/players/1274-david-miller-playerprofile</t>
  </si>
  <si>
    <t>David Andrew Miller</t>
  </si>
  <si>
    <t>June 10, 1989 Pietermaritzburg, Natal</t>
  </si>
  <si>
    <t>32 Years, 9 Months, 5 Days</t>
  </si>
  <si>
    <t>101* v BAN</t>
  </si>
  <si>
    <t>https://sports.ndtv.com/cricket/players/64145-abhinav-manohar-playerprofile</t>
  </si>
  <si>
    <t>Abhinav Manohar Sadarangani</t>
  </si>
  <si>
    <t>September 16, 1994 Bangalore</t>
  </si>
  <si>
    <t>27 Years, 6 Months, -1 Days</t>
  </si>
  <si>
    <t>62* v BT</t>
  </si>
  <si>
    <t>0/10 v BP</t>
  </si>
  <si>
    <t>https://sports.ndtv.com/cricket/players/64674-alzarri-joseph-playerprofile</t>
  </si>
  <si>
    <t>Alzarri Shaheim Joseph</t>
  </si>
  <si>
    <t>November 20, 1996 Antigua</t>
  </si>
  <si>
    <t>25 Years, 3 Months, 25 Days</t>
  </si>
  <si>
    <t>https://sports.ndtv.com/cricket/players/1010-matthew-wade-playerprofile</t>
  </si>
  <si>
    <t>Matthew Scott Wade</t>
  </si>
  <si>
    <t>December 26, 1987 Hobart, Tasmania</t>
  </si>
  <si>
    <t>34 Years, 2 Months, 21 Days</t>
  </si>
  <si>
    <t>80 v IND</t>
  </si>
  <si>
    <t>https://sports.ndtv.com/cricket/players/16312-jason-jonathan-roy-playerprofile</t>
  </si>
  <si>
    <t>Jason Jonathan Roy</t>
  </si>
  <si>
    <t>July 21, 1990 Durban, South Africa</t>
  </si>
  <si>
    <t>31 Years, 7 Months, 25 Days</t>
  </si>
  <si>
    <t>https://sports.ndtv.com/cricket/players/1088-wriddhiman-saha-playerprofile</t>
  </si>
  <si>
    <t>Wriddhiman Prasanta Saha</t>
  </si>
  <si>
    <t>October 24, 1984 Shaktigarh</t>
  </si>
  <si>
    <t>37 Years, 4 Months, 22 Days</t>
  </si>
  <si>
    <t>https://sports.ndtv.com/cricket/players/60086-jayant-yadav-playerprofile</t>
  </si>
  <si>
    <t>January 22, 1990 Delhi</t>
  </si>
  <si>
    <t>32 Years, 1 Months, 21 Days</t>
  </si>
  <si>
    <t>https://sports.ndtv.com/cricket/players/62197-vijay-shankar-playerprofile</t>
  </si>
  <si>
    <t>January 26, 1991 Tirunelveli, Tamil Nadu</t>
  </si>
  <si>
    <t>31 Years, 1 Months, 18 Days</t>
  </si>
  <si>
    <t>43 v NZ</t>
  </si>
  <si>
    <t>2/32 v BAN</t>
  </si>
  <si>
    <t>https://sports.ndtv.com/cricket/players/114349-dominic-drakes-playerprofile</t>
  </si>
  <si>
    <t>Dominic Conneil Drakes</t>
  </si>
  <si>
    <t xml:space="preserve">February 6, 1998 </t>
  </si>
  <si>
    <t>24 Years, 1 Months, 6 Days</t>
  </si>
  <si>
    <t>5 v PAK</t>
  </si>
  <si>
    <t>1/37 v IND</t>
  </si>
  <si>
    <t>https://sports.ndtv.com/cricket/players/1252-varun-aaron-playerprofile</t>
  </si>
  <si>
    <t>Varun Raymond Aaron</t>
  </si>
  <si>
    <t>October 29, 1989 Singhbhum, Bihar (now Jharkhand)</t>
  </si>
  <si>
    <t>32 Years, 4 Months, 17 Days</t>
  </si>
  <si>
    <t>https://sports.ndtv.com/cricket/players/1661-gurkeerat-singh-playerprofile</t>
  </si>
  <si>
    <t>Gurkeerat Rupinder Singh</t>
  </si>
  <si>
    <t>June 29, 1990 Muktsar, Punjab</t>
  </si>
  <si>
    <t>31 Years, 8 Months, 16 Days</t>
  </si>
  <si>
    <t>https://sports.ndtv.com/cricket/players/112545-noor-ahmad-playerprofile</t>
  </si>
  <si>
    <t>Noor Ahmad Lakanwal</t>
  </si>
  <si>
    <t xml:space="preserve">January 3, 2005 </t>
  </si>
  <si>
    <t>17 Years, 2 Months, 12 Days</t>
  </si>
  <si>
    <t>https://sports.ndtv.com/cricket/players/110589-darshan-nalkande-playerprofile</t>
  </si>
  <si>
    <t>Darshan Girish Nalkande</t>
  </si>
  <si>
    <t>October 4, 1998 Wardha, Maharashtra</t>
  </si>
  <si>
    <t>23 Years, 5 Months, 11 Days</t>
  </si>
  <si>
    <t>https://sports.ndtv.com/cricket/players/115302-sai-sudharsan-playerprofile</t>
  </si>
  <si>
    <t>Bhardwaj Sai Sudharsan</t>
  </si>
  <si>
    <t xml:space="preserve">October 15, 2001 </t>
  </si>
  <si>
    <t>20 Years, 5 Months, 0 Days</t>
  </si>
  <si>
    <t>87 v SS</t>
  </si>
  <si>
    <t>https://sports.ndtv.com/cricket/players/1047-pradeep-sangwan-playerprofile</t>
  </si>
  <si>
    <t>Pradeep Jaibeer Sangwan</t>
  </si>
  <si>
    <t>November 5, 1990 Rasiwas, Delhi</t>
  </si>
  <si>
    <t>31 Years, 4 Months, 10 Days</t>
  </si>
  <si>
    <t>List Sr.No. Set No. 2022 Set First Name Surname Country State Association DOB Age Specialism Test caps ODI caps T20 caps IPL Previous IPLTeam(s) 2021 Team 2021 IPL C/U/A Reserve Price Rs Lakh</t>
  </si>
  <si>
    <t>1 1 M R. Ashwin India TNCA 17/09/1986 35 ALL-ROUNDER RHB RIGHT ARM Off Spin 84 112 51 167 CSK, RSP, KXIP, DC DC 13 Capped 200</t>
  </si>
  <si>
    <t>2 1 M Trent Boult New Zealand 22/07/1989 32 BOWLER RHB LEFT ARM Fast Medium 74 93 44 62 SRH, KKR, DD,MI MI 14 Capped 200</t>
  </si>
  <si>
    <t>3 1 M Pat Cummins Australia 08/05/1993 28 ALL-ROUNDER RHB RIGHT ARM Fast 38 69 37 37 DD, MI, KKR KKR 7 Capped 200</t>
  </si>
  <si>
    <t>4 1 M Quinton De Kock South Africa 17/12/1992 29 WICKETKEEPER LHB - 54 125 61 77 SRH, DD, RCB, MI MI 11 Capped 200</t>
  </si>
  <si>
    <t>5 1 M Shikhar Dhawan India DDCA 05/12/1985 36 BATSMAN LHB - 34 146 68 192 DCH, MI, SRH, DC DC 16 Capped 200</t>
  </si>
  <si>
    <t>6 1 M Faf Du Plessis South Africa 13/07/1984 37 BATSMAN RHB RIGHT ARM Leg Spin 69 143 50 100 RPS, CSK CSK 16 Capped 200</t>
  </si>
  <si>
    <t>7 1 M Shreyas Iyer India MCA 06/12/1994 27 BATSMAN RHB RIGHT ARM Leg Spin 2 23 32 87 DC DC 8 Capped 200</t>
  </si>
  <si>
    <t>8 1 M Kagiso Rabada South Africa 25/05/1995 26 BOWLER LHB RIGHT ARM Fast 50 82 40 50 DC DC 15 Capped 200</t>
  </si>
  <si>
    <t>9 1 M Mohammad Shami India CAB 09/03/1990 32 BOWLER RHB RIGHT ARM Fast 57 79 17 77 DCH, KKR, DD, PBKS PBKS 14 Capped 200</t>
  </si>
  <si>
    <t>10 1 M David Warner Australia 27/10/1986 35 BATSMAN LHB - 91 128 88 150 DD, SRH SRH 8 Capped 200</t>
  </si>
  <si>
    <t>11 2 BA1 Shimron Hetmyer West Indies 26/12/1996 25 BATSMAN LHB RIGHT ARM Leg Spin 16 47 42 31 RCB, DC DC 14 Capped 150</t>
  </si>
  <si>
    <t>12 2 BA1 David Miller South Africa 10/06/1989 32 BATSMAN LHB - 138 95 89 KXIP, RR RR 9 Capped 100</t>
  </si>
  <si>
    <t>13 2 BA1 Devdutt Padikkal India KSCA 07/07/2000 21 BATSMAN LHB RIGHT ARM Off Spin 2 29 RCB RCB 14 Capped 200</t>
  </si>
  <si>
    <t>14 2 BA1 Manish Pandey India KSCA 10/09/1989 32 BATSMAN RHB RIGHT ARM Off Spin 29 39 154 MI, RCB, PWI, KKR, SRH SRH 8 Capped 100</t>
  </si>
  <si>
    <t>15 2 BA1 Suresh Raina India UPCA 27/11/1986 35 BATSMAN LHB RIGHT ARM Off Spin 18 226 78 205 CSK, GL CSK 12 Capped 200</t>
  </si>
  <si>
    <t>16 2 BA1 Jason Roy England 21/07/1990 31 BATSMAN RHB - 5 98 53 13 GL, DC, SRH SRH 5 Capped 200</t>
  </si>
  <si>
    <t>17 2 BA1 Steve Smith Australia 02/06/1989 32 BATSMAN RHB - 82 128 52 103 PWI, RPS, RR, DC DC 8 Capped 200</t>
  </si>
  <si>
    <t>18 2 BA1 Robin Uthappa India KCA 11/11/1985 36 BATSMAN RHB - 46 13 193 MI, PWI, RCB, KKR, RR, CSK CSK 4 Capped 200</t>
  </si>
  <si>
    <t>19 3 AL1 Shakib Al Hasan Bangladesh 24/03/1987 35 ALL-ROUNDER LHB LEFT ARM Slow Orthodox 59 215 94 71 SRH, KKR KKR 8 Capped 200</t>
  </si>
  <si>
    <t>20 3 AL1 Dwayne Bravo West Indies 07/10/1983 38 ALL-ROUNDER RHB RIGHT ARM Fast Medium 40 164 91 151 MI, GL, CSK CSK 11 Capped 200</t>
  </si>
  <si>
    <t>21 3 AL1 Wanindu Hasaranga Sri Lanka 29/07/1997 24 ALL-ROUNDER RHB RIGHT ARM Leg Spin 4 29 33 2 RCB RCB 2 Capped 100</t>
  </si>
  <si>
    <t>22 3 AL1 Jason Holder West Indies 05/11/1991 30 ALL-ROUNDER RHB RIGHT ARM Fast 53 124 30 26 CSK, KKR, SRH SRH 8 Capped 150</t>
  </si>
  <si>
    <t>23 3 AL1 Mitchell Marsh Australia 20/10/1991 30 ALL-ROUNDER RHB RIGHT ARM Fast Medium 32 63 36 21 DCH, PWI, RPS, SRH Capped 200</t>
  </si>
  <si>
    <t>24 3 AL1 Mohammad Nabi Afghanistan 01/01/1985 37 ALL-ROUNDER RHB RIGHT ARM Off Spin 3 127 86 17 SRH SRH 3 Capped 100</t>
  </si>
  <si>
    <t>25 3 AL1 Krunal Pandya India BCA 24/03/1991 31 ALL-ROUNDER LHB LEFT ARM Slow Orthodox 5 19 84 MI MI 13 Capped 200</t>
  </si>
  <si>
    <t>26 3 AL1 Harshal Patel India HCA 23/11/1990 31 ALL-ROUNDER RHB RIGHT ARM Fast Medium 2 63 DC, RCB RCB 15 Capped 200</t>
  </si>
  <si>
    <t>27 3 AL1 Nitish Rana India DDCA 27/12/1993 28 ALL-ROUNDER LHB RIGHT ARM Off Spin 1 2 77 MI, KKR KKR 17 Capped 100</t>
  </si>
  <si>
    <t>28 3 AL1 Washington Sundar India TNCA 05/10/1999 22 ALL-ROUNDER LHB RIGHT ARM Off Spin 4 1 31 42 RCB RCB 6 Capped 150</t>
  </si>
  <si>
    <t>29 4 WK1 Jonny Bairstow England 26/09/1989 32 WICKETKEEPER RHB - 80 89 63 28 SRH SRH 7 Capped 150</t>
  </si>
  <si>
    <t>30 4 WK1 Sam Billings England 15/06/1991 30 WICKETKEEPER RHB - 1 25 33 22 CSK, DC DC 0 Capped 200</t>
  </si>
  <si>
    <t>31 4 WK1 Dinesh Karthik India TNCA 01/06/1985 36 WICKETKEEPER RHB - 26 94 32 213 KXIP, MI, DD, RCB, GL, KKR KKR 17 Capped 200</t>
  </si>
  <si>
    <t>32 4 WK1 Ishan Kishan India JSCA 18/07/1998 23 WICKETKEEPER LHB - 2 5 61 GL , MI MI 10 Capped 200</t>
  </si>
  <si>
    <t>33 4 WK1 Nicholas Pooran West Indies 02/10/1995 26 WICKETKEEPER LHB - 34 49 33 MI, PBKS PBKS 12 Capped 150</t>
  </si>
  <si>
    <t>34 4 WK1 Ambati Rayudu India ACA 23/09/1985 36 WICKETKEEPER RHB - 55 6 175 MI, CSK CSK 16 Capped 200</t>
  </si>
  <si>
    <t>35 4 WK1 Wriddhiman Saha India CAB 24/10/1984 37 WICKETKEEPER RHB - 40 9 133 KKR, CSK, KXIP, SRH SRH 9 Capped 100</t>
  </si>
  <si>
    <t>36 4 WK1 Matthew Wade Australia 26/12/1987 34 WICKETKEEPER LHB - 36 97 55 3 DD Capped 200</t>
  </si>
  <si>
    <t>37 5 FA1 Deepak Chahar India RCA 07/08/1992 29 BOWLER RHB RIGHT ARM Fast Medium 5 17 63 RPS, CSK CSK 15 Capped 200</t>
  </si>
  <si>
    <t>38 5 FA1 Lockie Ferguson New Zealand 13/06/1991 30 BOWLER RHB RIGHT ARM Fast 1 37 15 22 RPS, KKR KKR 8 Capped 200</t>
  </si>
  <si>
    <t>39 5 FA1 Josh Hazlewood Australia 08/01/1991 31 BOWLER LHB RIGHT ARM Fast 56 56 24 12 CSK CSK 9 Capped 200</t>
  </si>
  <si>
    <t>40 5 FA1 Prasidh Krishna India KSCA 19/02/1996 26 BOWLER RHB RIGHT ARM Fast 3 34 KKR KKR 10 Capped 100</t>
  </si>
  <si>
    <t>41 5 FA1 Bhuvneshwar Kumar India UPCA 05/02/1990 32 BOWLER RHB RIGHT ARM Fast Medium 21 120 55 132 PWI, SRH SRH 11 Capped 200</t>
  </si>
  <si>
    <t>42 5 FA1 T. Natarajan India TNCA 27/05/1991 30 BOWLER LHB LEFT ARM Fast 1 2 4 24 KXIP, SRH SRH 2 Capped 100</t>
  </si>
  <si>
    <t>43 5 FA1 Mustafizur Rahman Bangladesh 06/09/1995 26 BOWLER LHB LEFT ARM Fast Medium 14 68 61 38 SRH, MI, RR RR 14 Capped 200</t>
  </si>
  <si>
    <t>44 5 FA1 Shardul Thakur India MCA 16/10/1991 30 BOWLER RHB RIGHT ARM Fast Medium 7 16 24 61 KXIP, RPS, CSK CSK 16 Capped 200</t>
  </si>
  <si>
    <t>45 5 FA1 Mark Wood England 11/01/1990 32 BOWLER RHB RIGHT ARM Fast 25 57 19 1 CSK Capped 200</t>
  </si>
  <si>
    <t>46 5 FA1 Umesh Yadav India VCA 25/10/1987 34 BOWLER RHB RIGHT ARM Fast 52 75 7 121 DD, KKR,RCB,DC DC 0 Capped 200</t>
  </si>
  <si>
    <t>47 6 SP1 Yuzvendra Chahal India HCA 23/07/1990 31 BOWLER RHB RIGHT ARM Leg Spin 56 50 114 MI,RCB RCB 15 Capped 200</t>
  </si>
  <si>
    <t>48 6 SP1 Rahul Chahar India RCA 04/08/1999 22 BOWLER RHB RIGHT ARM Leg Spin 1 6 42 RPS, MI MI 11 Capped 75</t>
  </si>
  <si>
    <t>49 6 SP1 Amit Mishra India HCA 24/11/1982 39 BOWLER RHB RIGHT ARM Leg Spin 22 36 10 154 DCH, SRH, DC DC 4 Capped 150</t>
  </si>
  <si>
    <t>50 6 SP1 Adil Rashid England 17/02/1988 34 BOWLER RHB RIGHT ARM Leg Spin 19 112 68 1 PBKS 1 Capped 200</t>
  </si>
  <si>
    <t>51 6 SP1 Imran Tahir South Africa 27/03/1979 43 BOWLER RHB RIGHT ARM Leg Spin 20 107 38 59 DD, RPS, CSK CSK 1 Capped 200</t>
  </si>
  <si>
    <t>52 6 SP1 Kuldeep Yadav India UPCA 14/11/1994 27 BOWLER LHB LEFT ARM Slow Unorthodox 7 65 23 45 KKR KKR 0 Capped 100</t>
  </si>
  <si>
    <t>53 6 SP1 Mujeeb Zadran Afghanistan 28/03/2001 21 BOWLER RHB RIGHT ARM Off Spin 1 43 22 19 KXIP, SRH SRH 1 Capped 200</t>
  </si>
  <si>
    <t>54 6 SP1 Adam Zampa Australia 31/12/1992 29 BOWLER RHB RIGHT ARM Leg Spin 64 57 14 RPS, RCB RCB 0 Capped 200</t>
  </si>
  <si>
    <t>55 7 UBA1 Dewald Brevis South Africa 29/04/2003 18 BATSMAN RHB RIGHT ARM Leg Spin Uncapped 20</t>
  </si>
  <si>
    <t>56 7 UBA1 Priyam Garg India UPCA 30/11/2000 21 BATSMAN RHB RIGHT ARM Off Spin 19 SRH SRH 5 Uncapped 20</t>
  </si>
  <si>
    <t>57 7 UBA1 Ashwin Hebbar India ACA 15/11/1995 26 BATSMAN RHB RIGHT ARM Medium Uncapped 20</t>
  </si>
  <si>
    <t>58 7 UBA1 C.Hari Nishaanth India TNCA 16/08/1996 25 BATSMAN LHB RIGHT ARM Off Spin 0 CSK CSK 0 Uncapped 20</t>
  </si>
  <si>
    <t>59 7 UBA1 Rajat Patidar India MPCA 01/06/1993 28 BATSMAN RHB RIGHT ARM Off Spin 4 RCB RCB 4 Uncapped 20</t>
  </si>
  <si>
    <t>60 7 UBA1 Abhinav Sadarangani India KSCA 16/09/1994 27 BATSMAN RHB RIGHT ARM Leg Spin Uncapped 20</t>
  </si>
  <si>
    <t>61 7 UBA1 Anmolpreet Singh India PCA 28/03/1998 24 BATSMAN RHB RIGHT ARM Off Spin 1 MI MI 1 Uncapped 20</t>
  </si>
  <si>
    <t>62 7 UBA1 Rahul Tripathi India MACA 02/03/1991 31 BATSMAN RHB RIGHT ARM Medium 62 RPS, RR, KKR KKR 17 Uncapped 40</t>
  </si>
  <si>
    <t>63 8 UAL1 Shahbaz Ahamad India CAB 11/12/1994 27 ALL-ROUNDER LHB LEFT ARM Slow Orthodox 13 RCB RCB 11 Uncapped 30</t>
  </si>
  <si>
    <t>64 8 UAL1 Harpreet Brar India PCA 16/09/1995 26 ALL-ROUNDER LHB LEFT ARM Slow Orthodox 10 PBKS PBKS 7 Uncapped 20</t>
  </si>
  <si>
    <t>65 8 UAL1 Deepak Hooda India RCA 19/04/1995 26 ALL-ROUNDER RHB RIGHT ARM Off Spin 80 RR, SRH, PBKS PBKS 12 Uncapped 40</t>
  </si>
  <si>
    <t>66 8 UAL1 Sarfaraz Khan India MCA 22/10/1997 24 ALL-ROUNDER RHB RIGHT ARM Leg Spin 40 RCB,PBKS PBKS 2 Uncapped 20</t>
  </si>
  <si>
    <t>IPL 2022 Player Auction List - 01.02.2022</t>
  </si>
  <si>
    <t>67 8 UAL1 Shahrukh Khan India TNCA 27/05/1995 26 ALL-ROUNDER RHB RIGHT ARM Off Spin 11 PBKS PBKS 11 Uncapped 40</t>
  </si>
  <si>
    <t>68 8 UAL1 Shivam Mavi India UPCA 26/11/1998 23 ALL-ROUNDER RHB RIGHT ARM Fast Medium 26 KKR KKR 9 Uncapped 40</t>
  </si>
  <si>
    <t>69 8 UAL1 Kamlesh Nagarkoti India RCA 28/12/1999 22 ALL-ROUNDER RHB RIGHT ARM Fast Medium 11 KKR KKR 1 Uncapped 40</t>
  </si>
  <si>
    <t>70 8 UAL1 Riyan Parag India ASCA 10/11/2001 20 ALL-ROUNDER RHB RIGHT ARM Off Spin 30 RR RR 11 Uncapped 30</t>
  </si>
  <si>
    <t>71 8 UAL1 Abhishek Sharma India PCA 04/09/2000 21 ALL-ROUNDER LHB LEFT ARM Slow Orthodox 22 SRH SRH 8 Uncapped 20</t>
  </si>
  <si>
    <t>72 8 UAL1 Rahul Tewatia India HCA 20/05/1993 28 ALL-ROUNDER LHB RIGHT ARM Leg Spin 48 KXIP,DC, RR RR 14 Uncapped 40</t>
  </si>
  <si>
    <t>73 9 UWK1 Mohammed Azharuddeen India KCA 22/03/1994 28 WICKETKEEPER RHB - 0 RCB RCB 0 Uncapped 20</t>
  </si>
  <si>
    <t>74 9 UWK1 K.S. Bharat India ACA 03/10/1993 28 WICKETKEEPER RHB - 8 DD, RCB RCB 8 Uncapped 20</t>
  </si>
  <si>
    <t>75 9 UWK1 Sheldon Jackson India SCA 27/09/1986 35 WICKETKEEPER RHB - 4 KKR KKR 0 Uncapped 30</t>
  </si>
  <si>
    <t>76 9 UWK1 N. Jagadeesan India TNCA 24/12/1995 26 WICKETKEEPER RHB - 5 CSK CSK 0 Uncapped 20</t>
  </si>
  <si>
    <t>77 9 UWK1 Anuj Rawat India DDCA 17/10/1999 22 WICKETKEEPER LHB - 2 RR RR 2 Uncapped 20</t>
  </si>
  <si>
    <t>78 9 UWK1 Jitesh Sharma India VCA 22/10/1993 28 WICKETKEEPER RHB - 0 MI Uncapped 20</t>
  </si>
  <si>
    <t>79 9 UWK1 Prabhsimran Singh India PCA 10/08/2000 21 WICKETKEEPER RHB - 5 PBKS PBKS 2 Uncapped 20</t>
  </si>
  <si>
    <t>80 9 UWK1 Vishnu Solanki India BCA 15/10/1992 29 WICKETKEEPER RHB - Uncapped 20</t>
  </si>
  <si>
    <t>81 9 UWK1 Vishnu Vinod India KCA 02/12/1993 28 WICKETKEEPER RHB - 3 RCB, DC DC 0 Uncapped 20</t>
  </si>
  <si>
    <t>82 10 UFA1 K.M. Asif India KCA 24/07/1993 28 BOWLER RHB RIGHT ARM Fast 3 CSK CSK 1 Uncapped 20</t>
  </si>
  <si>
    <t>83 10 UFA1 Akash Deep India CAB 15/12/1996 25 BOWLER RHB RIGHT ARM Fast Medium 0 RCB RCB 0 Uncapped 20</t>
  </si>
  <si>
    <t>84 10 UFA1 Tushar Deshpande India MCA 15/05/1995 26 BOWLER LHB RIGHT ARM Fast 5 DC Uncapped 20</t>
  </si>
  <si>
    <t>85 10 UFA1 Avesh Khan India MPCA 13/12/1996 25 BOWLER RHB RIGHT ARM Fast 25 DC DC 16 Uncapped 20</t>
  </si>
  <si>
    <t>86 10 UFA1 Ishan Porel India CAB 05/09/1998 23 BOWLER RHB RIGHT ARM Fast Medium 1 PBKS PBKS 1 Uncapped 20</t>
  </si>
  <si>
    <t>87 10 UFA1 Ankit Singh Rajpoot India UPCA 04/12/1993 28 BOWLER RHB RIGHT ARM Fast Medium 29 CSK, KKR, RR, KXIP Uncapped 20</t>
  </si>
  <si>
    <t>88 10 UFA1 Basil Thampi India KCA 11/09/1993 28 BOWLER RHB RIGHT ARM Fast Medium 20 GL, SRH SRH 0 Uncapped 30</t>
  </si>
  <si>
    <t>89 10 UFA1 Kartik Tyagi India UPCA 08/11/2000 21 BOWLER RHB RIGHT ARM Fast Medium 14 RR RR 4 Uncapped 20</t>
  </si>
  <si>
    <t>90 11 USP1 Noor Ahmad Afghanistan 03/01/2005 17 BOWLER RHB LEFT ARM Slow Unorthodox Uncapped 30</t>
  </si>
  <si>
    <t>91 11 USP1 Murugan Ashwin India TNCA 08/09/1990 31 BOWLER RHB RIGHT ARM Leg Spin 34 RPS, DD, RCB, PBKS PBKS 3 Uncapped 20</t>
  </si>
  <si>
    <t>92 11 USP1 K.C Cariappa India KSCA 13/04/1994 27 BOWLER RHB RIGHT ARM Leg Spin 11 KKR, KXIP, RR RR 0 Uncapped 20</t>
  </si>
  <si>
    <t>93 11 USP1 Shreyas Gopal India KSCA 04/09/1993 28 BOWLER RHB RIGHT ARM Leg Spin 48 MI, RR RR 3 Uncapped 20</t>
  </si>
  <si>
    <t>94 11 USP1 Sandeep Lamichhane Nepal 02/08/2000 21 BOWLER RHB RIGHT ARM Leg Spin 9 DC Associate 40</t>
  </si>
  <si>
    <t>95 11 USP1 R. Sai Kishore India TNCA 06/11/1996 25 BOWLER LHB LEFT ARM Slow Orthodox 0 CSK CSK 0 Uncapped 20</t>
  </si>
  <si>
    <t>96 11 USP1 M. Siddharth India TNCA 03/07/1998 23 BOWLER RHB LEFT ARM Slow Orthodox 0 KKR, DC DC 0 Uncapped 20</t>
  </si>
  <si>
    <t>97 11 USP1 Jagadeesha Suchith India KSCA 16/01/1994 28 BOWLER LHB LEFT ARM Slow Orthodox 17 MI, DC, KXIP, SRH SRH 2 Uncapped 20</t>
  </si>
  <si>
    <t>98 12 BA2 Aaron Finch Australia 17/11/1986 35 BATSMAN RHB LEFT ARM Slow Orthodox 5 132 83 87 RR, DD, PWI, SRH, MI, GL, KXIP, RCB Capped 150</t>
  </si>
  <si>
    <t>99 12 BA2 Marnus Labuschagne Australia 22/06/1994 27 BATSMAN RHB RIGHT ARM Leg Spin 23 13 Capped 100</t>
  </si>
  <si>
    <t>100 12 BA2 Dawid Malan England 03/09/1987 34 BATSMAN LHB RIGHT ARM Leg Spin 22 6 36 1 PBKS PBKS 1 Capped 150</t>
  </si>
  <si>
    <t>101 12 BA2 Aiden Markram South Africa 04/10/1994 27 BATSMAN RHB RIGHT ARM Off Spin 29 35 20 6 PBKS PBKS 6 Capped 100</t>
  </si>
  <si>
    <t>102 12 BA2 Eoin Morgan England 10/09/1986 35 BATSMAN LHB RIGHT ARM Medium 16 246 113 83 RCB, SRH,KXIP, KKR KKR 17 Capped 150</t>
  </si>
  <si>
    <t>103 12 BA2 Cheteshwar Pujara India SCA 25/01/1988 34 BATSMAN RHB RIGHT ARM Leg Spin 95 5 30 KKR, RCB, KXIP, CSK CSK 0 Capped 50</t>
  </si>
  <si>
    <t>104 12 BA2 Ajinkya Rahane India MCA 06/06/1988 33 BATSMAN RHB - 82 90 20 151 MI, RPS, RR, DC DC 2 Capped 100</t>
  </si>
  <si>
    <t>105 12 BA2 Mandeep Singh India PCA 18/12/1991 30 BATSMAN RHB RIGHT ARM Medium 3 105 RCB, PBKS PBKS 1 Capped 50</t>
  </si>
  <si>
    <t>106 12 BA2 Saurabh Tiwary India JSCA 30/12/1989 32 BATSMAN LHB RIGHT ARM Off Spin 3 93 RCB,DD,RPS,MI MI 5 Capped 50</t>
  </si>
  <si>
    <t>107 13 AL2 Dominic Drakes West Indies 06/02/1998 24 ALL-ROUNDER LHB LEFT ARM Fast 3 0 CSK CSK 0 Capped 75</t>
  </si>
  <si>
    <t>108 13 AL2 Shivam Dube India MCA 26/06/1993 28 ALL-ROUNDER LHB RIGHT ARM Fast Medium 1 13 24 RCB, RR RR 9 Capped 50</t>
  </si>
  <si>
    <t>109 13 AL2 K. Gowtham India KSCA 20/10/1988 33 ALL-ROUNDER RHB RIGHT ARM Off Spin 1 24 MI, RR, KXIP, CSK CSK 0 Capped 50</t>
  </si>
  <si>
    <t>110 13 AL2 Marco Jansen South Africa 01/05/2000 21 ALL-ROUNDER RHB LEFT ARM Fast 3 1 2 MI MI 2 Capped 50</t>
  </si>
  <si>
    <t>111 13 AL2 Chris Jordan England 04/10/1988 33 ALL-ROUNDER RHB RIGHT ARM Fast Medium 8 34 71 24 RCB, SRH, PBKS PBKS 4 Capped 200</t>
  </si>
  <si>
    <t>112 13 AL2 Liam Livingstone England 04/08/1993 28 ALL-ROUNDER RHB RIGHT ARM Leg Spin 3 14 9 RR RR 5 Capped 100</t>
  </si>
  <si>
    <t>113 13 AL2 James Neesham New Zealand 17/09/1990 31 ALL-ROUNDER LHB RIGHT ARM Fast Medium 12 66 38 12 DD, KXIP, MI MI 3 Capped 150</t>
  </si>
  <si>
    <t>114 13 AL2 Vijay Shankar India TNCA 26/01/1991 31 ALL-ROUNDER RHB RIGHT ARM Fast Medium 12 8 47 CSK, DD, SRH SRH 7 Capped 50</t>
  </si>
  <si>
    <t>115 13 AL2 Odean Smith West Indies 01/11/1996 25 ALL-ROUNDER RHB RIGHT ARM Fast 3 5 Capped 100</t>
  </si>
  <si>
    <t>116 13 AL2 Jayant Yadav India HCA 22/01/1990 32 ALL-ROUNDER RHB RIGHT ARM Off Spin 5 1 19 DD, MI MI 5 Capped 100</t>
  </si>
  <si>
    <t>117 14 FA2 Syed Khaleel Ahmed India RCA 05/12/1997 24 BOWLER RHB LEFT ARM Fast 11 14 24 DD, SRH SRH 7 Capped 50</t>
  </si>
  <si>
    <t>118 14 FA2 Dushmanta Chameera Sri Lanka 11/01/1992 30 BOWLER RHB RIGHT ARM Fast 12 37 39 0 RR Capped 50</t>
  </si>
  <si>
    <t>119 14 FA2 Sheldon Cottrell West Indies 19/08/1989 32 BOWLER RHB LEFT ARM Fast Medium 2 38 34 6 KXIP Capped 75</t>
  </si>
  <si>
    <t>120 14 FA2 Nathan Coulter-Nile Australia 11/10/1987 34 BOWLER RHB RIGHT ARM Fast Medium 32 28 38 DD, KKR, RCB, MI MI 5 Capped 200</t>
  </si>
  <si>
    <t>121 14 FA2 Lungisani Ngidi South Africa 29/03/1996 26 BOWLER RHB RIGHT ARM Fast 13 30 23 14 CSK CSK 3 Capped 50</t>
  </si>
  <si>
    <t>122 14 FA2 Navdeep Saini India DDCA 23/11/1992 29 BOWLER RHB RIGHT ARM Fast 2 8 11 28 DD, RCB RCB 2 Capped 75</t>
  </si>
  <si>
    <t>123 14 FA2 Chetan Sakariya India SCA 28/02/1998 24 BOWLER LHB LEFT ARM Fast Medium 1 2 14 RR RR 14 Capped 50</t>
  </si>
  <si>
    <t>124 14 FA2 Ishant Sharma India DDCA 02/09/1988 33 BOWLER RHB RIGHT ARM Fast 105 80 14 93 KKR, DCH,SRH,RPS, KXIP, DC DC 2 Capped 150</t>
  </si>
  <si>
    <t>125 14 FA2 Sandeep Sharma India UTCA 18/05/1993 28 BOWLER RHB RIGHT ARM Fast Medium 2 99 KXIP, SRH SRH 13 Capped 50</t>
  </si>
  <si>
    <t>126 14 FA2 Jaydev Unadkat India SCA 18/10/1991 30 BOWLER RHB LEFT ARM Fast Medium 1 7 10 86 KKR,RCB, DD, RPS, RR RR 6 Capped 75</t>
  </si>
  <si>
    <t>127 15 SP2 Qais Ahmad Afghanistan 15/08/2000 21 BOWLER RHB RIGHT ARM Leg Spin 1 1 Capped 50</t>
  </si>
  <si>
    <t>128 15 SP2 Piyush Chawla India GUCA 24/12/1988 33 BOWLER LHB RIGHT ARM Leg Spin 3 25 7 165 KXIP, KKR, CSK, MI MI 1 Capped 100</t>
  </si>
  <si>
    <t>129 15 SP2 Mayank Markande India PCA 11/11/1997 24 BOWLER RHB RIGHT ARM Leg Spin 1 18 MI, RR RR 1 Capped 50</t>
  </si>
  <si>
    <t>130 15 SP2 Shahbaz Nadeem India JSCA 12/08/1989 32 BOWLER RHB LEFT ARM Slow Orthodox 2 72 DD, SRH SRH 1 Capped 50</t>
  </si>
  <si>
    <t>131 15 SP2 Tabraiz Shamsi South Africa 18/02/1990 32 BOWLER LHB LEFT ARM Slow Unorthodox 2 28 41 5 RCB, RR RR 1 Capped 100</t>
  </si>
  <si>
    <t>132 15 SP2 Karn Sharma India RSPB 23/10/1987 34 BOWLER LHB RIGHT ARM Leg Spin 1 2 1 68 RCB, SRH, MI, CSK CSK 0 Capped 50</t>
  </si>
  <si>
    <t>133 15 SP2 Ish Sodhi New Zealand 31/10/1992 29 BOWLER RHB RIGHT ARM Leg Spin 17 33 66 8 RR Capped 50</t>
  </si>
  <si>
    <t>134 15 SP2 Maheesh Theekshana Sri Lanka 01/08/2000 21 BOWLER RHB RIGHT ARM Off Spin 1 10 Capped 50</t>
  </si>
  <si>
    <t>135 16 UBA2 Sachin Baby India KCA 18/12/1988 33 BATSMAN LHB RIGHT ARM Off Spin 19 RR, SRH, RCB RCB 1 Uncapped 20</t>
  </si>
  <si>
    <t>136 16 UBA2 Ricky Bhui India ACA 29/09/1996 25 BATSMAN RHB RIGHT ARM Off Spin 2 SRH Uncapped 20</t>
  </si>
  <si>
    <t>137 16 UBA2 Himanshu Rana India HCA 01/10/1998 23 BATSMAN RHB RIGHT ARM Off Spin Uncapped 20</t>
  </si>
  <si>
    <t>138 16 UBA2 Harnoor Singh India UTCA 30/01/2003 19 BATSMAN LHB RIGHT ARM Leg Spin Uncapped 20</t>
  </si>
  <si>
    <t>139 16 UBA2 Himmat Singh India DDCA 08/11/1996 25 BATSMAN RHB RIGHT ARM Off Spin 0 RCB Uncapped 20</t>
  </si>
  <si>
    <t>140 16 UBA2 Rinku Singh India UPCA 12/10/1997 24 BATSMAN LHB RIGHT ARM Off Spin 11 KKR Uncapped 20</t>
  </si>
  <si>
    <t>141 16 UBA2 Virat Singh India JSCA 08/12/1997 24 BATSMAN LHB RIGHT ARM Off Spin 3 SRH SRH 3 Uncapped 20</t>
  </si>
  <si>
    <t>142 16 UBA2 Manan Vohra India UTCA 18/07/1993 28 BATSMAN RHB - 53 KXIP, RCB, RR RR 4 Uncapped 20</t>
  </si>
  <si>
    <t>143 17 UAL2 Raj Angad Bawa India UTCA 12/11/2002 19 ALL-ROUNDER LHB RIGHT ARM Fast Medium Uncapped 20</t>
  </si>
  <si>
    <t>144 17 UAL2 Yash Dhull India DDCA 11/11/2002 19 ALL-ROUNDER RHB RIGHT ARM Off Spin Uncapped 20</t>
  </si>
  <si>
    <t>145 17 UAL2 Rajvardhan Hangargekar India MACA 10/11/2002 19 ALL-ROUNDER RHB RIGHT ARM Fast Uncapped 30</t>
  </si>
  <si>
    <t>146 17 UAL2 Mahipal Lomror India RCA 16/11/1999 22 ALL-ROUNDER LHB LEFT ARM Slow Orthodox 11 RR RR 4 Uncapped 40</t>
  </si>
  <si>
    <t>147 17 UAL2 Darshan Nalkande India VCA 04/10/1998 23 ALL-ROUNDER RHB RIGHT ARM Fast Medium 0 PBKS PBKS 0 Uncapped 20</t>
  </si>
  <si>
    <t>148 17 UAL2 Vicky Ostwal India MACA 01/09/2002 19 ALL-ROUNDER RHB LEFT ARM Slow Orthodox Uncapped 20</t>
  </si>
  <si>
    <t>149 17 UAL2 Ripal Patel India GUCA 28/09/1995 26 ALL-ROUNDER RHB RIGHT ARM Fast Medium 2 DC DC 2 Uncapped 20</t>
  </si>
  <si>
    <t>150 17 UAL2 Anukul Roy India JSCA 30/11/1998 23 ALL-ROUNDER LHB LEFT ARM Slow Orthodox 1 MI MI 0 Uncapped 20</t>
  </si>
  <si>
    <t>151 17 UAL2 N. Tilak Varma India HYCA 08/11/2002 19 ALL-ROUNDER LHB RIGHT ARM Off Spin Uncapped 20</t>
  </si>
  <si>
    <t>152 17 UAL2 Lalit Yadav India DDCA 03/01/1997 25 ALL-ROUNDER RHB RIGHT ARM Off Spin 7 DC DC 7 Uncapped 20</t>
  </si>
  <si>
    <t>153 17 UAL2 Sanjay Yadav India TNCA 10/05/1995 26 ALL-ROUNDER LHB LEFT ARM Slow Orthodox 0 KKR, SRH Uncapped 20</t>
  </si>
  <si>
    <t>154 18 UFA2 Yash Dayal India UPCA 13/12/1997 24 BOWLER RHB LEFT ARM Fast Uncapped 20</t>
  </si>
  <si>
    <t>155 18 UFA2 Arzan Nagwaswalla India GUCA 17/10/1997 24 BOWLER RHB LEFT ARM Fast Medium Uncapped 20</t>
  </si>
  <si>
    <t>156 18 UFA2 Kuldeep Sen India MPCA 22/10/1996 25 BOWLER RHB RIGHT ARM Fast Medium Uncapped 20</t>
  </si>
  <si>
    <t>157 18 UFA2 Akash Singh India RCA 26/04/2002 19 BOWLER RHB LEFT ARM Fast 1 RR RR 1 Uncapped 20</t>
  </si>
  <si>
    <t>158 18 UFA2 Simarjeet Singh India DDCA 17/01/1998 24 BOWLER RHB RIGHT ARM Fast 0 MI MI 0 Uncapped 20</t>
  </si>
  <si>
    <t>159 18 UFA2 Yash Thakur India VCA 28/12/1998 23 BOWLER RHB RIGHT ARM Fast Medium Uncapped 20</t>
  </si>
  <si>
    <t>160 18 UFA2 Vasu Vats India UPCA 08/09/2002 19 BOWLER RHB RIGHT ARM Fast Medium Uncapped 20</t>
  </si>
  <si>
    <t>161 18 UFA2 Mujtaba Yousuf India JKCA 07/06/2002 19 BOWLER LHB LEFT ARM Fast Uncapped 20</t>
  </si>
  <si>
    <t>162 19 BA3 Finn Allen New Zealand 22/04/1999 22 BATSMAN RHB RIGHT ARM Off Spin 6 0 RCB RCB 0 Capped 50</t>
  </si>
  <si>
    <t>163 19 BA3 Devon Conway New Zealand 08/07/1991 30 BATSMAN LHB RIGHT ARM Medium 5 3 20 Capped 100</t>
  </si>
  <si>
    <t>164 19 BA3 Alex Hales England 03/01/1989 33 BATSMAN RHB - 11 70 60 6 MI, SRH Capped 150</t>
  </si>
  <si>
    <t>165 19 BA3 Evin Lewis West Indies 27/12/1991 30 BATSMAN LHB - 57 50 21 MI, RR RR 5 Capped 200</t>
  </si>
  <si>
    <t>166 19 BA3 Chris Lynn Australia 10/04/1990 31 BATSMAN RHB LEFT ARM Slow Orthodox 4 18 42 DCH, KKR, MI MI 1 Capped 150</t>
  </si>
  <si>
    <t>167 19 BA3 Karun Nair India KSCA 06/12/1991 30 BATSMAN RHB RIGHT ARM Off Spin 6 2 73 RCB, RR, DD, KXIP, KKR KKR 0 Capped 50</t>
  </si>
  <si>
    <t>168 19 BA3 Rovman Powell West Indies 23/07/1993 28 BATSMAN RHB RIGHT ARM Fast Medium 37 33 0 KKR Capped 75</t>
  </si>
  <si>
    <t>169 19 BA3 Rassie Van Der Dussen South Africa 07/02/1989 33 BATSMAN RHB RIGHT ARM Off Spin 13 30 34 Capped 100</t>
  </si>
  <si>
    <t>170 19 BA3 Najibullah Zadran Afghanistan 28/02/1993 29 BATSMAN LHB RIGHT ARM Off Spin 70 68 Capped 50</t>
  </si>
  <si>
    <t>171 20 AL3 Jofra Archer England 01/04/1995 27 ALL-ROUNDER RHB RIGHT ARM Fast 13 17 12 35 RR RR 0 Capped 200</t>
  </si>
  <si>
    <t>172 20 AL3 Charith Asalanka Sri Lanka 29/06/1997 24 ALL-ROUNDER LHB RIGHT ARM Leg Spin 1 8 9 Capped 50</t>
  </si>
  <si>
    <t>173 20 AL3 Rishi Dhawan India HPCA 19/02/1990 32 ALL-ROUNDER RHB RIGHT ARM Fast Medium 3 1 26 MI, KXIP, KKR Capped 50</t>
  </si>
  <si>
    <t>174 20 AL3 George Garton England 15/04/1997 24 ALL-ROUNDER LHB LEFT ARM Fast 1 5 RCB RCB 5 Capped 50</t>
  </si>
  <si>
    <t>175 20 AL3 Daryl Mitchell New Zealand 20/05/1991 30 ALL-ROUNDER RHB RIGHT ARM Medium 6 3 25 Capped 75</t>
  </si>
  <si>
    <t>176 20 AL3 Dwaine Pretorius South Africa 29/03/1989 33 ALL-ROUNDER RHB RIGHT ARM Fast Medium 3 22 22 Capped 50</t>
  </si>
  <si>
    <t>177 20 AL3 Sherfane Rutherford West Indies 15/08/1998 23 ALL-ROUNDER LHB RIGHT ARM Medium 6 7 DC, MI Capped 100</t>
  </si>
  <si>
    <t>178 20 AL3 Daniel Sams Australia 27/10/1992 29 ALL-ROUNDER RHB LEFT ARM Fast Medium 4 5 DC, RCB RCB 2 Capped 100</t>
  </si>
  <si>
    <t>179 20 AL3 Mitchell Santner New Zealand 05/02/1992 30 ALL-ROUNDER LHB LEFT ARM Slow Orthodox 24 75 62 6 CSK CSK 0 Capped 100</t>
  </si>
  <si>
    <t>180 20 AL3 Romario Shepherd West Indies 26/11/1994 27 ALL-ROUNDER RHB RIGHT ARM Fast Medium 10 9 Capped 75</t>
  </si>
  <si>
    <t>181 21 WK2 Litton Das Bangladesh 13/10/1994 27 WICKETKEEPER RHB - 28 47 46 Capped 50</t>
  </si>
  <si>
    <t>182 21 WK2 Niroshan Dickwella Sri Lanka 23/06/1993 28 WICKETKEEPER LHB - 45 53 28 Capped 50</t>
  </si>
  <si>
    <t>183 21 WK2 Andre Fletcher West Indies 28/11/1987 34 WICKETKEEPER RHB - 25 54 Capped 50</t>
  </si>
  <si>
    <t>184 21 WK2 Rahmanullah Gurbaz Afghanistan 28/11/2001 20 WICKETKEEPER RHB - 3 18 Capped 50</t>
  </si>
  <si>
    <t>185 21 WK2 Shai Hope West Indies 10/11/1993 28 WICKETKEEPER RHB - 38 86 15 Capped 50</t>
  </si>
  <si>
    <t>186 21 WK2 Heinrich Klaasen South Africa 30/07/1991 30 WICKETKEEPER RHB - 7 RR, RCB Capped 50</t>
  </si>
  <si>
    <t>187 21 WK2 Ben Mcdermott Australia 12/12/1994 27 WICKETKEEPER RHB - 2 17 Capped 50</t>
  </si>
  <si>
    <t>188 21 WK2 Kusal Mendis Sri Lanka 02/02/1995 27 WICKETKEEPER RHB RIGHT ARM Leg Spin 47 79 29 Capped 50</t>
  </si>
  <si>
    <t>189 21 WK2 Kusal Perera Sri Lanka 17/08/1990 31 WICKETKEEPER LHB - 22 107 60 2 RR Capped 50</t>
  </si>
  <si>
    <t>190 21 WK2 Joshua Philippe Australia 01/06/1997 24 WICKETKEEPER RHB - 3 10 5 RCB Capped 100</t>
  </si>
  <si>
    <t>191 21 WK2 Glenn Phillips New Zealand 06/12/1996 25 WICKETKEEPER RHB RIGHT ARM Off Spin 1 35 3 RR 3 Capped 150</t>
  </si>
  <si>
    <t>192 21 WK2 Tim Seifert New Zealand 14/12/1994 27 WICKETKEEPER RHB - 3 40 1 KKR KKR 1 Capped 50</t>
  </si>
  <si>
    <t>193 22 FA3 Jason Behrendorff Australia 20/04/1990 31 BOWLER RHB LEFT ARM Fast Medium 11 9 5 MI, CSK CSK 0 Capped 75</t>
  </si>
  <si>
    <t>194 22 FA3 Nathan Ellis Australia 22/09/1994 27 BOWLER RHB RIGHT ARM Fast Medium 2 3 PBKS PBKS 3 Capped 75</t>
  </si>
  <si>
    <t>195 22 FA3 Fazalhaq Farooqi Afghanistan 22/09/2000 21 BOWLER RHB LEFT ARM Fast Medium 1 Capped 50</t>
  </si>
  <si>
    <t>196 22 FA3 Siddharth Kaul India PCA 19/05/1990 31 BOWLER RHB RIGHT ARM Fast Medium 3 3 54 KKR, DD, SRH SRH 8 Capped 75</t>
  </si>
  <si>
    <t>197 22 FA3 Obed Mccoy West Indies 04/01/1997 25 BOWLER LHB LEFT ARM Fast 2 13 Capped 75</t>
  </si>
  <si>
    <t>198 22 FA3 Tymal Mills England 12/08/1992 29 BOWLER RHB LEFT ARM Fast 9 5 RCB Capped 100</t>
  </si>
  <si>
    <t>199 22 FA3 Adam Milne New Zealand 13/04/1992 29 BOWLER RHB RIGHT ARM Fast 40 31 9 RCB, MI MI 4 Capped 150</t>
  </si>
  <si>
    <t>200 22 FA3 Reece Topley England 21/02/1994 28 BOWLER RHB LEFT ARM Fast 13 6 Capped 75</t>
  </si>
  <si>
    <t>201 22 FA3 Andrew Tye Australia 12/12/1986 35 BOWLER RHB RIGHT ARM Fast Medium 7 32 27 GL, KXIP, RR RR 0 Capped 100</t>
  </si>
  <si>
    <t>202 22 FA3 Sandeep Warrier India TNCA 04/04/1991 31 BOWLER RHB RIGHT ARM Fast 1 5 KKR KKR 1 Capped 50</t>
  </si>
  <si>
    <t>203 23 SP3 Todd Astle New Zealand 24/09/1986 35 BOWLER RHB RIGHT ARM Leg Spin 5 9 5 Capped 75</t>
  </si>
  <si>
    <t>204 23 SP3 Akila Dhananjaya Sri Lanka 04/10/1993 28 BOWLER RHB RIGHT ARM Off Spin 6 39 31 1 MI Capped 50</t>
  </si>
  <si>
    <t>205 23 SP3 Zahir Khan Afghanistan 20/12/1998 23 BOWLER LHB LEFT ARM Slow Unorthodox 3 1 0 RR Capped 50</t>
  </si>
  <si>
    <t>206 23 SP3 Keshav Maharaj South Africa 07/02/1990 32 BOWLER RHB LEFT ARM Slow Orthodox 39 16 8 Capped 50</t>
  </si>
  <si>
    <t>207 23 SP3 Waqar Salamkheil Afghanistan 02/10/2001 20 BOWLER RHB LEFT ARM Slow Orthodox 1 Capped 50</t>
  </si>
  <si>
    <t>208 23 SP3 Rahul Sharma India PCA 30/11/1986 35 BOWLER RHB RIGHT ARM Leg Spin 4 2 44 DCH, PWI, DD, CSK Capped 50</t>
  </si>
  <si>
    <t>209 23 SP3 Hayden Walsh West Indies 23/04/1992 29 BOWLER LHB RIGHT ARM Leg Spin 13 30 Capped 50</t>
  </si>
  <si>
    <t>210 24 UBA3 Tanmay Agarwal India HYCA 03/05/1995 26 BATSMAN LHB RIGHT ARM Leg Spin 0 SRH Uncapped 20</t>
  </si>
  <si>
    <t>211 24 UBA3 Shivam Chauhan India HCA 14/10/1997 24 BATSMAN RHB RIGHT ARM Fast Medium Uncapped 20</t>
  </si>
  <si>
    <t>212 24 UBA3 Nikhil Gangta India HPCA 01/09/1992 29 BATSMAN RHB RIGHT ARM Off Spin Uncapped 20</t>
  </si>
  <si>
    <t>213 24 UBA3 Rohan Kadam India KSCA 05/07/1994 27 BATSMAN LHB RIGHT ARM Leg Spin Uncapped 20</t>
  </si>
  <si>
    <t>214 24 UBA3 Tom Kohler-Cadmore England 19/08/1994 27 BATSMAN RHB - Uncapped 40</t>
  </si>
  <si>
    <t>215 24 UBA3 Priyank Panchal India GUCA 09/04/1990 32 BATSMAN RHB - Uncapped 20</t>
  </si>
  <si>
    <t>216 24 UBA3 Sameer Rizvi India UPCA 06/12/2003 18 BATSMAN RHB RIGHT ARM Leg Spin Uncapped 20</t>
  </si>
  <si>
    <t>217 24 UBA3 Ritwik Roy Chowdhury India CAB 20/11/1995 26 BATSMAN RHB - Uncapped 20</t>
  </si>
  <si>
    <t>218 24 UBA3 Subhranshu Senapati India OCA 30/12/1996 25 BATSMAN RHB RIGHT ARM Fast Medium Uncapped 20</t>
  </si>
  <si>
    <t>219 24 UBA3 Apoorv Wankhade India VCA 14/03/1992 30 BATSMAN RHB RIGHT ARM Medium 0 MI, KKR Uncapped 20</t>
  </si>
  <si>
    <t>220 25 UAL3 Atharva Ankolekar India MCA 26/09/2000 21 ALL-ROUNDER LHB LEFT ARM Slow Orthodox Uncapped 20</t>
  </si>
  <si>
    <t>221 25 UAL3 Tim David Australia 16/03/1996 26 ALL-ROUNDER RHB RIGHT ARM Off Spin 1 RCB RCB 1 Uncapped 40</t>
  </si>
  <si>
    <t>222 25 UAL3 Pravin Dubey India KSCA 01/07/1993 28 ALL-ROUNDER RHB RIGHT ARM Leg Spin 3 RCB, DC DC 0 Uncapped 20</t>
  </si>
  <si>
    <t>223 25 UAL3 Prerak Mankad India SCA 23/04/1994 27 ALL-ROUNDER RHB RIGHT ARM Medium Uncapped 20</t>
  </si>
  <si>
    <t>224 25 UAL3 Suyash Prabhudessai India GCA 06/12/1997 24 ALL-ROUNDER RHB RIGHT ARM Fast Medium 0 RCB RCB 0 Uncapped 20</t>
  </si>
  <si>
    <t>225 25 UAL3 Ramandeep Singh India PCA 13/04/1997 24 ALL-ROUNDER RHB RIGHT ARM Fast Uncapped 20</t>
  </si>
  <si>
    <t>226 25 UAL3 B. Sai Sudharsan India TNCA 15/10/2001 20 ALL-ROUNDER LHB RIGHT ARM Leg Spin Uncapped 20</t>
  </si>
  <si>
    <t>227 25 UAL3 Atharva Taide India VCA 26/04/2000 21 ALL-ROUNDER LHB LEFT ARM Slow Orthodox Uncapped 20</t>
  </si>
  <si>
    <t>228 25 UAL3 Tanay Thyagarajan India HYCA 15/11/1995 26 ALL-ROUNDER LHB LEFT ARM Slow Orthodox Uncapped 20</t>
  </si>
  <si>
    <t>229 26 UWK2 Ankush Bains India HPCA 16/12/1995 26 WICKETKEEPER RHB - 0 RPS, DC Uncapped 20</t>
  </si>
  <si>
    <t>230 26 UWK2 Prashant Chopra India HPCA 07/10/1992 29 WICKETKEEPER RHB RIGHT ARM Leg Spin 2 RR Uncapped 20</t>
  </si>
  <si>
    <t>231 26 UWK2 Kedar Devdhar India BCA 14/12/1989 32 WICKETKEEPER RHB - 1 DCH Uncapped 20</t>
  </si>
  <si>
    <t>232 26 UWK2 Shreevats Goswami India CAB 18/05/1989 32 WICKETKEEPER LHB - 31 RCB, KKR, RR, SRH SRH 0 Uncapped 20</t>
  </si>
  <si>
    <t>233 26 UWK2 Dhruv Jurel India UPCA 21/01/2001 21 WICKETKEEPER RHB - Uncapped 20</t>
  </si>
  <si>
    <t>234 26 UWK2 Aryan Juyal India UPCA 11/11/2001 20 WICKETKEEPER RHB - Uncapped 20</t>
  </si>
  <si>
    <t>235 26 UWK2 Akshdeep Nath India UPCA 10/05/1993 28 WICKETKEEPER RHB - 14 GL, KXIP, RCB Uncapped 20</t>
  </si>
  <si>
    <t>236 26 UWK2 Luvnith Sisodia India KSCA 15/01/2000 22 WICKETKEEPER LHB RIGHT ARM Off Spin Uncapped 20</t>
  </si>
  <si>
    <t>237 26 UWK2 Aditya Tare India MCA 07/11/1987 34 WICKETKEEPER RHB - 35 SRH,DD, MI MI 0 Uncapped 20</t>
  </si>
  <si>
    <t>238 26 UWK2 Upendra Singh Yadav India RSPB 08/10/1996 25 WICKETKEEPER RHB RIGHT ARM Off Spin Uncapped 20</t>
  </si>
  <si>
    <t>239 27 UFA3 Vaibhav Arora India HPCA 14/12/1997 24 BOWLER RHB RIGHT ARM Fast Medium 0 KKR KKR 0 Uncapped 20</t>
  </si>
  <si>
    <t>240 27 UFA3 Mukesh Choudhary India MACA 06/07/1996 25 BOWLER LHB LEFT ARM Fast Uncapped 20</t>
  </si>
  <si>
    <t>241 27 UFA3 Rasikh Dar India JKCA 05/04/2000 22 BOWLER RHB RIGHT ARM Fast Medium 1 MI Uncapped 20</t>
  </si>
  <si>
    <t>242 27 UFA3 Ben Dwarshuis Australia 23/06/1994 27 BOWLER LHB LEFT ARM Fast 0 KXIP, DC Uncapped 30</t>
  </si>
  <si>
    <t>243 27 UFA3 Pankaj Jaswal India HPCA 20/09/1995 26 BOWLER RHB RIGHT ARM Fast Medium 0 MI Uncapped 20</t>
  </si>
  <si>
    <t>244 27 UFA3 Mohsin Khan India UPCA 15/07/1998 23 BOWLER LHB LEFT ARM Fast Medium 0 MI MI 0 Uncapped 20</t>
  </si>
  <si>
    <t>245 27 UFA3 Lukman Hussain Meriwala India BCA 11/12/1991 30 BOWLER LHB LEFT ARM Fast Medium 1 DC DC 1 Uncapped 20</t>
  </si>
  <si>
    <t>246 27 UFA3 Chama Milind India HYCA 04/09/1994 27 BOWLER LHB LEFT ARM Fast 0 SRH, DD Uncapped 20</t>
  </si>
  <si>
    <t>247 27 UFA3 Vyshak Vijay Kumar India KSCA 31/01/1997 25 BOWLER RHB RIGHT ARM Fast Medium Uncapped 20</t>
  </si>
  <si>
    <t>248 27 UFA3 Mayank Yadav India DDCA 17/06/2002 19 BOWLER RHB RIGHT ARM Fast Medium Uncapped 20</t>
  </si>
  <si>
    <t>249 28 USP2 Zeeshan Ansari India UPCA 16/12/1999 22 BOWLER RHB RIGHT ARM Leg Spin Uncapped 20</t>
  </si>
  <si>
    <t>250 28 USP2 Tejas Baroka India DDCA 01/02/1996 26 BOWLER RHB RIGHT ARM Leg Spin 1 GL Uncapped 20</t>
  </si>
  <si>
    <t>251 28 USP2 Yuvraj Chudasama India SCA 23/11/1995 26 BOWLER LHB RIGHT ARM Leg Spin Uncapped 20</t>
  </si>
  <si>
    <t>252 28 USP2 Dharmendrasinh Jadeja India SCA 04/08/1990 31 BOWLER LHB LEFT ARM Slow Orthodox Uncapped 20</t>
  </si>
  <si>
    <t>253 28 USP2 Khrievitso Kense India NCA 06/03/2004 18 BOWLER RHB RIGHT ARM Leg Spin Uncapped 20</t>
  </si>
  <si>
    <t>254 28 USP2 Prince Balwant Rai India PCA 05/05/1999 22 BOWLER RHB RIGHT ARM Leg Spin 0 MI Uncapped 20</t>
  </si>
  <si>
    <t>255 28 USP2 Pardeep Sahu India MCA 21/08/1985 36 BOWLER RHB RIGHT ARM Leg Spin 5 RR, KXIP Uncapped 20</t>
  </si>
  <si>
    <t>256 28 USP2 Jalaj Saxena India KCA 15/12/1986 35 BOWLER RHB RIGHT ARM Off Spin 1 MI, RCB, DC,PBKS PBKS 1 Uncapped 30</t>
  </si>
  <si>
    <t>257 28 USP2 Prashant Solanki India MCA 22/02/2000 22 BOWLER RHB RIGHT ARM Leg Spin Uncapped 20</t>
  </si>
  <si>
    <t>258 28 USP2 Midhun Sudhesan India KCA 07/10/1994 27 BOWLER RHB RIGHT ARM Leg Spin 1 RR Uncapped 20</t>
  </si>
  <si>
    <t>259 29 BA4 Martin Guptill New Zealand 30/09/1986 35 BATSMAN RHB - 47 186 112 13 MI,KXIP,SRH Capped 75</t>
  </si>
  <si>
    <t>260 29 BA4 Usman Khawaja Australia 18/12/1986 35 BATSMAN LHB RIGHT ARM Off Spin 46 40 9 6 RPS Capped 150</t>
  </si>
  <si>
    <t>261 29 BA4 Brandon King West Indies 16/12/1994 27 BATSMAN RHB RIGHT ARM Off Spin 4 14 Capped 50</t>
  </si>
  <si>
    <t>262 29 BA4 Janneman Malan South Africa 18/04/1996 25 BATSMAN RHB RIGHT ARM Off Spin 12 11 Capped 50</t>
  </si>
  <si>
    <t>263 29 BA4 Bhanuka Rajapaksa Sri Lanka 24/10/1991 30 BATSMAN LHB - 5 18 Capped 50</t>
  </si>
  <si>
    <t>264 29 BA4 Rilee Rossouw South Africa 09/10/1989 32 BATSMAN LHB RIGHT ARM Off Spin 36 15 5 RCB Capped 100</t>
  </si>
  <si>
    <t>265 29 BA4 Paul Stirling Ireland 03/09/1990 31 BATSMAN RHB RIGHT ARM Off Spin 3 136 94 Capped 50</t>
  </si>
  <si>
    <t>266 29 BA4 Hanuma Vihari India HYCA 13/10/1993 28 BATSMAN RHB RIGHT ARM Off Spin 13 24 SRH, DC Capped 50</t>
  </si>
  <si>
    <t>267 29 BA4 James Vince England 14/03/1991 31 BATSMAN RHB - 13 19 12 Capped 200</t>
  </si>
  <si>
    <t>268 29 BA4 Hazratullah Zazai Afghanistan 23/03/1998 24 BATSMAN LHB - 16 20 Capped 50</t>
  </si>
  <si>
    <t>269 30 AL4 Fabian Allen West Indies 07/05/1995 26 ALL-ROUNDER RHB LEFT ARM Slow Orthodox 17 28 4 Capped 75</t>
  </si>
  <si>
    <t>270 30 AL4 Roston Chase West Indies 22/03/1992 30 ALL-ROUNDER RHB RIGHT ARM Off Spin 43 33 3 Capped 100</t>
  </si>
  <si>
    <t>271 30 AL4 Ben Cutting Australia 30/01/1987 35 ALL-ROUNDER RHB RIGHT ARM Fast Medium 4 7 21 RR, SRH, MI, KKR KKR 0 Capped 75</t>
  </si>
  <si>
    <t>272 30 AL4 Lewis Gregory England 24/05/1992 29 ALL-ROUNDER RHB RIGHT ARM Fast Medium 3 9 Capped 150</t>
  </si>
  <si>
    <t>273 30 AL4 Moises Henriques Australia 01/02/1987 35 ALL-ROUNDER RHB RIGHT ARM Fast Medium 4 16 24 62 KKR, DD, RCB, SRH, PBKS PBKS 5 Capped 100</t>
  </si>
  <si>
    <t>274 30 AL4 Akeal Hosein West Indies 25/04/1993 28 ALL-ROUNDER LHB LEFT ARM Slow Orthodox 12 13 Capped 50</t>
  </si>
  <si>
    <t>275 30 AL4 Karim Janat Afghanistan 11/08/1998 23 ALL-ROUNDER RHB RIGHT ARM Fast Medium 1 32 Capped 50</t>
  </si>
  <si>
    <t>276 30 AL4 Scott Kuggeleijn New Zealand 03/01/1992 30 ALL-ROUNDER RHB RIGHT ARM Fast 2 18 2 CSK, RCB RCB 0 Capped 75</t>
  </si>
  <si>
    <t>277 30 AL4 Pawan Negi India DDCA 06/01/1993 29 ALL-ROUNDER LHB LEFT ARM Slow Orthodox 1 50 CSK, DD, RCB, KKR KKR 0 Capped 50</t>
  </si>
  <si>
    <t>278 30 AL4 Gurkeerat Singh India PCA 29/06/1990 31 ALL-ROUNDER RHB RIGHT ARM Off Spin 3 41 KKR 0 Capped 50</t>
  </si>
  <si>
    <t>279 31 FA4 Sean Abbott Australia 29/02/1992 30 BOWLER RHB RIGHT ARM Fast 2 7 2 RCB Capped 75</t>
  </si>
  <si>
    <t>280 31 FA4 Taskin Ahmed Bangladesh 03/04/1995 27 BOWLER LHB RIGHT ARM Fast 8 42 33 Capped 50</t>
  </si>
  <si>
    <t>281 31 FA4 Marchant De Lange South Africa 13/10/1990 31 BOWLER RHB RIGHT ARM Fast 2 4 6 5 KKR, MI Capped 200</t>
  </si>
  <si>
    <t>282 31 FA4 Alzarri Joseph West Indies 20/11/1996 25 BOWLER RHB RIGHT ARM Fast 17 40 3 MI Capped 75</t>
  </si>
  <si>
    <t>283 31 FA4 Dhawal Kulkarni India MCA 10/12/1988 33 BOWLER RHB RIGHT ARM Fast Medium 12 2 92 GL, RR, MI MI 1 Capped 75</t>
  </si>
  <si>
    <t>284 31 FA4 Saqib Mahmood England 25/02/1997 25 BOWLER RHB RIGHT ARM Fast 7 9 Capped 200</t>
  </si>
  <si>
    <t>285 31 FA4 Riley Meredith Australia 21/06/1996 25 BOWLER RHB RIGHT ARM Fast 1 5 5 PBKS PBKS 5 Capped 100</t>
  </si>
  <si>
    <t>286 31 FA4 Kane Richardson Australia 12/02/1991 31 BOWLER RHB RIGHT ARM Fast Medium 25 26 15 PWI, RR, RCB RCB 1 Capped 150</t>
  </si>
  <si>
    <t>287 31 FA4 Tim Southee New Zealand 11/12/1988 33 BOWLER RHB RIGHT ARM Fast 83 143 92 43 CSK, RR, MI, RCB, KKR KKR 3 Capped 150</t>
  </si>
  <si>
    <t>288 31 FA4 Naveen Ul Haq Afghanistan 23/09/1999 22 BOWLER RHB RIGHT ARM Fast Medium 7 13 Capped 50</t>
  </si>
  <si>
    <t>289 32 UBA4 Harpreet Bhatia India CSCSCA 11/08/1991 30 BATSMAN LHB RIGHT ARM Medium 4 KKR, PWI, RCB Uncapped 40</t>
  </si>
  <si>
    <t>290 32 UBA4 Rahul Buddhi India HYCA 20/09/1997 24 BATSMAN LHB RIGHT ARM Leg Spin Uncapped 20</t>
  </si>
  <si>
    <t>291 32 UBA4 Sudip Chatterjee India CAB 11/11/1991 30 BATSMAN LHB RIGHT ARM Leg Spin Uncapped 20</t>
  </si>
  <si>
    <t>292 32 UBA4 Hiten Dalal India DDCA 25/09/1994 27 BATSMAN RHB RIGHT ARM Leg Spin Uncapped 20</t>
  </si>
  <si>
    <t>293 32 UBA4 Abhimanyu Easwaran India CAB 06/09/1995 26 BATSMAN RHB RIGHT ARM Leg Spin Uncapped 20</t>
  </si>
  <si>
    <t>294 32 UBA4 Laurie Evans England 12/10/1987 34 BATSMAN RHB - Uncapped 40</t>
  </si>
  <si>
    <t>295 32 UBA4 Rahul Gahlaut India SSCB 18/09/1995 26 BATSMAN LHB RIGHT ARM Off Spin Uncapped 20</t>
  </si>
  <si>
    <t>296 32 UBA4 Amandeep Khare India CSCSCA 05/08/1997 24 BATSMAN RHB RIGHT ARM Fast Medium Uncapped 20</t>
  </si>
  <si>
    <t>297 32 UBA4 Mayank Rawat India DDCA 04/12/1999 22 BATSMAN RHB RIGHT ARM Off Spin Uncapped 20</t>
  </si>
  <si>
    <t>298 32 UBA4 Dhruv Shorey India DDCA 06/06/1992 29 BATSMAN RHB RIGHT ARM Off Spin 2 CSK Uncapped 20</t>
  </si>
  <si>
    <t>299 33 UAL4 Ayush Badoni India DDCA 03/12/1999 22 ALL-ROUNDER RHB RIGHT ARM Off Spin Uncapped 20</t>
  </si>
  <si>
    <t>300 33 UAL4 Aneeshwar Gautam India KSCA 16/01/2003 19 ALL-ROUNDER LHB LEFT ARM Slow Orthodox Uncapped 20</t>
  </si>
  <si>
    <t>301 33 UAL4 Benny Howell England 05/10/1988 33 ALL-ROUNDER RHB RIGHT ARM Medium Uncapped 40</t>
  </si>
  <si>
    <t>302 33 UAL4 Hayden Kerr Australia 10/07/1996 25 ALL-ROUNDER RHB LEFT ARM Fast Medium Uncapped 20</t>
  </si>
  <si>
    <t>303 33 UAL4 Saurabh Kumar India UPCA 01/05/1993 28 ALL-ROUNDER LHB LEFT ARM Slow Orthodox 0 RPS, PBKS Uncapped 20</t>
  </si>
  <si>
    <t>304 33 UAL4 Shams Mulani India MCA 13/03/1997 25 ALL-ROUNDER LHB LEFT ARM Slow Orthodox Uncapped 20</t>
  </si>
  <si>
    <t>305 33 UAL4 Dhruv Patel India BCA 12/09/1997 24 ALL-ROUNDER RHB RIGHT ARM Fast Medium Uncapped 20</t>
  </si>
  <si>
    <t>306 33 UAL4 Atit Sheth India BCA 03/02/1996 26 ALL-ROUNDER RHB RIGHT ARM Fast Medium Uncapped 20</t>
  </si>
  <si>
    <t>307 33 UAL4 Utkarsh Singh India JSCA 07/05/1998 23 ALL-ROUNDER LHB RIGHT ARM Off Spin 0 PBKS Uncapped 20</t>
  </si>
  <si>
    <t>308 33 UAL4 David Wiese Namibia 18/05/1985 36 ALL-ROUNDER RHB RIGHT ARM Medium 15 RCB Associate 50</t>
  </si>
  <si>
    <t>309 34 UWK3 Kaif Ahmad India CAB 05/05/1997 24 WICKETKEEPER RHB - Uncapped 20</t>
  </si>
  <si>
    <t>310 34 UWK3 Shubhum Arora India HPCA 26/10/1997 24 WICKETKEEPER LHB - Uncapped 20</t>
  </si>
  <si>
    <t>311 34 UWK3 Baba Indrajith India TNCA 08/07/1994 27 WICKETKEEPER RHB - Uncapped 20</t>
  </si>
  <si>
    <t>312 34 UWK3 Arun Karthick India TNCA 15/02/1986 36 WICKETKEEPER RHB RIGHT ARM Leg Spin 17 CSK, RCB Uncapped 40</t>
  </si>
  <si>
    <t>313 34 UWK3 Eknath Kerkar India GCA 10/09/1993 28 WICKETKEEPER RHB - Uncapped 20</t>
  </si>
  <si>
    <t>314 34 UWK3 Kennar Lewis West Indies 18/08/1991 30 WICKETKEEPER RHB - Uncapped 40</t>
  </si>
  <si>
    <t>315 34 UWK3 Nikhil Naik India MACA 09/11/1994 27 WICKETKEEPER RHB - 4 KXIP, KKR Uncapped 20</t>
  </si>
  <si>
    <t>316 34 UWK3 Urvil Patel India GUCA 17/10/1998 23 WICKETKEEPER RHB - Uncapped 20</t>
  </si>
  <si>
    <t>317 34 UWK3 B.R. Sharath India KSCA 28/09/1996 25 WICKETKEEPER RHB - Uncapped 20</t>
  </si>
  <si>
    <t>318 34 UWK3 K.L. Shrijith India KSCA 12/08/1996 25 WICKETKEEPER LHB - Uncapped 20</t>
  </si>
  <si>
    <t>319 35 UFA4 Mohit Avasthi India MCA 18/11/1992 29 BOWLER RHB RIGHT ARM Fast Medium Uncapped 20</t>
  </si>
  <si>
    <t>320 35 UFA4 Sushant Mishra India JSCA 23/12/2000 21 BOWLER LHB LEFT ARM Fast Medium Uncapped 20</t>
  </si>
  <si>
    <t>321 35 UFA4 Matheesha Pathirana Sri Lanka 18/12/2002 19 BOWLER RHB RIGHT ARM Fast Uncapped 20</t>
  </si>
  <si>
    <t>322 35 UFA4 G Periyasamy India TNCA 05/03/1994 28 BOWLER RHB RIGHT ARM Fast Medium Uncapped 20</t>
  </si>
  <si>
    <t>323 35 UFA4 M.Harishankar Reddy India ACA 02/06/1998 23 BOWLER RHB RIGHT ARM Fast Medium Uncapped 20</t>
  </si>
  <si>
    <t>324 35 UFA4 R. Silambarasan India TNCA 07/03/1993 29 BOWLER RHB RIGHT ARM Fast Medium Uncapped 20</t>
  </si>
  <si>
    <t>325 35 UFA4 Aditya Thakare India VCA 08/11/1998 23 BOWLER RHB RIGHT ARM Fast Medium Uncapped 20</t>
  </si>
  <si>
    <t>326 35 UFA4 Tanveer Ul Haq India RCA 03/12/1991 30 BOWLER RHB LEFT ARM Fast Uncapped 20</t>
  </si>
  <si>
    <t>327 35 UFA4 Kuldip Yadav India DDCA 15/10/1996 25 BOWLER LHB LEFT ARM Fast 1 RR 1 Uncapped 20</t>
  </si>
  <si>
    <t>328 35 UFA4 Prithviraj Yarra India ACA 20/02/1998 24 BOWLER LHB LEFT ARM Fast 2 KKR, SRH Uncapped 20</t>
  </si>
  <si>
    <t>329 36 USP3 Satyajeet Bachhav India MACA 28/11/1992 29 BOWLER LHB LEFT ARM Slow Orthodox Uncapped 20</t>
  </si>
  <si>
    <t>330 36 USP3 Chintal Gandhi India BCA 25/08/1994 27 BOWLER LHB RIGHT ARM Leg Spin Uncapped 20</t>
  </si>
  <si>
    <t>331 36 USP3 Jacob Lintott England 22/04/1993 28 BOWLER RHB LEFT ARM Slow Unorthodox Uncapped 20</t>
  </si>
  <si>
    <t>332 36 USP3 Izharulhuq Naveed Afghanistan 10/11/2003 18 BOWLER RHB RIGHT ARM Leg Spin Uncapped 20</t>
  </si>
  <si>
    <t>333 36 USP3 Tanveer Sangha Australia 26/11/2001 20 BOWLER RHB RIGHT ARM Leg Spin Uncapped 20</t>
  </si>
  <si>
    <t>334 36 USP3 Manav Suthar India RCA 03/08/2002 19 BOWLER LHB LEFT ARM Slow Orthodox Uncapped 20</t>
  </si>
  <si>
    <t>335 36 USP3 Milind Tandon India DDCA 29/10/1993 28 BOWLER RHB LEFT ARM Slow Unorthodox 0 RPS Uncapped 20</t>
  </si>
  <si>
    <t>336 36 USP3 Sagar Udeshi India CAP 14/10/1986 35 BOWLER LHB LEFT ARM Slow Orthodox Uncapped 20</t>
  </si>
  <si>
    <t>337 36 USP3 Kushaal Wadhwani India KSCA 01/11/1996 25 BOWLER RHB RIGHT ARM Leg Spin Uncapped 20</t>
  </si>
  <si>
    <t>338 36 USP3 Akshay Wakhare India VCA 03/10/1985 36 BOWLER RHB RIGHT ARM Off Spin Uncapped 20</t>
  </si>
  <si>
    <t>339 37 BA5 Darren Bravo West Indies 06/02/1989 33 BATSMAN LHB - 56 119 22 1 KKR Capped 75</t>
  </si>
  <si>
    <t>340 37 BA5 Shamrah Brooks West Indies 01/10/1988 33 BATSMAN RHB RIGHT ARM Leg Spin 8 3 3 Capped 50</t>
  </si>
  <si>
    <t>341 37 BA5 Avishka Fernando Sri Lanka 05/04/1998 24 BATSMAN RHB RIGHT ARM Medium 26 30 Capped 50</t>
  </si>
  <si>
    <t>342 37 BA5 Zubayr Hamza South Africa 19/06/1995 26 BATSMAN RHB RIGHT ARM Leg Spin 5 1 Capped 50</t>
  </si>
  <si>
    <t>343 37 BA5 Pathum Nissaanka Sri Lanka 18/05/1998 23 BATSMAN RHB RIGHT ARM Off Spin 6 9 12 Capped 50</t>
  </si>
  <si>
    <t>344 37 BA5 Kurtis Patterson Australia 05/04/1993 29 BATSMAN LHB - 2 Capped 50</t>
  </si>
  <si>
    <t>345 37 BA5 Hashmatullah Shahidi Afghanistan 04/11/1994 27 BATSMAN LHB RIGHT ARM Off Spin 5 44 4 Capped 50</t>
  </si>
  <si>
    <t>346 37 BA5 Manoj Tiwary India CAB 14/11/1985 36 BATSMAN RHB RIGHT ARM Leg Spin 12 3 98 DD, KKR, RPS, KXIP Capped 50</t>
  </si>
  <si>
    <t>347 38 AL5 Ashton Agar Australia 14/10/1993 28 ALL-ROUNDER LHB LEFT ARM Slow Orthodox 4 15 40 Capped 200</t>
  </si>
  <si>
    <t>348 38 AL5 Carlos Brathwaite West Indies 18/07/1988 33 ALL-ROUNDER RHB RIGHT ARM Fast 3 44 41 16 DD, SRH, KKR Capped 75</t>
  </si>
  <si>
    <t>349 38 AL5 Kedar Jadhav India MACA 26/03/1985 37 ALL-ROUNDER RHB RIGHT ARM Off Spin 73 9 93 KTK, DD, RCB, CSK, SRH SRH 7 Capped 100</t>
  </si>
  <si>
    <t>350 38 AL5 Chamika Karunaratne Sri Lanka 29/05/1996 25 ALL-ROUNDER RHB RIGHT ARM Fast Medium 1 10 14 Capped 50</t>
  </si>
  <si>
    <t>351 38 AL5 Colin Munro New Zealand 11/03/1987 35 ALL-ROUNDER LHB RIGHT ARM Medium 1 57 65 13 KKR, DC Capped 150</t>
  </si>
  <si>
    <t>352 38 AL5 Gulbadin Naib Afghanistan 04/06/1991 30 ALL-ROUNDER RHB RIGHT ARM Medium 68 53 Capped 50</t>
  </si>
  <si>
    <t>353 38 AL5 Keemo Paul West Indies 21/02/1998 24 ALL-ROUNDER RHB RIGHT ARM Fast 3 29 20 8 DC Capped 75</t>
  </si>
  <si>
    <t>354 38 AL5 Parvez Rasool India JKCA 13/02/1989 33 ALL-ROUNDER RHB RIGHT ARM Off Spin 1 1 11 PWI,SRH, RCB Capped 50</t>
  </si>
  <si>
    <t>355 38 AL5 Dasun Shanaka Sri Lanka 09/09/1991 30 ALL-ROUNDER RHB RIGHT ARM Medium 6 34 57 Capped 50</t>
  </si>
  <si>
    <t>356 38 AL5 David Willey England 28/02/1990 32 ALL-ROUNDER LHB LEFT ARM Fast Medium 52 32 3 CSK Capped 200</t>
  </si>
  <si>
    <t>357 39 FA5 Varun Aaron India JSCA 29/10/1989 32 BOWLER RHB RIGHT ARM Fast 9 9 50 DD, RCB,KXIP, RR Capped 50</t>
  </si>
  <si>
    <t>358 39 FA5 Wesley Agar Australia 05/02/1997 25 BOWLER RHB RIGHT ARM Fast 2 Capped 50</t>
  </si>
  <si>
    <t>359 39 FA5 Shoriful Islam Bangladesh 03/06/2001 20 BOWLER LHB LEFT ARM Fast Medium 1 Capped 50</t>
  </si>
  <si>
    <t>360 39 FA5 Josh Little Ireland 01/11/1999 22 BOWLER RHB LEFT ARM Fast Medium 19 27 Capped 50</t>
  </si>
  <si>
    <t>361 39 FA5 Blessing Muzarabani Zimbabwe 02/10/1996 25 BOWLER RHB RIGHT ARM Fast 6 27 21 Capped 50</t>
  </si>
  <si>
    <t>362 39 FA5 Jayden Seales West Indies 10/09/2001 20 BOWLER LHB RIGHT ARM Fast 4 Capped 50</t>
  </si>
  <si>
    <t>363 39 FA5 Mohit Sharma India HCA 18/09/1988 33 BOWLER RHB RIGHT ARM Fast Medium 26 8 86 KXIP, CSK, DC Capped 50</t>
  </si>
  <si>
    <t>364 39 FA5 Barinder Sran India PCA 10/12/1992 29 BOWLER LHB LEFT ARM Fast Medium 6 2 24 RR, SRH, KXIP, MI Capped 50</t>
  </si>
  <si>
    <t>365 39 FA5 Billy Stanlake Australia 04/11/1994 27 BOWLER LHB RIGHT ARM Fast 7 19 6 RCB, SRH Capped 75</t>
  </si>
  <si>
    <t>366 39 FA5 Neil Wagner New Zealand 13/03/86 36 BOWLER LHB LEFT ARM Fast Medium 54 Capped 50</t>
  </si>
  <si>
    <t>367 40 UBA5 Qamran Iqbal India JKCA 17/10/2001 20 BATSMAN RHB RIGHT ARM Leg Spin Uncapped 20</t>
  </si>
  <si>
    <t>368 40 UBA5 Ishank Jaggi India JSCA 27/01/1989 33 BATSMAN RHB - 7 DCH, KKR Uncapped 20</t>
  </si>
  <si>
    <t>369 40 UBA5 Rohan Kunnummal India KCA 10/05/1998 23 BATSMAN RHB RIGHT ARM Off Spin Uncapped 20</t>
  </si>
  <si>
    <t>370 40 UBA5 Tanmay Mishra India MCA 22/12/1986 35 BATSMAN RHB RIGHT ARM Off Spin 1 DCH Uncapped 20</t>
  </si>
  <si>
    <t>371 40 UBA5 Yash Nahar India MACA 10/10/1994 27 BATSMAN RHB RIGHT ARM Off Spin Uncapped 20</t>
  </si>
  <si>
    <t>372 40 UBA5 Shubham Singh Rohilla India HCA 10/03/1998 24 BATSMAN LHB RIGHT ARM Leg Spin Uncapped 20</t>
  </si>
  <si>
    <t>373 40 UBA5 Alex Ross Australia 17/04/1992 29 BATSMAN RHB RIGHT ARM Off Spin Uncapped 20</t>
  </si>
  <si>
    <t>374 40 UBA5 R Samarth India KSCA 22/01/1993 29 BATSMAN RHB RIGHT ARM Off Spin Uncapped 20</t>
  </si>
  <si>
    <t>375 40 UBA5 Naushad Shaikh India MACA 15/10/1991 30 BATSMAN RHB RIGHT ARM Off Spin Uncapped 20</t>
  </si>
  <si>
    <t>376 40 UBA5 Abhijeet Tomar India RCA 14/03/1995 27 BATSMAN RHB RIGHT ARM Off Spin Uncapped 20</t>
  </si>
  <si>
    <t>377 41 UAL5 Baba Aparajith India TNCA 08/07/1994 27 ALL-ROUNDER RHB RIGHT ARM Off Spin 0 RPS Uncapped 20</t>
  </si>
  <si>
    <t>378 41 UAL5 Prayas Barman India CAB 25/10/2002 19 ALL-ROUNDER RHB RIGHT ARM Leg Spin 1 RCB Uncapped 20</t>
  </si>
  <si>
    <t>379 41 UAL5 Yudhvir Charak India HYCA 13/09/1997 24 ALL-ROUNDER RHB RIGHT ARM Fast Medium 0 MI MI 0 Uncapped 20</t>
  </si>
  <si>
    <t>380 41 UAL5 Shubhang Hegde India KSCA 30/03/2001 21 ALL-ROUNDER LHB LEFT ARM Slow Orthodox Uncapped 20</t>
  </si>
  <si>
    <t>381 41 UAL5 Roosh Kalaria India GUCA 16/01/1993 29 ALL-ROUNDER RHB LEFT ARM Fast Medium Uncapped 20</t>
  </si>
  <si>
    <t>382 41 UAL5 Aman Khan India MCA 23/11/1996 25 ALL-ROUNDER RHB RIGHT ARM Fast Medium Uncapped 20</t>
  </si>
  <si>
    <t>383 41 UAL5 Tanush Kotian India MCA 16/10/1998 23 ALL-ROUNDER RHB RIGHT ARM Off Spin Uncapped 20</t>
  </si>
  <si>
    <t>384 41 UAL5 Pradeep Sangwan India DDCA 05/11/1990 31 ALL-ROUNDER RHB LEFT ARM Fast 39 DD, GL, MI Uncapped 20</t>
  </si>
  <si>
    <t>385 41 UAL5 Kaushal Tambe India MACA 14/10/2002 19 ALL-ROUNDER RHB RIGHT ARM Off Spin Uncapped 20</t>
  </si>
  <si>
    <t>386 41 UAL5 Shivank Vashisth India DDCA 17/09/1995 26 ALL-ROUNDER LHB LEFT ARM Slow Orthodox Uncapped 20</t>
  </si>
  <si>
    <t>387 42 UWK4 Rahul Chandrol India MPCA 13/10/2000 21 WICKETKEEPER RHB - Uncapped 20</t>
  </si>
  <si>
    <t>388 42 UWK4 Harvik Desai India SCA 04/10/1999 22 WICKETKEEPER RHB - Uncapped 20</t>
  </si>
  <si>
    <t>389 42 UWK4 Cam Fletcher New Zealand 01/03/1993 29 WICKETKEEPER RHB - Uncapped 20</t>
  </si>
  <si>
    <t>390 42 UWK4 Tarang Gohel India SCA 17/08/1999 22 WICKETKEEPER RHB - Uncapped 20</t>
  </si>
  <si>
    <t>391 42 UWK4 Fazil Makaya India JKCA 11/12/1996 25 WICKETKEEPER RHB - Uncapped 20</t>
  </si>
  <si>
    <t>392 42 UWK4 Ryan Rickelton South Africa 11/07/1996 25 WICKETKEEPER LHB - Uncapped 20</t>
  </si>
  <si>
    <t>393 42 UWK4 Sandeep Kumar Tomar India UPCA 23/08/1998 23 WICKETKEEPER LHB RIGHT ARM Off Spin Uncapped 20</t>
  </si>
  <si>
    <t>394 42 UWK4 Siddhesh Wath India VCA 03/07/1997 24 WICKETKEEPER RHB - Uncapped 20</t>
  </si>
  <si>
    <t>395 43 UFA5 Stephen Cheepurupalli India ACA 03/12/1993 28 BOWLER LHB LEFT ARM Fast Medium Uncapped 20</t>
  </si>
  <si>
    <t>396 43 UFA5 Aniket Choudhary India RCA 28/01/1990 32 BOWLER RHB LEFT ARM Fast Medium 5 RCB Uncapped 20</t>
  </si>
  <si>
    <t>397 43 UFA5 Kartikeya Kak India HYCA 04/10/1996 25 BOWLER RHB RIGHT ARM Fast Medium Uncapped 20</t>
  </si>
  <si>
    <t>398 43 UFA5 Ali Khan USA 13/12/1990 31 BOWLER RHB RIGHT ARM Fast 0 KKR Associate 40</t>
  </si>
  <si>
    <t>399 43 UFA5 Kulwant Khejroliya India DDCA 13/03/1992 30 BOWLER LHB LEFT ARM Fast 5 MI, RCB, DC DC 0 Uncapped 20</t>
  </si>
  <si>
    <t>400 43 UFA5 Ronit More India KSCA 02/02/1992 30 BOWLER RHB RIGHT ARM Fast Medium 2 CSK Uncapped 20</t>
  </si>
  <si>
    <t>401 43 UFA5 M Nidheesh India KCA 05/09/1991 30 BOWLER RHB RIGHT ARM Fast Medium 0 MI Uncapped 20</t>
  </si>
  <si>
    <t>402 43 UFA5 Babasafi Pathan India BCA 19/08/1994 27 BOWLER RHB RIGHT ARM Fast Uncapped 20</t>
  </si>
  <si>
    <t>403 43 UFA5 Vidyadhar Patil India KSCA 05/09/2000 21 BOWLER RHB RIGHT ARM Fast Medium Uncapped 20</t>
  </si>
  <si>
    <t>404 43 UFA5 Mukesh Kumar Singh India CAB 12/10/1993 28 BOWLER RHB RIGHT ARM Fast Medium Uncapped 20</t>
  </si>
  <si>
    <t>405 44 USP4 R. Alexandar India TNCA 10/05/1995 26 BOWLER LHB LEFT ARM Slow Orthodox Uncapped 20</t>
  </si>
  <si>
    <t>406 44 USP4 Adithya Ashok New Zealand 05/09/2002 19 BOWLER RHB RIGHT ARM Leg Spin Uncapped 20</t>
  </si>
  <si>
    <t>407 44 USP4 Jasmer Dhankhar India UPCA 16/10/1998 23 BOWLER RHB RIGHT ARM Leg Spin Uncapped 20</t>
  </si>
  <si>
    <t>408 44 USP4 Prerit Dutta India PCA 22/09/1998 23 BOWLER LHB LEFT ARM Slow Orthodox Uncapped 20</t>
  </si>
  <si>
    <t>409 44 USP4 Jon Russ Jaggesar West Indies 19/03/1986 36 BOWLER RHB RIGHT ARM Off Spin Uncapped 20</t>
  </si>
  <si>
    <t>410 44 USP4 S. Kishan Kumar India TNCA 06/02/2000 22 BOWLER LHB RIGHT ARM Leg Spin Uncapped 20</t>
  </si>
  <si>
    <t>411 44 USP4 Kevin Koththigoda Sri Lanka 04/10/1998 23 BOWLER LHB RIGHT ARM Leg Spin Uncapped 20</t>
  </si>
  <si>
    <t>412 44 USP4 Swaraj Wabale India MACA 16/12/1997 24 BOWLER RHB RIGHT ARM Leg Spin Uncapped 20</t>
  </si>
  <si>
    <t>413 45 AL6 Curtis Campher Ireland 20/04/1999 22 ALL-ROUNDER RHB RIGHT ARM Fast Medium 13 9 Capped 50</t>
  </si>
  <si>
    <t>414 45 AL6 Colin De Grandhomme New Zealand 22/07/1986 35 ALL-ROUNDER RHB RIGHT ARM Fast Medium 26 42 41 25 KKR, RCB Capped 100</t>
  </si>
  <si>
    <t>415 45 AL6 James Faulkner Australia 29/04/1990 31 ALL-ROUNDER RHB LEFT ARM Medium 1 69 24 60 PWI, KXIP, RR, GL Capped 100</t>
  </si>
  <si>
    <t>416 45 AL6 Craig Overton England 10/04/1994 27 ALL-ROUNDER RHB RIGHT ARM Fast Medium 6 4 Capped 200</t>
  </si>
  <si>
    <t>417 45 AL6 Wayne Parnell South Africa 30/07/1989 32 ALL-ROUNDER LHB LEFT ARM Fast Medium 6 66 40 26 PWI, DD Capped 50</t>
  </si>
  <si>
    <t>418 45 AL6 Samit Patel England 30/11/1984 37 ALL-ROUNDER RHB LEFT ARM Slow Orthodox 6 36 18 Capped 50</t>
  </si>
  <si>
    <t>419 45 AL6 Thisara Perera Sri Lanka 03/04/1989 33 ALL-ROUNDER LHB RIGHT ARM Fast Medium 6 166 84 37 CSK, KTK, MI, SRH, KXIP, RPS Capped 50</t>
  </si>
  <si>
    <t>420 45 AL6 Darcy Short Australia 09/08/1990 31 ALL-ROUNDER LHB LEFT ARM Slow Unorthodox 8 23 7 RR Capped 100</t>
  </si>
  <si>
    <t>421 45 AL6 Murali Vijay India TNCA 01/04/1984 38 ALL-ROUNDER RHB RIGHT ARM Off Spin 61 17 9 106 DD, KXIP, CSK Capped 50</t>
  </si>
  <si>
    <t>422 45 AL6 Jack Wildermuth Australia 01/09/1993 28 ALL-ROUNDER RHB RIGHT ARM Fast Medium 2 Capped 50</t>
  </si>
  <si>
    <t>423 46 FA6 Hamish Bennett New Zealand 22/02/1987 35 BOWLER LHB RIGHT ARM Fast Medium 1 19 11 Capped 50</t>
  </si>
  <si>
    <t>424 46 FA6 Daryn Dupavillon South Africa 15/07/1994 27 BOWLER RHB RIGHT ARM Fast 2 Capped 50</t>
  </si>
  <si>
    <t>425 46 FA6 Fidel Edwards West Indies 06/02/1982 40 BOWLER RHB RIGHT ARM Fast 55 50 26 6 DCH Capped 50</t>
  </si>
  <si>
    <t>426 46 FA6 Hamid Hassan Afghanistan 01/06/1987 34 BOWLER RHB RIGHT ARM Fast 38 25 Capped 50</t>
  </si>
  <si>
    <t>427 46 FA6 Lahiru Kumara Sri Lanka 13/02/1997 25 BOWLER RHB RIGHT ARM Fast 23 13 14 Capped 50</t>
  </si>
  <si>
    <t>428 46 FA6 Joel Paris Australia 11/12/1992 29 BOWLER LHB LEFT ARM Fast Medium 2 Capped 50</t>
  </si>
  <si>
    <t>429 46 FA6 S. Sreesanth India KCA 06/02/1983 39 BOWLER RHB RIGHT ARM Fast Medium 27 53 10 44 KXIP, KTK, RR Capped 50</t>
  </si>
  <si>
    <t>430 46 FA6 Oshane Thomas West Indies 18/02/1997 25 BOWLER LHB RIGHT ARM Fast 20 20 4 RR Capped 50</t>
  </si>
  <si>
    <t>431 46 FA6 Blair Tickner New Zealand 13/10/1993 28 BOWLER RHB RIGHT ARM Fast 8 Capped 50</t>
  </si>
  <si>
    <t>432 46 FA6 Isuru Udana Sri Lanka 17/02/1988 34 BOWLER RHB LEFT ARM Fast Medium 21 35 10 RCB Capped 50</t>
  </si>
  <si>
    <t>433 47 UBA6 Donavon Ferreira South Africa 21/07/1998 23 BATSMAN RHB RIGHT ARM Off Spin Uncapped 20</t>
  </si>
  <si>
    <t>434 47 UBA6 Ramesh Kumar India PCA 01/01/1999 23 BATSMAN LHB - Uncapped 20</t>
  </si>
  <si>
    <t>435 47 UBA6 Bhupen Lalwani India MCA 07/04/1999 23 BATSMAN RHB - Uncapped 20</t>
  </si>
  <si>
    <t>436 47 UBA6 Henan Malik India JKCA 25/03/1997 25 BATSMAN RHB RIGHT ARM Fast Medium Uncapped 20</t>
  </si>
  <si>
    <t>437 47 UBA6 Pukhraj Mann India PCA 07/06/2001 20 BATSMAN LHB LEFT ARM Slow Orthodox Uncapped 20</t>
  </si>
  <si>
    <t>438 47 UBA6 Shashwat Rawat India BCA 06/04/2001 21 BATSMAN LHB RIGHT ARM Fast Medium Uncapped 20</t>
  </si>
  <si>
    <t>439 47 UBA6 Pratham Singh India RSPB 31/08/1992 29 BATSMAN LHB RIGHT ARM Off Spin 0 GL Uncapped 20</t>
  </si>
  <si>
    <t>440 47 UBA6 Jake Weatherald Australia 04/11/1994 27 BATSMAN LHB RIGHT ARM Leg Spin Uncapped 20</t>
  </si>
  <si>
    <t>441 48 UAL6 Writtick Chatterjee India CAB 28/09/1992 29 ALL-ROUNDER RHB RIGHT ARM Off Spin Uncapped 20</t>
  </si>
  <si>
    <t>442 48 UAL6 Gerald Coetzee South Africa 02/10/2000 21 ALL-ROUNDER RHB RIGHT ARM Fast Uncapped 20</t>
  </si>
  <si>
    <t>443 48 UAL6 Akshay Karnewar India VCA 12/10/1992 29 ALL-ROUNDER LHB LEFT ARM Slow Orthodox Uncapped 20</t>
  </si>
  <si>
    <t>444 48 UAL6 Sumit Kumar India HCA 12/12/1995 26 ALL-ROUNDER RHB RIGHT ARM Fast Uncapped 20</t>
  </si>
  <si>
    <t>445 48 UAL6 Abid Mushtaq India JKCA 17/01/1997 25 ALL-ROUNDER LHB LEFT ARM Slow Orthodox Uncapped 20</t>
  </si>
  <si>
    <t>446 48 UAL6 Lone Muzaffar India JKCA 05/09/1997 24 ALL-ROUNDER RHB RIGHT ARM Fast Medium Uncapped 20</t>
  </si>
  <si>
    <t>447 48 UAL6 Ninad Rathva India BCA 10/03/1999 23 ALL-ROUNDER LHB LEFT ARM Slow Orthodox Uncapped 20</t>
  </si>
  <si>
    <t>448 48 UAL6 Shoun Roger India KCA 16/10/2002 19 ALL-ROUNDER RHB RIGHT ARM Off Spin Uncapped 20</t>
  </si>
  <si>
    <t>449 48 UAL6 Hrithik Shokeen India DDCA 14/08/2000 21 ALL-ROUNDER RHB RIGHT ARM Off Spin Uncapped 20</t>
  </si>
  <si>
    <t>450 48 UAL6 Shashank Singh India CSCSCA 21/11/1991 30 ALL-ROUNDER RHB RIGHT ARM Medium 0 DD, RR Uncapped 20</t>
  </si>
  <si>
    <t>451 49 UFA6 Jaideep Bhambhu India HCA 19/03/1999 23 BOWLER RHB RIGHT ARM Fast Medium Uncapped 20</t>
  </si>
  <si>
    <t>452 49 UFA6 Nandre Burger South Africa 11/08/1995 26 BOWLER LHB LEFT ARM Fast Uncapped 20</t>
  </si>
  <si>
    <t>453 49 UFA6 Matt Kelly Australia 07/12/1994 27 BOWLER RHB RIGHT ARM Fast Medium 0 KKR Uncapped 30</t>
  </si>
  <si>
    <t>454 49 UFA6 V Koushik India KSCA 19/09/1992 29 BOWLER RHB RIGHT ARM Fast Medium Uncapped 20</t>
  </si>
  <si>
    <t>455 49 UFA6 Akash Madhwal India CAU 25/11/1993 28 BOWLER RHB RIGHT ARM Fast Medium Uncapped 20</t>
  </si>
  <si>
    <t>456 49 UFA6 Amit Mishra India UPCA 11/11/1991 30 BOWLER RHB RIGHT ARM Fast Medium 0 RR, GL Uncapped 20</t>
  </si>
  <si>
    <t>457 49 UFA6 Anuj Raj India BICA 01/11/2000 21 BOWLER RHB LEFT ARM Fast Medium Uncapped 20</t>
  </si>
  <si>
    <t>458 49 UFA6 Abhijeet Saket India BICA 03/08/1995 26 BOWLER RHB RIGHT ARM Fast Medium Uncapped 20</t>
  </si>
  <si>
    <t>459 49 UFA6 Rahul Shukla India JSCA 28/08/1990 31 BOWLER RHB RIGHT ARM Fast 7 MI, RR, DD Uncapped 20</t>
  </si>
  <si>
    <t>460 49 UFA6 Nuwan Thushara Sri Lanka 06/08/1994 27 BOWLER RHB RIGHT ARM Fast Medium Uncapped 20</t>
  </si>
  <si>
    <t>461 50 AL7 Mark Adnair Ireland 27/03/1996 26 ALL-ROUNDER RHB RIGHT ARM Fast 1 24 31 Capped 50</t>
  </si>
  <si>
    <t>462 50 AL7 Hilton Cartwright Australia 14/02/1992 30 ALL-ROUNDER RHB RIGHT ARM Medium 2 2 Capped 50</t>
  </si>
  <si>
    <t>463 50 AL7 Gareth Delany Ireland 28/04/1997 24 ALL-ROUNDER RHB RIGHT ARM Leg Spin 12 29 Capped 50</t>
  </si>
  <si>
    <t>464 50 AL7 Danushka Gunatilaka Sri Lanka 17/03/1991 31 ALL-ROUNDER LHB RIGHT ARM Off Spin 8 44 30 Capped 50</t>
  </si>
  <si>
    <t>465 50 AL7 Anaru Kitchen New Zealand 21/02/1984 38 ALL-ROUNDER RHB LEFT ARM Slow Orthodox 5 Capped 50</t>
  </si>
  <si>
    <t>466 50 AL7 Dhananjaya Lakshan Sri Lanka 05/10/1998 23 ALL-ROUNDER LHB RIGHT ARM Fast Medium 1 Capped 50</t>
  </si>
  <si>
    <t>467 50 AL7 Sisanda Magala South Africa 07/01/1991 31 ALL-ROUNDER RHB RIGHT ARM Fast 1 4 Capped 50</t>
  </si>
  <si>
    <t>468 50 AL7 Kyle Mayers West Indies 08/09/1992 29 ALL-ROUNDER LHB RIGHT ARM Fast Medium 10 3 2 Capped 50</t>
  </si>
  <si>
    <t>469 50 AL7 Andile Phehlukwayo South Africa 03/03/1996 26 ALL-ROUNDER LHB RIGHT ARM Fast Medium 4 71 35 Capped 50</t>
  </si>
  <si>
    <t>470 50 AL7 Seekkuge Prasanna Sri Lanka 27/06/1985 36 ALL-ROUNDER RHB RIGHT ARM Leg Spin 1 40 20 Capped 50</t>
  </si>
  <si>
    <t>471 50 AL7 Raymon Reifer West Indies 11/05/1991 30 ALL-ROUNDER LHB LEFT ARM Fast Medium 1 5 Capped 50</t>
  </si>
  <si>
    <t>472 51 UAL7 Amit Ali India TCA 28/10/2002 19 ALL-ROUNDER RHB RIGHT ARM Leg Spin Uncapped 20</t>
  </si>
  <si>
    <t>473 51 UAL7 Chaitanya Bishnoi India HCA 25/08/1994 27 ALL-ROUNDER LHB LEFT ARM Slow Orthodox 0 CSK Uncapped 20</t>
  </si>
  <si>
    <t>474 51 UAL7 Mayank Dagar India HPCA 11/11/1996 25 ALL-ROUNDER RHB LEFT ARM Slow Orthodox 0 KXIP Uncapped 20</t>
  </si>
  <si>
    <t>475 51 UAL7 Migael Pretorius South Africa 24/03/1995 27 ALL-ROUNDER RHB RIGHT ARM Fast Medium Uncapped 20</t>
  </si>
  <si>
    <t>476 51 UAL7 Karan Sharma India UPCA 31/10/1998 23 ALL-ROUNDER RHB RIGHT ARM Off Spin Uncapped 20</t>
  </si>
  <si>
    <t>477 51 UAL7 Shivam Sharma India DDCA 09/09/1993 28 ALL-ROUNDER RHB RIGHT ARM Off Spin 5 KXIP Uncapped 20</t>
  </si>
  <si>
    <t>478 51 UAL7 Pratyush Singh India BICA 04/09/1994 27 ALL-ROUNDER RHB RIGHT ARM Leg Spin 0 CSK, DD Uncapped 20</t>
  </si>
  <si>
    <t>479 51 UAL7 Sanvir Singh India PCA 12/10/1996 25 ALL-ROUNDER RHB RIGHT ARM Fast Medium Uncapped 20</t>
  </si>
  <si>
    <t>480 51 UAL7 Dhrushant Soni India RSPB 09/10/1995 26 ALL-ROUNDER RHB RIGHT ARM Fast Medium Uncapped 20</t>
  </si>
  <si>
    <t>481 51 UAL7 M Venkatesh India KSCA 12/05/2000 21 ALL-ROUNDER LHB RIGHT ARM Fast Medium Uncapped 20</t>
  </si>
  <si>
    <t>482 52 UFA7 Bandaru Ayyappa India ACA 27/10/1992 29 BOWLER RHB RIGHT ARM Fast Medium 0 DC Uncapped 20</t>
  </si>
  <si>
    <t>483 52 UFA7 Gurnoor Singh Brar India PCA 25/05/2000 21 BOWLER LHB RIGHT ARM Fast Medium Uncapped 20</t>
  </si>
  <si>
    <t>484 52 UFA7 Akash Choudhary India MECA 28/11/1999 22 BOWLER RHB RIGHT ARM Fast Medium Uncapped 20</t>
  </si>
  <si>
    <t>485 52 UFA7 Baltej Dhanda India PCA 04/11/1990 31 BOWLER RHB RIGHT ARM Fast Medium Uncapped 20</t>
  </si>
  <si>
    <t>486 52 UFA7 Saurabh Dubey India VCA 23/01/1998 24 BOWLER RHB LEFT ARM Fast Medium Uncapped 20</t>
  </si>
  <si>
    <t>487 52 UFA7 Mohit Jangra India UPCA 27/09/1999 22 BOWLER LHB LEFT ARM Fast Medium Uncapped 20</t>
  </si>
  <si>
    <t>488 52 UFA7 Aaqib Khan India UPCA 25/12/2003 18 BOWLER RHB RIGHT ARM Fast Medium Uncapped 20</t>
  </si>
  <si>
    <t>489 52 UFA7 Ruben Trumpelmann Namibia 01/02/1998 24 BOWLER RHB LEFT ARM Fast Associate 20</t>
  </si>
  <si>
    <t>490 52 UFA7 Brad Wheal Scotland 28/08/1996 25 BOWLER RHB RIGHT ARM Fast Medium Associate 50</t>
  </si>
  <si>
    <t>491 52 UFA7 Lalit Yadav India VCA 17/12/1995 26 BOWLER RHB RIGHT ARM Fast Uncapped 20</t>
  </si>
  <si>
    <t>492 53 UAL8 Auqib Dar India JKCA 04/11/1996 25 ALL-ROUNDER RHB RIGHT ARM Fast Medium Uncapped 20</t>
  </si>
  <si>
    <t>493 53 UAL8 Chirag Gandhi India GUCA 18/06/1990 31 ALL-ROUNDER RHB RIGHT ARM Leg Spin Uncapped 20</t>
  </si>
  <si>
    <t>494 53 UAL8 Chris Green Australia 01/10/1993 28 ALL-ROUNDER RHB RIGHT ARM Off Spin 1 KKR Uncapped 40</t>
  </si>
  <si>
    <t>495 53 UAL8 Sijomon Joseph India KCA 28/09/1997 24 ALL-ROUNDER LHB LEFT ARM Slow Orthodox Uncapped 20</t>
  </si>
  <si>
    <t>496 53 UAL8 Anirudha Joshi India KSCA 07/11/1987 34 ALL-ROUNDER RHB RIGHT ARM Off Spin 0 RCB, RR, DC DC 0 Uncapped 20</t>
  </si>
  <si>
    <t>497 53 UAL8 Mohd. Arshad Khan India MPCA 20/12/1997 24 ALL-ROUNDER LHB LEFT ARM Fast Medium Uncapped 20</t>
  </si>
  <si>
    <t>498 53 UAL8 Ansh Patel India BCA 19/02/2002 20 ALL-ROUNDER RHB LEFT ARM Slow Unorthodox Uncapped 20</t>
  </si>
  <si>
    <t>499 53 UAL8 Shubham Sharma India RCA 26/03/1997 25 ALL-ROUNDER LHB LEFT ARM Slow Orthodox Uncapped 20</t>
  </si>
  <si>
    <t>500 53 UAL8 Shubham Singh India CSCSCA 05/01/1997 25 ALL-ROUNDER RHB RIGHT ARM Leg Spin Uncapped 20</t>
  </si>
  <si>
    <t>501 53 UAL8 K.Bhagath Varma India HYCA 21/09/1998 23 ALL-ROUNDER RHB RIGHT ARM Off Spin 0 CSK CSK 0 Uncapped 20</t>
  </si>
  <si>
    <t>502 54 UFA8 Arpit Guleria India HPCA 26/04/1997 24 BOWLER RHB RIGHT ARM Fast Uncapped 20</t>
  </si>
  <si>
    <t>503 54 UFA8 Vipul Krishna India BICA 09/02/2001 21 BOWLER RHB LEFT ARM Fast Medium Uncapped 20</t>
  </si>
  <si>
    <t>504 54 UFA8 Safvan Patel India BCA 03/10/1998 23 BOWLER RHB LEFT ARM Fast Medium Uncapped 20</t>
  </si>
  <si>
    <t>505 54 UFA8 Chinntla Readdi India HYCA 29/09/2000 21 BOWLER RHB RIGHT ARM Fast Medium Uncapped 20</t>
  </si>
  <si>
    <t>506 54 UFA8 Manish Reddy India HYCA 07/01/1999 23 BOWLER RHB RIGHT ARM Fast Medium Uncapped 20</t>
  </si>
  <si>
    <t>507 54 UFA8 Ashok Sharma India RCA 17/06/2002 19 BOWLER RHB RIGHT ARM Fast Medium Uncapped 20</t>
  </si>
  <si>
    <t>508 54 UFA8 Ravi Sharma India RCA 14/10/1996 25 BOWLER RHB RIGHT ARM Fast Uncapped 20</t>
  </si>
  <si>
    <t>509 54 UFA8 Shubham Singh India JSCA 06/12/1998 23 BOWLER RHB RIGHT ARM Fast Medium Uncapped 20</t>
  </si>
  <si>
    <t>510 55 UAL9 Corbin Bosch South Africa 10/09/1994 27 ALL-ROUNDER RHB RIGHT ARM Fast Uncapped 20</t>
  </si>
  <si>
    <t>511 55 UAL9 Nathan McAndrew Australia 14/07/1993 28 ALL-ROUNDER RHB RIGHT ARM Fast Medium Uncapped 20</t>
  </si>
  <si>
    <t>512 55 UAL9 Diwesh Pathania India SSCB 22/06/1989 32 ALL-ROUNDER RHB RIGHT ARM Medium Uncapped 20</t>
  </si>
  <si>
    <t>513 55 UAL9 Shubham Ranjane India GCA 26/03/1994 28 ALL-ROUNDER RHB RIGHT ARM Fast Medium 0 RR Uncapped 20</t>
  </si>
  <si>
    <t>514 55 UAL9 Tom Rogers Australia 03/03/1994 28 ALL-ROUNDER LHB RIGHT ARM Fast Medium Uncapped 20</t>
  </si>
  <si>
    <t>515 55 UAL9 Johannes Smit Namibia 10/11/1995 26 ALL-ROUNDER RHB LEFT ARM Medium Associate 20</t>
  </si>
  <si>
    <t>516 55 UAL9 Sagar Trivedi India CAP 20/10/1991 30 ALL-ROUNDER LHB RIGHT ARM Fast Medium 0 RR Uncapped 20</t>
  </si>
  <si>
    <t>517 55 UAL9 Harsh Tyagi India RSPB 23/12/1999 22 ALL-ROUNDER LHB LEFT ARM Slow Orthodox Uncapped 20</t>
  </si>
  <si>
    <t>518 55 UAL9 R. Vivek India TNCA 10/06/1991 30 ALL-ROUNDER RHB RIGHT ARM Fast Medium Uncapped 20</t>
  </si>
  <si>
    <t>519 55 UAL9 R.Sonu Yadav India TNCA 11/11/1999 22 ALL-ROUNDER RHB RIGHT ARM Fast Medium Uncapped 20</t>
  </si>
  <si>
    <t>520 56 UFA9 V. Athisayaraj India TNCA 06/06/1992 29 BOWLER RHB RIGHT ARM Fast Medium Uncapped 20</t>
  </si>
  <si>
    <t>521 56 UFA9 Ottneil Baartman South Africa 18/03/1993 29 BOWLER RHB RIGHT ARM Fast Medium Uncapped 20</t>
  </si>
  <si>
    <t>522 56 UFA9 M.B. Darshan India KSCA 19/01/1996 26 BOWLER RHB RIGHT ARM Fast Medium Uncapped 20</t>
  </si>
  <si>
    <t>523 56 UFA9 V. Gowtham India TNCA 09/07/2002 19 BOWLER LHB LEFT ARM Fast Medium Uncapped 20</t>
  </si>
  <si>
    <t>524 56 UFA9 Khwezi Gumede South Africa 19/06/1999 22 BOWLER RHB LEFT ARM Fast Uncapped 20</t>
  </si>
  <si>
    <t>525 56 UFA9 Liam Guthrie Australia 09/04/1997 24 BOWLER LHB LEFT ARM Fast Uncapped 20</t>
  </si>
  <si>
    <t>526 56 UFA9 Liam Hatcher Australia 17/09/1996 25 BOWLER RHB RIGHT ARM Fast Uncapped 20</t>
  </si>
  <si>
    <t>527 57 UAL10 Jay Bista India CAU 23/12/1995 26 ALL-ROUNDER RHB RIGHT ARM Off Spin Uncapped 20</t>
  </si>
  <si>
    <t>528 57 UAL10 Saurav Chuahan India GUCA 27/05/2000 21 ALL-ROUNDER LHB RIGHT ARM Off Spin Uncapped 20</t>
  </si>
  <si>
    <t>529 57 UAL10 Tajinder Dhillon India RCA 25/05/1992 29 ALL-ROUNDER RHB RIGHT ARM Off Spin 0 MI, KXIP Uncapped 20</t>
  </si>
  <si>
    <t>530 57 UAL10 Dikshanshu Negi India CAU 05/10/1990 31 ALL-ROUNDER RHB RIGHT ARM Leg Spin Uncapped 20</t>
  </si>
  <si>
    <t>531 57 UAL10 Abhishek Raut India OCA 03/03/1987 35 ALL-ROUNDER RHB RIGHT ARM Leg Spin 22 RR Uncapped 20</t>
  </si>
  <si>
    <t>532 57 UAL10 K.V. Sasikanth India ACA 17/07/1995 26 ALL-ROUNDER RHB RIGHT ARM Fast Medium Uncapped 20</t>
  </si>
  <si>
    <t>533 57 UAL10 Bharat Sharma India CAP 15/11/1995 26 ALL-ROUNDER RHB RIGHT ARM Off Spin Uncapped 20</t>
  </si>
  <si>
    <t>534 57 UAL10 Shivam Sharma India UPCA 14/11/1995 26 ALL-ROUNDER RHB LEFT ARM Slow Orthodox 5 KXIP Uncapped 20</t>
  </si>
  <si>
    <t>535 57 UAL10 Arjun Tendulkar India MCA 24/09/1999 22 ALL-ROUNDER LHB LEFT ARM Fast Medium 0 MI MI 0 Uncapped 20</t>
  </si>
  <si>
    <t>536 57 UAL10 Amit Yadav India GCA 10/10/1989 32 ALL-ROUNDER RHB RIGHT ARM Off Spin 0 KXIP Uncapped 20</t>
  </si>
  <si>
    <t>537 58 UAL11 Manoj Bhandage India KSCA 05/10/1998 23 ALL-ROUNDER LHB RIGHT ARM Fast Medium Uncapped 20</t>
  </si>
  <si>
    <t>538 58 UAL11 Arun Chaprana India HCA 05/01/1994 28 ALL-ROUNDER RHB RIGHT ARM Medium Uncapped 20</t>
  </si>
  <si>
    <t>539 58 UAL11 Ajay Dev Goud India HYCA 15/02/2000 22 ALL-ROUNDER RHB RIGHT ARM Fast Medium Uncapped 20</t>
  </si>
  <si>
    <t>540 58 UAL11 Divyang Hinganekar India MACA 14/10/1993 28 ALL-ROUNDER RHB LEFT ARM Fast Medium Uncapped 20</t>
  </si>
  <si>
    <t>541 58 UAL11 Azim Kazi India MACA 14/10/1993 28 ALL-ROUNDER LHB LEFT ARM Slow Orthodox Uncapped 20</t>
  </si>
  <si>
    <t>542 58 UAL11 Sujit Nayak India MCA 23/06/1989 32 ALL-ROUNDER LHB LEFT ARM Slow Orthodox Uncapped 20</t>
  </si>
  <si>
    <t>543 58 UAL11 Parth Sahani India MPCA 09/03/1993 29 ALL-ROUNDER LHB LEFT ARM Slow Orthodox Uncapped 20</t>
  </si>
  <si>
    <t>544 58 UAL11 Ashutosh Sharma India MPCA 15/09/1998 23 ALL-ROUNDER RHB RIGHT ARM Fast Medium Uncapped 20</t>
  </si>
  <si>
    <t>545 58 UAL11 Vivrant Sharma India JKCA 30/10/1999 22 ALL-ROUNDER LHB RIGHT ARM Leg Spin Uncapped 20</t>
  </si>
  <si>
    <t>546 58 UAL11 Kumar Kartikeya Singh India MPCA 26/12/1997 24 ALL-ROUNDER RHB LEFT ARM Slow Orthodox Uncapped 20</t>
  </si>
  <si>
    <t>547 59 UAL12 Ravi Chauhan India SSCB 17/09/1993 28 ALL-ROUNDER RHB RIGHT ARM Leg Spin Uncapped 20</t>
  </si>
  <si>
    <t>548 59 UAL12 Shubham Garhwal India RCA 14/05/1995 26 ALL-ROUNDER LHB LEFT ARM Slow Orthodox Uncapped 20</t>
  </si>
  <si>
    <t>549 59 UAL12 Shafiqullah Ghafari Afghanistan 08/10/2001 20 ALL-ROUNDER RHB RIGHT ARM Leg Spin Uncapped 20</t>
  </si>
  <si>
    <t>550 59 UAL12 M. Mohammed India TNCA 03/12/1991 30 ALL-ROUNDER RHB RIGHT ARM Fast Medium Uncapped 20</t>
  </si>
  <si>
    <t>551 59 UAL12 Pulkit Narang India SSCB 18/06/1994 27 ALL-ROUNDER RHB RIGHT ARM Off Spin Uncapped 20</t>
  </si>
  <si>
    <t>552 59 UAL12 Pradosh Paul India TNCA 21/12/2000 21 ALL-ROUNDER LHB RIGHT ARM Off Spin Uncapped 20</t>
  </si>
  <si>
    <t>553 59 UAL12 Pushpendra Singh Rathore India RCA 14/02/2002 20 ALL-ROUNDER RHB RIGHT ARM Fast Medium Uncapped 20</t>
  </si>
  <si>
    <t>554 59 UAL12 Jason Sangha Australia 08/09/1999 22 ALL-ROUNDER RHB RIGHT ARM Leg Spin Uncapped 20</t>
  </si>
  <si>
    <t>555 59 UAL12 Purnank Tyagi India UPCA 20/01/2001 21 ALL-ROUNDER RHB RIGHT ARM Fast Medium Uncapped 20</t>
  </si>
  <si>
    <t>556 59 UAL12 Samarth Vyas India SCA 28/11/1995 26 ALL-ROUNDER RHB RIGHT ARM Leg Spin Uncapped 20</t>
  </si>
  <si>
    <t>557 60 UAL13 Duan Jansen South Africa 01/05/2000 21 ALL-ROUNDER RHB LEFT ARM Fast Uncapped 20</t>
  </si>
  <si>
    <t>558 60 UAL13 Dev Lakra India DDCA 27/01/2003 19 ALL-ROUNDER RHB RIGHT ARM Fast Medium Uncapped 20</t>
  </si>
  <si>
    <t>559 60 UAL13 Ajay Mandal India CSCSCA 25/02/1996 26 ALL-ROUNDER LHB LEFT ARM Slow Unorthodox Uncapped 20</t>
  </si>
  <si>
    <t>560 60 UAL13 Lakhan Raja India BICA 15/10/1994 27 ALL-ROUNDER LHB RIGHT ARM Off Spin Uncapped 20</t>
  </si>
  <si>
    <t>561 60 UAL13 Girinath Reddy India ACA 08/10/1998 23 ALL-ROUNDER RHB RIGHT ARM Fast Medium Uncapped 20</t>
  </si>
  <si>
    <t>562 60 UAL13 Siddhant Sharma India DDCA 11/12/1996 25 ALL-ROUNDER LHB LEFT ARM Medium Uncapped 20</t>
  </si>
  <si>
    <t>563 60 UAL13 Matthew Short Australia 08/11/1995 26 ALL-ROUNDER RHB RIGHT ARM Off Spin Uncapped 20</t>
  </si>
  <si>
    <t>564 60 UAL13 Anunay Singh India BICA 03/01/1993 29 ALL-ROUNDER RHB RIGHT ARM Fast Medium Uncapped 20</t>
  </si>
  <si>
    <t>565 60 UAL13 Saurin Thakar India BCA 04/10/1998 23 ALL-ROUNDER RHB LEFT ARM Slow Orthodox Uncapped 20</t>
  </si>
  <si>
    <t>566 60 UAL13 Nyeem Young West Indies 22/09/2000 21 ALL-ROUNDER RHB RIGHT ARM Medium Uncapped 20</t>
  </si>
  <si>
    <t>567 61 UAL14 Yuvraj Chaudhary India UTCA 06/10/2001 20 ALL-ROUNDER LHB LEFT ARM Slow Orthodox Uncapped 20</t>
  </si>
  <si>
    <t>568 61 UAL14 Khizar Dafedar India MCA 10/10/1997 24 ALL-ROUNDER RHB RIGHT ARM Leg Spin Uncapped 20</t>
  </si>
  <si>
    <t>569 61 UAL14 Sahil Dhiwan India RCA 03/07/1997 24 ALL-ROUNDER RHB RIGHT ARM Fast Medium Uncapped 20</t>
  </si>
  <si>
    <t>570 61 UAL14 Arjit Gupta India RCA 12/09/1989 32 ALL-ROUNDER RHB RIGHT ARM Off Spin Uncapped 20</t>
  </si>
  <si>
    <t>571 61 UAL14 Mickil Jaiswal India HYCA 10/05/1998 23 ALL-ROUNDER RHB RIGHT ARM Leg Spin Uncapped 20</t>
  </si>
  <si>
    <t>572 61 UAL14 Ryan John West Indies 25/09/1997 24 ALL-ROUNDER RHB RIGHT ARM Fast Medium Uncapped 20</t>
  </si>
  <si>
    <t>573 61 UAL14 J. Kousik India TNCA 23/05/1995 26 ALL-ROUNDER RHB RIGHT ARM Fast Medium Uncapped 20</t>
  </si>
  <si>
    <t>574 61 UAL14 Jitender Pal India HCA 20/12/1999 22 ALL-ROUNDER RHB RIGHT ARM Off Spin Uncapped 20</t>
  </si>
  <si>
    <t>575 61 UAL14 Jonty Sidhu India DDCA 09/12/1997 24 ALL-ROUNDER LHB RIGHT ARM Off Spin Uncapped 20</t>
  </si>
  <si>
    <t>576 61 UAL14 Yashovardhan Singh India UPCA 21/08/2002 19 ALL-ROUNDER RHB RIGHT ARM Off Spin Uncapped 20</t>
  </si>
  <si>
    <t>577 61 UAL14 Beyers Swanepoel South Africa 06/05/1998 23 ALL-ROUNDER LHB RIGHT ARM Fast Uncapped 20</t>
  </si>
  <si>
    <t>578 61 UAL14 Pranshu Vijayran India DDCA 18/11/1995 26 ALL-ROUNDER LHB RIGHT ARM Fast Uncapped 20</t>
  </si>
  <si>
    <t>579 62 UAL15 Ishan Afridi India MPCA 15/10/2002 19 ALL-ROUNDER RHB RIGHT ARM Fast Uncapped 20</t>
  </si>
  <si>
    <t>580 62 UAL15 Mohammed Afridi India HYCA 18/10/1998 23 ALL-ROUNDER RHB RIGHT ARM Fast Medium Uncapped 20</t>
  </si>
  <si>
    <t>581 62 UAL15 Prerit Agrawal India VCA 11/04/2001 20 ALL-ROUNDER LHB LEFT ARM Slow Orthodox Uncapped 20</t>
  </si>
  <si>
    <t>582 62 UAL15 Aidan Cahill Australia 20/03/2003 19 ALL-ROUNDER RHB RIGHT ARM Fast Medium Uncapped 20</t>
  </si>
  <si>
    <t>583 62 UAL15 Mark Deyal West Indies 07/04/1993 28 ALL-ROUNDER LHB RIGHT ARM Off Spin Uncapped 20</t>
  </si>
  <si>
    <t>584 62 UAL15 Nidhish Rajagopal India TNCA 30/01/2000 22 ALL-ROUNDER LHB RIGHT ARM Fast Uncapped 20</t>
  </si>
  <si>
    <t>585 62 UAL15 Bavanaka Sandeep India HYCA 25/04/1992 29 ALL-ROUNDER LHB LEFT ARM Slow Orthodox 0 SRH Uncapped 20</t>
  </si>
  <si>
    <t>586 62 UAL15 Safyaan Sharif Scotland 24/05/1991 30 ALL-ROUNDER RHB RIGHT ARM Fast Medium Associate 20</t>
  </si>
  <si>
    <t>587 62 UAL15 Henry Shipley New Zealand 10/05/1996 25 ALL-ROUNDER RHB RIGHT ARM Fast Medium Uncapped 20</t>
  </si>
  <si>
    <t>588 62 UAL15 Maxwell Swaminathan India MCA 18/01/1999 23 ALL-ROUNDER RHB RIGHT ARM Off Spin Uncapped 20</t>
  </si>
  <si>
    <t>589 62 UAL15 Johan Van Dyk South Africa 23/01/1994 28 ALL-ROUNDER RHB RIGHT ARM Fast Medium Uncapped 20</t>
  </si>
  <si>
    <t>590 62 UAL15 Dunith Wellalage Sri Lanka 09/01/2003 19 ALL-ROUNDER LHB LEFT ARM Slow Orthodox Uncapped 20</t>
  </si>
  <si>
    <t>Sai Kishore</t>
  </si>
  <si>
    <t>Lukman Meriwala</t>
  </si>
  <si>
    <t xml:space="preserve">Indian </t>
  </si>
  <si>
    <t>Home</t>
  </si>
  <si>
    <t>Batsman DB</t>
  </si>
  <si>
    <t>POS</t>
  </si>
  <si>
    <t>Mat</t>
  </si>
  <si>
    <t>Inns</t>
  </si>
  <si>
    <t>NO</t>
  </si>
  <si>
    <t>Runs</t>
  </si>
  <si>
    <t>HS</t>
  </si>
  <si>
    <t>Avg</t>
  </si>
  <si>
    <t>BF</t>
  </si>
  <si>
    <t>SR</t>
  </si>
  <si>
    <t>FLAG</t>
  </si>
  <si>
    <t>103*</t>
  </si>
  <si>
    <t>140*</t>
  </si>
  <si>
    <t>87*</t>
  </si>
  <si>
    <t>94*</t>
  </si>
  <si>
    <t>88*</t>
  </si>
  <si>
    <t>92*</t>
  </si>
  <si>
    <t>81*</t>
  </si>
  <si>
    <t>68*</t>
  </si>
  <si>
    <t>70*</t>
  </si>
  <si>
    <t>112*</t>
  </si>
  <si>
    <t>66*</t>
  </si>
  <si>
    <t>59*</t>
  </si>
  <si>
    <t>64*</t>
  </si>
  <si>
    <t>95*</t>
  </si>
  <si>
    <t>67*</t>
  </si>
  <si>
    <t>50*</t>
  </si>
  <si>
    <t>43*</t>
  </si>
  <si>
    <t>56*</t>
  </si>
  <si>
    <t>42*</t>
  </si>
  <si>
    <t>48*</t>
  </si>
  <si>
    <t>38*</t>
  </si>
  <si>
    <t>65*</t>
  </si>
  <si>
    <t>29*</t>
  </si>
  <si>
    <t>26*</t>
  </si>
  <si>
    <t>36*</t>
  </si>
  <si>
    <t>25*</t>
  </si>
  <si>
    <t>55*</t>
  </si>
  <si>
    <t>19*</t>
  </si>
  <si>
    <t>16*</t>
  </si>
  <si>
    <t>14*</t>
  </si>
  <si>
    <t>17*</t>
  </si>
  <si>
    <t>39*</t>
  </si>
  <si>
    <t>21*</t>
  </si>
  <si>
    <t>13*</t>
  </si>
  <si>
    <t>12*</t>
  </si>
  <si>
    <t>10*</t>
  </si>
  <si>
    <t>7*</t>
  </si>
  <si>
    <t>-</t>
  </si>
  <si>
    <t>6*</t>
  </si>
  <si>
    <t>9*</t>
  </si>
  <si>
    <t>8*</t>
  </si>
  <si>
    <t>3*</t>
  </si>
  <si>
    <t>4*</t>
  </si>
  <si>
    <t>2*</t>
  </si>
  <si>
    <t>1*</t>
  </si>
  <si>
    <t>Bowler DB</t>
  </si>
  <si>
    <t>Ov</t>
  </si>
  <si>
    <t>Wkts</t>
  </si>
  <si>
    <t>BBI</t>
  </si>
  <si>
    <t>Econ</t>
  </si>
  <si>
    <t>4w</t>
  </si>
  <si>
    <t>5w</t>
  </si>
  <si>
    <t>40/5</t>
  </si>
  <si>
    <t>33/4</t>
  </si>
  <si>
    <t>34/4</t>
  </si>
  <si>
    <t>46/4</t>
  </si>
  <si>
    <t>36/4</t>
  </si>
  <si>
    <t>40/3</t>
  </si>
  <si>
    <t>37/3</t>
  </si>
  <si>
    <t>42/3</t>
  </si>
  <si>
    <t>30/2</t>
  </si>
  <si>
    <t>34/2</t>
  </si>
  <si>
    <t>36/2</t>
  </si>
  <si>
    <t>32/2</t>
  </si>
  <si>
    <t>35/3</t>
  </si>
  <si>
    <t>39/3</t>
  </si>
  <si>
    <t>33/1</t>
  </si>
  <si>
    <t>45/3</t>
  </si>
  <si>
    <t>42/2</t>
  </si>
  <si>
    <t>47/2</t>
  </si>
  <si>
    <t>40/2</t>
  </si>
  <si>
    <t>45/2</t>
  </si>
  <si>
    <t>37/2</t>
  </si>
  <si>
    <t>40/1</t>
  </si>
  <si>
    <t>42/1</t>
  </si>
  <si>
    <t>34/1</t>
  </si>
  <si>
    <t>46/1</t>
  </si>
  <si>
    <t>47/1</t>
  </si>
  <si>
    <t>101*</t>
  </si>
  <si>
    <t>98*</t>
  </si>
  <si>
    <t>99*</t>
  </si>
  <si>
    <t>58*</t>
  </si>
  <si>
    <t>72*</t>
  </si>
  <si>
    <t>74*</t>
  </si>
  <si>
    <t>76*</t>
  </si>
  <si>
    <t>69*</t>
  </si>
  <si>
    <t>63*</t>
  </si>
  <si>
    <t>53*</t>
  </si>
  <si>
    <t>62*</t>
  </si>
  <si>
    <t>78*</t>
  </si>
  <si>
    <t>47*</t>
  </si>
  <si>
    <t>40*</t>
  </si>
  <si>
    <t>18*</t>
  </si>
  <si>
    <t>27*</t>
  </si>
  <si>
    <t>22*</t>
  </si>
  <si>
    <t>20*</t>
  </si>
  <si>
    <t>5*</t>
  </si>
  <si>
    <t>15*</t>
  </si>
  <si>
    <t>0*</t>
  </si>
  <si>
    <t>132*</t>
  </si>
  <si>
    <t>106*</t>
  </si>
  <si>
    <t>85*</t>
  </si>
  <si>
    <t>79*</t>
  </si>
  <si>
    <t>90*</t>
  </si>
  <si>
    <t>73*</t>
  </si>
  <si>
    <t>83*</t>
  </si>
  <si>
    <t>107*</t>
  </si>
  <si>
    <t>60*</t>
  </si>
  <si>
    <t>51*</t>
  </si>
  <si>
    <t>52*</t>
  </si>
  <si>
    <t>54*</t>
  </si>
  <si>
    <t>24*</t>
  </si>
  <si>
    <t>23*</t>
  </si>
  <si>
    <t>11*</t>
  </si>
  <si>
    <t>IPLPlayerAuctionData (20-22)</t>
  </si>
  <si>
    <t>Auction Data</t>
  </si>
  <si>
    <t>Player Data</t>
  </si>
  <si>
    <t>Auction Count</t>
  </si>
  <si>
    <t>Player Count</t>
  </si>
  <si>
    <t>Diff</t>
  </si>
  <si>
    <t>Flag</t>
  </si>
  <si>
    <t>Played last 2 seasons</t>
  </si>
  <si>
    <t>Missing seasons</t>
  </si>
  <si>
    <t>All 3</t>
  </si>
  <si>
    <t>Overseas all 3</t>
  </si>
  <si>
    <t>PID</t>
  </si>
  <si>
    <t>Search Flag</t>
  </si>
  <si>
    <t>Origin</t>
  </si>
  <si>
    <t>Final Player List</t>
  </si>
  <si>
    <t>O10</t>
  </si>
  <si>
    <t>O11</t>
  </si>
  <si>
    <t>O12</t>
  </si>
  <si>
    <t>I13</t>
  </si>
  <si>
    <t>I14</t>
  </si>
  <si>
    <t>I15</t>
  </si>
  <si>
    <t>O16</t>
  </si>
  <si>
    <t>O17</t>
  </si>
  <si>
    <t>O18</t>
  </si>
  <si>
    <t>I19</t>
  </si>
  <si>
    <t>I20</t>
  </si>
  <si>
    <t>I21</t>
  </si>
  <si>
    <t>O22</t>
  </si>
  <si>
    <t>I23</t>
  </si>
  <si>
    <t>I24</t>
  </si>
  <si>
    <t>O25</t>
  </si>
  <si>
    <t>O26</t>
  </si>
  <si>
    <t>O27</t>
  </si>
  <si>
    <t>O28</t>
  </si>
  <si>
    <t>O29</t>
  </si>
  <si>
    <t>I30</t>
  </si>
  <si>
    <t>I31</t>
  </si>
  <si>
    <t>O32</t>
  </si>
  <si>
    <t>I33</t>
  </si>
  <si>
    <t>I34</t>
  </si>
  <si>
    <t>O35</t>
  </si>
  <si>
    <t>I36</t>
  </si>
  <si>
    <t>I37</t>
  </si>
  <si>
    <t>I38</t>
  </si>
  <si>
    <t>O39</t>
  </si>
  <si>
    <t>I40</t>
  </si>
  <si>
    <t>O41</t>
  </si>
  <si>
    <t>I42</t>
  </si>
  <si>
    <t>I43</t>
  </si>
  <si>
    <t>I44</t>
  </si>
  <si>
    <t>I45</t>
  </si>
  <si>
    <t>O46</t>
  </si>
  <si>
    <t>I47</t>
  </si>
  <si>
    <t>O48</t>
  </si>
  <si>
    <t>I49</t>
  </si>
  <si>
    <t>O50</t>
  </si>
  <si>
    <t>I51</t>
  </si>
  <si>
    <t>I52</t>
  </si>
  <si>
    <t>I53</t>
  </si>
  <si>
    <t>O54</t>
  </si>
  <si>
    <t>I55</t>
  </si>
  <si>
    <t>I56</t>
  </si>
  <si>
    <t>I57</t>
  </si>
  <si>
    <t>O58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</si>
  <si>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</si>
  <si>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</si>
  <si>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</si>
  <si>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</si>
  <si>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</si>
  <si>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</si>
  <si>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</si>
  <si>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</si>
  <si>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</si>
  <si>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</si>
  <si>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</si>
  <si>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</si>
  <si>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</si>
  <si>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</si>
  <si>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O73</t>
  </si>
  <si>
    <t>I74</t>
  </si>
  <si>
    <t>I75</t>
  </si>
  <si>
    <t>I76</t>
  </si>
  <si>
    <t>I77</t>
  </si>
  <si>
    <t>I78</t>
  </si>
  <si>
    <t>O79</t>
  </si>
  <si>
    <t>I80</t>
  </si>
  <si>
    <t>I81</t>
  </si>
  <si>
    <t>O82</t>
  </si>
  <si>
    <t>I83</t>
  </si>
  <si>
    <t>I84</t>
  </si>
  <si>
    <t>I85</t>
  </si>
  <si>
    <t>I86</t>
  </si>
  <si>
    <t>I87</t>
  </si>
  <si>
    <t>I88</t>
  </si>
  <si>
    <t>I89</t>
  </si>
  <si>
    <t>I01</t>
  </si>
  <si>
    <t>I02</t>
  </si>
  <si>
    <t>I03</t>
  </si>
  <si>
    <t>I04</t>
  </si>
  <si>
    <t>O05</t>
  </si>
  <si>
    <t>O06</t>
  </si>
  <si>
    <t>I07</t>
  </si>
  <si>
    <t>I08</t>
  </si>
  <si>
    <t>I09</t>
  </si>
  <si>
    <t>Runs Pos 20</t>
  </si>
  <si>
    <t>SR Pos 20</t>
  </si>
  <si>
    <t>Runs Pos 21</t>
  </si>
  <si>
    <t>SR Pos 21</t>
  </si>
  <si>
    <t>Runs Pos 22</t>
  </si>
  <si>
    <t>SR Pos 22</t>
  </si>
  <si>
    <t>Rank 2020</t>
  </si>
  <si>
    <t>Rank 2021</t>
  </si>
  <si>
    <t>Rank 2022</t>
  </si>
  <si>
    <t>Inns 20</t>
  </si>
  <si>
    <t>Inns 21</t>
  </si>
  <si>
    <t>Inns 22</t>
  </si>
  <si>
    <t>Runs 20</t>
  </si>
  <si>
    <t>Runs 21</t>
  </si>
  <si>
    <t>Runs 22</t>
  </si>
  <si>
    <t>BPBF</t>
  </si>
  <si>
    <t>BPBF 20</t>
  </si>
  <si>
    <t>BPBF 21</t>
  </si>
  <si>
    <t>BPBF 22</t>
  </si>
  <si>
    <t>BF 20</t>
  </si>
  <si>
    <t>BF 21</t>
  </si>
  <si>
    <t>BF 22</t>
  </si>
  <si>
    <t>NA</t>
  </si>
  <si>
    <t>Wkts Pos 20</t>
  </si>
  <si>
    <t>Wkts Pos 21</t>
  </si>
  <si>
    <t>Wkts Pos 22</t>
  </si>
  <si>
    <t>Econ Pos 20</t>
  </si>
  <si>
    <t>Econ Pos 21</t>
  </si>
  <si>
    <t>Econ Pos 22</t>
  </si>
  <si>
    <t>Wkts 20</t>
  </si>
  <si>
    <t>Wkts 21</t>
  </si>
  <si>
    <t>Wkts 22</t>
  </si>
  <si>
    <t>Econ 20</t>
  </si>
  <si>
    <t>Econ 21</t>
  </si>
  <si>
    <t>Econ 22</t>
  </si>
  <si>
    <t>Avg 20</t>
  </si>
  <si>
    <t>Avg 21</t>
  </si>
  <si>
    <t>Avg 22</t>
  </si>
  <si>
    <t>Runs_20</t>
  </si>
  <si>
    <t>Runs_21</t>
  </si>
  <si>
    <t>Runs_22</t>
  </si>
  <si>
    <t>BPBF_20</t>
  </si>
  <si>
    <t>BPBF_21</t>
  </si>
  <si>
    <t>BPBF_22</t>
  </si>
  <si>
    <t>SR_20</t>
  </si>
  <si>
    <t>SR_21</t>
  </si>
  <si>
    <t>SR_22</t>
  </si>
  <si>
    <t>P_Runs_20</t>
  </si>
  <si>
    <t>P_Runs_21</t>
  </si>
  <si>
    <t>P_Runs_22</t>
  </si>
  <si>
    <t>P_SR_20</t>
  </si>
  <si>
    <t>P_SR_21</t>
  </si>
  <si>
    <t>P_SR_22</t>
  </si>
  <si>
    <t>P_BPBF_20</t>
  </si>
  <si>
    <t>P_BPBF_21</t>
  </si>
  <si>
    <t>P_BPBF_22</t>
  </si>
  <si>
    <t>P_Runs</t>
  </si>
  <si>
    <t>P_SR</t>
  </si>
  <si>
    <t>P_BPBF</t>
  </si>
  <si>
    <t>Batting_points</t>
  </si>
  <si>
    <t>P_Batting_points</t>
  </si>
  <si>
    <t>Strikerate</t>
  </si>
  <si>
    <t>Boundaries/balls faced</t>
  </si>
  <si>
    <t>Performance Rating</t>
  </si>
  <si>
    <t xml:space="preserve">x-axis </t>
  </si>
  <si>
    <t>x</t>
  </si>
  <si>
    <t>y</t>
  </si>
  <si>
    <t>y-axis</t>
  </si>
  <si>
    <t>Auction_Price_in_Cr_2020</t>
  </si>
  <si>
    <t>Auction_Price_in_Cr_2021</t>
  </si>
  <si>
    <t>Auction_Price_in_Cr_2022</t>
  </si>
  <si>
    <t>Players_Total_Auction_price</t>
  </si>
  <si>
    <t>Players_Average_Auction_price</t>
  </si>
  <si>
    <t>Wkts_20</t>
  </si>
  <si>
    <t>Wkts_21</t>
  </si>
  <si>
    <t>Wkts_22</t>
  </si>
  <si>
    <t>Econ_20</t>
  </si>
  <si>
    <t>Econ_21</t>
  </si>
  <si>
    <t>Econ_22</t>
  </si>
  <si>
    <t>Avg_20</t>
  </si>
  <si>
    <t>Avg_21</t>
  </si>
  <si>
    <t>Avg_22</t>
  </si>
  <si>
    <t>P_Wkts_20</t>
  </si>
  <si>
    <t>P_Wkts_21</t>
  </si>
  <si>
    <t>P_Wkts_22</t>
  </si>
  <si>
    <t>P_Econ_20</t>
  </si>
  <si>
    <t>P_Econ_21</t>
  </si>
  <si>
    <t>P_Econ_22</t>
  </si>
  <si>
    <t>P_Avg_20</t>
  </si>
  <si>
    <t>P_Avg_21</t>
  </si>
  <si>
    <t>P_Avg_22</t>
  </si>
  <si>
    <t>P_Wkts_Avg</t>
  </si>
  <si>
    <t>P_Econ_Avg</t>
  </si>
  <si>
    <t>P_Avg_Avg</t>
  </si>
  <si>
    <t>Bowling_points</t>
  </si>
  <si>
    <t>P_Bowling_points</t>
  </si>
  <si>
    <t>Economy</t>
  </si>
  <si>
    <t>Average</t>
  </si>
  <si>
    <t>Batting Position</t>
  </si>
  <si>
    <t>Top Order #1-3</t>
  </si>
  <si>
    <t>Middle Order #4-7</t>
  </si>
  <si>
    <t>Tail Enders #8-11</t>
  </si>
  <si>
    <t>Metrics</t>
  </si>
  <si>
    <t>Weights</t>
  </si>
  <si>
    <t>Quadrant</t>
  </si>
  <si>
    <t>Q1</t>
  </si>
  <si>
    <t>Q2</t>
  </si>
  <si>
    <t>Q3</t>
  </si>
  <si>
    <t>Category</t>
  </si>
  <si>
    <t>Overachievers</t>
  </si>
  <si>
    <t>Underdogs</t>
  </si>
  <si>
    <t>Performance</t>
  </si>
  <si>
    <t>Price</t>
  </si>
  <si>
    <t>High</t>
  </si>
  <si>
    <t>Low</t>
  </si>
  <si>
    <t>High-Medium</t>
  </si>
  <si>
    <t>Medium-Low</t>
  </si>
  <si>
    <t>Moderate</t>
  </si>
  <si>
    <t>Bowling Position</t>
  </si>
  <si>
    <t>Death Bowler #16-20</t>
  </si>
  <si>
    <t>Middle Overs #7-15</t>
  </si>
  <si>
    <t>Powerplay #1-6</t>
  </si>
  <si>
    <t>Dashboard</t>
  </si>
  <si>
    <t>Favorites</t>
  </si>
  <si>
    <t>Instagram Followers(in M)</t>
  </si>
  <si>
    <t>Twitter Followers(in M)</t>
  </si>
  <si>
    <t>Player of the match Awards(All seasons 2020-2022)</t>
  </si>
  <si>
    <t>Played in IPL(in years)</t>
  </si>
  <si>
    <t>Team in IPL</t>
  </si>
  <si>
    <t>IPL Followers (Team wise) in Instagram(in M) (Fanbase)</t>
  </si>
  <si>
    <t>Kolkata(KKR)</t>
  </si>
  <si>
    <t>Bengaluru(RCB)</t>
  </si>
  <si>
    <t>Gujarat(GT)</t>
  </si>
  <si>
    <t>Chennai(CSK)</t>
  </si>
  <si>
    <t>Mumbai(MI)</t>
  </si>
  <si>
    <t>Lucknow(LSG)</t>
  </si>
  <si>
    <t>Delhi(DC)</t>
  </si>
  <si>
    <t>Hyderabad(SRH)</t>
  </si>
  <si>
    <t>Hyderabad (SRH)</t>
  </si>
  <si>
    <t>Gujarat (GT)</t>
  </si>
  <si>
    <t>Kolkata (KKR)</t>
  </si>
  <si>
    <t>Punjab (PK)</t>
  </si>
  <si>
    <t>Bangalore (RCB)</t>
  </si>
  <si>
    <t>Delhi (DC)</t>
  </si>
  <si>
    <t>Chennai (CSK)</t>
  </si>
  <si>
    <t>Lucknow (LSG)</t>
  </si>
  <si>
    <t>Matches Played</t>
  </si>
  <si>
    <t>25</t>
  </si>
  <si>
    <t>IPL Followers (Team wise) in Instagram(Fanbase)</t>
  </si>
  <si>
    <t>Mumbai (MI)</t>
  </si>
  <si>
    <t>Rajasthan (RR)</t>
  </si>
  <si>
    <t>Punjab (PBKS)</t>
  </si>
  <si>
    <t>Rajasthan(RR)</t>
  </si>
  <si>
    <t>Banglore(RCB)</t>
  </si>
  <si>
    <t>Gujrat(GT)</t>
  </si>
  <si>
    <t>Punjab(PK)</t>
  </si>
  <si>
    <t>Sunrisers(SRH)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</si>
</sst>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</font>
    <font>
      <b/>
      <u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44546A"/>
        <bgColor rgb="FF44546A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" fillId="0" borderId="14"/>
  </cellStyleXfs>
  <cellXfs count="107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/>
    <xf numFmtId="0" fontId="6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2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0" borderId="11" xfId="0" applyFont="1" applyBorder="1"/>
    <xf numFmtId="0" fontId="5" fillId="0" borderId="3" xfId="0" applyFont="1" applyBorder="1"/>
    <xf numFmtId="0" fontId="12" fillId="0" borderId="0" xfId="0" applyFont="1"/>
    <xf numFmtId="0" fontId="5" fillId="6" borderId="14" xfId="0" applyFont="1" applyFill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13" fillId="7" borderId="14" xfId="0" applyFont="1" applyFill="1" applyBorder="1"/>
    <xf numFmtId="0" fontId="14" fillId="8" borderId="14" xfId="0" applyFont="1" applyFill="1" applyBorder="1"/>
    <xf numFmtId="16" fontId="5" fillId="0" borderId="0" xfId="0" applyNumberFormat="1" applyFont="1"/>
    <xf numFmtId="0" fontId="5" fillId="0" borderId="0" xfId="0" applyFont="1" applyAlignment="1">
      <alignment wrapText="1"/>
    </xf>
    <xf numFmtId="17" fontId="5" fillId="0" borderId="0" xfId="0" applyNumberFormat="1" applyFont="1"/>
    <xf numFmtId="0" fontId="15" fillId="0" borderId="0" xfId="1"/>
    <xf numFmtId="0" fontId="18" fillId="0" borderId="0" xfId="0" applyFont="1" applyAlignment="1">
      <alignment horizontal="left" vertical="center" wrapText="1"/>
    </xf>
    <xf numFmtId="0" fontId="15" fillId="0" borderId="7" xfId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4" fillId="9" borderId="15" xfId="0" applyFont="1" applyFill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 wrapText="1"/>
    </xf>
    <xf numFmtId="0" fontId="18" fillId="10" borderId="0" xfId="0" applyFont="1" applyFill="1" applyAlignment="1">
      <alignment horizontal="center" vertical="center"/>
    </xf>
    <xf numFmtId="0" fontId="3" fillId="0" borderId="0" xfId="0" applyFont="1"/>
    <xf numFmtId="0" fontId="16" fillId="0" borderId="0" xfId="0" applyFont="1" applyAlignment="1">
      <alignment horizontal="center" vertical="center"/>
    </xf>
    <xf numFmtId="0" fontId="17" fillId="11" borderId="0" xfId="0" applyFont="1" applyFill="1" applyAlignment="1">
      <alignment horizontal="center" vertical="center" wrapText="1"/>
    </xf>
    <xf numFmtId="0" fontId="16" fillId="0" borderId="15" xfId="0" applyFont="1" applyBorder="1"/>
    <xf numFmtId="0" fontId="0" fillId="0" borderId="22" xfId="0" applyBorder="1"/>
    <xf numFmtId="0" fontId="0" fillId="0" borderId="23" xfId="0" applyBorder="1"/>
    <xf numFmtId="0" fontId="16" fillId="9" borderId="18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12" borderId="15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" fontId="1" fillId="0" borderId="0" xfId="0" applyNumberFormat="1" applyFont="1"/>
    <xf numFmtId="0" fontId="1" fillId="0" borderId="0" xfId="0" applyFont="1"/>
    <xf numFmtId="0" fontId="0" fillId="13" borderId="15" xfId="0" applyFill="1" applyBorder="1"/>
    <xf numFmtId="0" fontId="0" fillId="14" borderId="24" xfId="0" applyFill="1" applyBorder="1"/>
    <xf numFmtId="0" fontId="0" fillId="14" borderId="25" xfId="0" applyFill="1" applyBorder="1"/>
    <xf numFmtId="0" fontId="0" fillId="14" borderId="26" xfId="0" applyFill="1" applyBorder="1"/>
    <xf numFmtId="0" fontId="0" fillId="15" borderId="27" xfId="0" applyFill="1" applyBorder="1"/>
    <xf numFmtId="0" fontId="0" fillId="15" borderId="14" xfId="0" applyFill="1" applyBorder="1"/>
    <xf numFmtId="0" fontId="0" fillId="15" borderId="20" xfId="0" applyFill="1" applyBorder="1"/>
    <xf numFmtId="2" fontId="0" fillId="15" borderId="27" xfId="0" applyNumberFormat="1" applyFill="1" applyBorder="1"/>
    <xf numFmtId="2" fontId="0" fillId="15" borderId="14" xfId="0" applyNumberFormat="1" applyFill="1" applyBorder="1"/>
    <xf numFmtId="0" fontId="16" fillId="15" borderId="14" xfId="0" applyFont="1" applyFill="1" applyBorder="1"/>
    <xf numFmtId="0" fontId="19" fillId="15" borderId="14" xfId="0" applyFont="1" applyFill="1" applyBorder="1"/>
    <xf numFmtId="0" fontId="16" fillId="15" borderId="15" xfId="0" applyFont="1" applyFill="1" applyBorder="1"/>
    <xf numFmtId="9" fontId="0" fillId="15" borderId="15" xfId="0" applyNumberFormat="1" applyFill="1" applyBorder="1"/>
    <xf numFmtId="0" fontId="0" fillId="15" borderId="28" xfId="0" applyFill="1" applyBorder="1"/>
    <xf numFmtId="0" fontId="0" fillId="15" borderId="19" xfId="0" applyFill="1" applyBorder="1"/>
    <xf numFmtId="0" fontId="0" fillId="15" borderId="21" xfId="0" applyFill="1" applyBorder="1"/>
    <xf numFmtId="0" fontId="16" fillId="0" borderId="18" xfId="0" applyFont="1" applyBorder="1"/>
    <xf numFmtId="0" fontId="1" fillId="16" borderId="22" xfId="0" applyFont="1" applyFill="1" applyBorder="1"/>
    <xf numFmtId="0" fontId="16" fillId="16" borderId="20" xfId="0" applyFont="1" applyFill="1" applyBorder="1"/>
    <xf numFmtId="0" fontId="1" fillId="16" borderId="20" xfId="0" applyFont="1" applyFill="1" applyBorder="1"/>
    <xf numFmtId="0" fontId="1" fillId="12" borderId="22" xfId="0" applyFont="1" applyFill="1" applyBorder="1"/>
    <xf numFmtId="0" fontId="16" fillId="12" borderId="20" xfId="0" applyFont="1" applyFill="1" applyBorder="1"/>
    <xf numFmtId="0" fontId="1" fillId="12" borderId="20" xfId="0" applyFont="1" applyFill="1" applyBorder="1"/>
    <xf numFmtId="0" fontId="1" fillId="17" borderId="23" xfId="0" applyFont="1" applyFill="1" applyBorder="1"/>
    <xf numFmtId="0" fontId="16" fillId="17" borderId="21" xfId="0" applyFont="1" applyFill="1" applyBorder="1"/>
    <xf numFmtId="0" fontId="1" fillId="17" borderId="21" xfId="0" applyFont="1" applyFill="1" applyBorder="1"/>
    <xf numFmtId="0" fontId="16" fillId="15" borderId="28" xfId="0" applyFont="1" applyFill="1" applyBorder="1" applyAlignment="1">
      <alignment horizontal="center" vertical="center"/>
    </xf>
    <xf numFmtId="0" fontId="16" fillId="15" borderId="21" xfId="0" applyFont="1" applyFill="1" applyBorder="1" applyAlignment="1">
      <alignment horizontal="center" vertical="center"/>
    </xf>
    <xf numFmtId="0" fontId="15" fillId="13" borderId="15" xfId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1" fillId="0" borderId="3" xfId="0" applyFont="1" applyBorder="1"/>
    <xf numFmtId="0" fontId="5" fillId="0" borderId="12" xfId="0" applyFont="1" applyBorder="1" applyAlignment="1">
      <alignment horizontal="center"/>
    </xf>
    <xf numFmtId="0" fontId="11" fillId="0" borderId="13" xfId="0" applyFont="1" applyBorder="1"/>
    <xf numFmtId="0" fontId="16" fillId="15" borderId="24" xfId="0" applyFont="1" applyFill="1" applyBorder="1" applyAlignment="1">
      <alignment horizontal="center"/>
    </xf>
    <xf numFmtId="0" fontId="16" fillId="15" borderId="26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9" borderId="0" xfId="0" applyFill="1"/>
    <xf numFmtId="0" fontId="20" fillId="0" borderId="0" xfId="0" applyFont="1"/>
    <xf numFmtId="0" fontId="21" fillId="0" borderId="14" xfId="0" applyFont="1" applyBorder="1" applyAlignment="1">
      <alignment horizontal="center" vertical="center"/>
    </xf>
    <xf numFmtId="0" fontId="1" fillId="9" borderId="0" xfId="0" applyFont="1" applyFill="1"/>
    <xf numFmtId="0" fontId="22" fillId="0" borderId="0" xfId="0" applyFont="1"/>
  </cellXfs>
  <cellStyles count="3">
    <cellStyle name="Hyperlink" xfId="1" builtinId="8"/>
    <cellStyle name="Normal" xfId="0" builtinId="0"/>
    <cellStyle name="Normal 2" xfId="2" xr:uid="{073972AF-5B38-4819-AB35-2A90EC7B2387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PLPlayerAuctionData (20-22)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0" baseline="0"/>
              <a:t>Indian Batting Performance v/s Auction Price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'Ind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'Ind Batsman Dashboard'!$G$3:$G$59</c:f>
              <c:numCache>
                <c:formatCode>0.00</c:formatCode>
                <c:ptCount val="57"/>
                <c:pt idx="0">
                  <c:v>86.253500000000003</c:v>
                </c:pt>
                <c:pt idx="1">
                  <c:v>86.053000000000011</c:v>
                </c:pt>
                <c:pt idx="2">
                  <c:v>81.326999999999998</c:v>
                </c:pt>
                <c:pt idx="3">
                  <c:v>82.6785</c:v>
                </c:pt>
                <c:pt idx="4">
                  <c:v>79.179000000000002</c:v>
                </c:pt>
                <c:pt idx="5">
                  <c:v>78.276500000000013</c:v>
                </c:pt>
                <c:pt idx="6">
                  <c:v>76.968499999999992</c:v>
                </c:pt>
                <c:pt idx="7">
                  <c:v>75</c:v>
                </c:pt>
                <c:pt idx="8">
                  <c:v>75.444500000000005</c:v>
                </c:pt>
                <c:pt idx="9">
                  <c:v>76.089500000000001</c:v>
                </c:pt>
                <c:pt idx="10">
                  <c:v>76.133499999999998</c:v>
                </c:pt>
                <c:pt idx="11">
                  <c:v>74.052999999999997</c:v>
                </c:pt>
                <c:pt idx="12">
                  <c:v>71.542000000000002</c:v>
                </c:pt>
                <c:pt idx="13">
                  <c:v>70.538000000000011</c:v>
                </c:pt>
                <c:pt idx="14">
                  <c:v>69.174500000000009</c:v>
                </c:pt>
                <c:pt idx="15">
                  <c:v>70.007999999999996</c:v>
                </c:pt>
                <c:pt idx="16">
                  <c:v>68.192999999999998</c:v>
                </c:pt>
                <c:pt idx="17">
                  <c:v>68.741500000000002</c:v>
                </c:pt>
                <c:pt idx="18">
                  <c:v>67.061000000000007</c:v>
                </c:pt>
                <c:pt idx="19">
                  <c:v>61.667999999999992</c:v>
                </c:pt>
                <c:pt idx="20">
                  <c:v>61.813499999999998</c:v>
                </c:pt>
                <c:pt idx="21">
                  <c:v>61.747499999999995</c:v>
                </c:pt>
                <c:pt idx="22">
                  <c:v>60.557999999999993</c:v>
                </c:pt>
                <c:pt idx="23">
                  <c:v>58.731500000000004</c:v>
                </c:pt>
                <c:pt idx="24">
                  <c:v>59.116</c:v>
                </c:pt>
                <c:pt idx="25">
                  <c:v>57.991500000000002</c:v>
                </c:pt>
                <c:pt idx="26">
                  <c:v>59.054000000000009</c:v>
                </c:pt>
                <c:pt idx="27">
                  <c:v>56.853999999999999</c:v>
                </c:pt>
                <c:pt idx="28">
                  <c:v>51.337499999999999</c:v>
                </c:pt>
                <c:pt idx="29">
                  <c:v>46.612499999999997</c:v>
                </c:pt>
                <c:pt idx="30">
                  <c:v>47.396500000000003</c:v>
                </c:pt>
                <c:pt idx="31">
                  <c:v>44.538500000000006</c:v>
                </c:pt>
                <c:pt idx="32">
                  <c:v>43.396999999999998</c:v>
                </c:pt>
                <c:pt idx="33">
                  <c:v>41.222999999999999</c:v>
                </c:pt>
                <c:pt idx="34">
                  <c:v>39.558000000000007</c:v>
                </c:pt>
                <c:pt idx="35">
                  <c:v>38.429499999999997</c:v>
                </c:pt>
                <c:pt idx="36">
                  <c:v>38.235500000000002</c:v>
                </c:pt>
                <c:pt idx="37">
                  <c:v>36.325000000000003</c:v>
                </c:pt>
                <c:pt idx="38">
                  <c:v>31.983000000000001</c:v>
                </c:pt>
                <c:pt idx="39">
                  <c:v>33.208999999999996</c:v>
                </c:pt>
                <c:pt idx="40">
                  <c:v>32.192500000000003</c:v>
                </c:pt>
                <c:pt idx="41">
                  <c:v>31.244000000000003</c:v>
                </c:pt>
                <c:pt idx="42">
                  <c:v>30.7895</c:v>
                </c:pt>
                <c:pt idx="43">
                  <c:v>27.025000000000002</c:v>
                </c:pt>
                <c:pt idx="44">
                  <c:v>27.579000000000001</c:v>
                </c:pt>
                <c:pt idx="45">
                  <c:v>24.971999999999998</c:v>
                </c:pt>
                <c:pt idx="46">
                  <c:v>24.782999999999998</c:v>
                </c:pt>
                <c:pt idx="47">
                  <c:v>20.131999999999998</c:v>
                </c:pt>
                <c:pt idx="48">
                  <c:v>20.308000000000003</c:v>
                </c:pt>
                <c:pt idx="49">
                  <c:v>17.983499999999999</c:v>
                </c:pt>
                <c:pt idx="50">
                  <c:v>15.699000000000002</c:v>
                </c:pt>
                <c:pt idx="51">
                  <c:v>12.7485</c:v>
                </c:pt>
                <c:pt idx="52">
                  <c:v>12.586000000000002</c:v>
                </c:pt>
                <c:pt idx="53">
                  <c:v>11.676</c:v>
                </c:pt>
                <c:pt idx="54">
                  <c:v>9.3254999999999999</c:v>
                </c:pt>
                <c:pt idx="55">
                  <c:v>8.7360000000000007</c:v>
                </c:pt>
                <c:pt idx="56">
                  <c:v>6.2210000000000001</c:v>
                </c:pt>
              </c:numCache>
            </c:numRef>
          </c:xVal>
          <c:yVal>
            <c:numRef>
              <c:f>'Ind Batsman Dashboard'!$H$3:$H$59</c:f>
              <c:numCache>
                <c:formatCode>General</c:formatCode>
                <c:ptCount val="57"/>
                <c:pt idx="0">
                  <c:v>14</c:v>
                </c:pt>
                <c:pt idx="1">
                  <c:v>17</c:v>
                </c:pt>
                <c:pt idx="2">
                  <c:v>8</c:v>
                </c:pt>
                <c:pt idx="3">
                  <c:v>8.25</c:v>
                </c:pt>
                <c:pt idx="4">
                  <c:v>7.5</c:v>
                </c:pt>
                <c:pt idx="5">
                  <c:v>8.5</c:v>
                </c:pt>
                <c:pt idx="6">
                  <c:v>8</c:v>
                </c:pt>
                <c:pt idx="7">
                  <c:v>12</c:v>
                </c:pt>
                <c:pt idx="8">
                  <c:v>15.25</c:v>
                </c:pt>
                <c:pt idx="9">
                  <c:v>7.75</c:v>
                </c:pt>
                <c:pt idx="10">
                  <c:v>8</c:v>
                </c:pt>
                <c:pt idx="11">
                  <c:v>16</c:v>
                </c:pt>
                <c:pt idx="12">
                  <c:v>6</c:v>
                </c:pt>
                <c:pt idx="13">
                  <c:v>6.75</c:v>
                </c:pt>
                <c:pt idx="14">
                  <c:v>5.5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12.25</c:v>
                </c:pt>
                <c:pt idx="19">
                  <c:v>16</c:v>
                </c:pt>
                <c:pt idx="20">
                  <c:v>5.75</c:v>
                </c:pt>
                <c:pt idx="21">
                  <c:v>4</c:v>
                </c:pt>
                <c:pt idx="22">
                  <c:v>9</c:v>
                </c:pt>
                <c:pt idx="23">
                  <c:v>6.5</c:v>
                </c:pt>
                <c:pt idx="24">
                  <c:v>1.9</c:v>
                </c:pt>
                <c:pt idx="25">
                  <c:v>2</c:v>
                </c:pt>
                <c:pt idx="26">
                  <c:v>4.5999999999999996</c:v>
                </c:pt>
                <c:pt idx="27">
                  <c:v>4</c:v>
                </c:pt>
                <c:pt idx="28">
                  <c:v>12</c:v>
                </c:pt>
                <c:pt idx="29">
                  <c:v>9</c:v>
                </c:pt>
                <c:pt idx="30">
                  <c:v>8.25</c:v>
                </c:pt>
                <c:pt idx="31">
                  <c:v>0.95</c:v>
                </c:pt>
                <c:pt idx="32">
                  <c:v>3.8</c:v>
                </c:pt>
                <c:pt idx="33">
                  <c:v>0.2</c:v>
                </c:pt>
                <c:pt idx="34">
                  <c:v>4</c:v>
                </c:pt>
                <c:pt idx="35">
                  <c:v>5</c:v>
                </c:pt>
                <c:pt idx="36">
                  <c:v>8.75</c:v>
                </c:pt>
                <c:pt idx="37">
                  <c:v>1.3</c:v>
                </c:pt>
                <c:pt idx="38">
                  <c:v>0.75</c:v>
                </c:pt>
                <c:pt idx="39">
                  <c:v>1</c:v>
                </c:pt>
                <c:pt idx="40">
                  <c:v>1.1000000000000001</c:v>
                </c:pt>
                <c:pt idx="41">
                  <c:v>10.75</c:v>
                </c:pt>
                <c:pt idx="42">
                  <c:v>2.4</c:v>
                </c:pt>
                <c:pt idx="43">
                  <c:v>0.2</c:v>
                </c:pt>
                <c:pt idx="44">
                  <c:v>1.4</c:v>
                </c:pt>
                <c:pt idx="45">
                  <c:v>10.75</c:v>
                </c:pt>
                <c:pt idx="46">
                  <c:v>7</c:v>
                </c:pt>
                <c:pt idx="47">
                  <c:v>7.25</c:v>
                </c:pt>
                <c:pt idx="48">
                  <c:v>5.25</c:v>
                </c:pt>
                <c:pt idx="49">
                  <c:v>4.2</c:v>
                </c:pt>
                <c:pt idx="50">
                  <c:v>1.6</c:v>
                </c:pt>
                <c:pt idx="51">
                  <c:v>2.6</c:v>
                </c:pt>
                <c:pt idx="52">
                  <c:v>4</c:v>
                </c:pt>
                <c:pt idx="53">
                  <c:v>8</c:v>
                </c:pt>
                <c:pt idx="54">
                  <c:v>4</c:v>
                </c:pt>
                <c:pt idx="55">
                  <c:v>6.5</c:v>
                </c:pt>
                <c:pt idx="5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F8CA-4504-BA4C-F08127AA6DA6}"/>
            </c:ext>
          </c:extLst>
        </c:ser>
        <c:ser>
          <c:idx val="13"/>
          <c:order val="1"/>
          <c:tx>
            <c:strRef>
              <c:f>'Ind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Batsman Dashboard'!$O$66:$O$67</c:f>
              <c:numCache>
                <c:formatCode>0%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F8CA-4504-BA4C-F08127AA6DA6}"/>
            </c:ext>
          </c:extLst>
        </c:ser>
        <c:ser>
          <c:idx val="14"/>
          <c:order val="2"/>
          <c:tx>
            <c:strRef>
              <c:f>'Ind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F8CA-4504-BA4C-F08127AA6DA6}"/>
            </c:ext>
          </c:extLst>
        </c:ser>
        <c:ser>
          <c:idx val="15"/>
          <c:order val="3"/>
          <c:tx>
            <c:strRef>
              <c:f>'Ind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'Ind Batsman Dashboard'!$G$3:$G$59</c:f>
              <c:numCache>
                <c:formatCode>0.00</c:formatCode>
                <c:ptCount val="57"/>
                <c:pt idx="0">
                  <c:v>86.253500000000003</c:v>
                </c:pt>
                <c:pt idx="1">
                  <c:v>86.053000000000011</c:v>
                </c:pt>
                <c:pt idx="2">
                  <c:v>81.326999999999998</c:v>
                </c:pt>
                <c:pt idx="3">
                  <c:v>82.6785</c:v>
                </c:pt>
                <c:pt idx="4">
                  <c:v>79.179000000000002</c:v>
                </c:pt>
                <c:pt idx="5">
                  <c:v>78.276500000000013</c:v>
                </c:pt>
                <c:pt idx="6">
                  <c:v>76.968499999999992</c:v>
                </c:pt>
                <c:pt idx="7">
                  <c:v>75</c:v>
                </c:pt>
                <c:pt idx="8">
                  <c:v>75.444500000000005</c:v>
                </c:pt>
                <c:pt idx="9">
                  <c:v>76.089500000000001</c:v>
                </c:pt>
                <c:pt idx="10">
                  <c:v>76.133499999999998</c:v>
                </c:pt>
                <c:pt idx="11">
                  <c:v>74.052999999999997</c:v>
                </c:pt>
                <c:pt idx="12">
                  <c:v>71.542000000000002</c:v>
                </c:pt>
                <c:pt idx="13">
                  <c:v>70.538000000000011</c:v>
                </c:pt>
                <c:pt idx="14">
                  <c:v>69.174500000000009</c:v>
                </c:pt>
                <c:pt idx="15">
                  <c:v>70.007999999999996</c:v>
                </c:pt>
                <c:pt idx="16">
                  <c:v>68.192999999999998</c:v>
                </c:pt>
                <c:pt idx="17">
                  <c:v>68.741500000000002</c:v>
                </c:pt>
                <c:pt idx="18">
                  <c:v>67.061000000000007</c:v>
                </c:pt>
                <c:pt idx="19">
                  <c:v>61.667999999999992</c:v>
                </c:pt>
                <c:pt idx="20">
                  <c:v>61.813499999999998</c:v>
                </c:pt>
                <c:pt idx="21">
                  <c:v>61.747499999999995</c:v>
                </c:pt>
                <c:pt idx="22">
                  <c:v>60.557999999999993</c:v>
                </c:pt>
                <c:pt idx="23">
                  <c:v>58.731500000000004</c:v>
                </c:pt>
                <c:pt idx="24">
                  <c:v>59.116</c:v>
                </c:pt>
                <c:pt idx="25">
                  <c:v>57.991500000000002</c:v>
                </c:pt>
                <c:pt idx="26">
                  <c:v>59.054000000000009</c:v>
                </c:pt>
                <c:pt idx="27">
                  <c:v>56.853999999999999</c:v>
                </c:pt>
                <c:pt idx="28">
                  <c:v>51.337499999999999</c:v>
                </c:pt>
                <c:pt idx="29">
                  <c:v>46.612499999999997</c:v>
                </c:pt>
                <c:pt idx="30">
                  <c:v>47.396500000000003</c:v>
                </c:pt>
                <c:pt idx="31">
                  <c:v>44.538500000000006</c:v>
                </c:pt>
                <c:pt idx="32">
                  <c:v>43.396999999999998</c:v>
                </c:pt>
                <c:pt idx="33">
                  <c:v>41.222999999999999</c:v>
                </c:pt>
                <c:pt idx="34">
                  <c:v>39.558000000000007</c:v>
                </c:pt>
                <c:pt idx="35">
                  <c:v>38.429499999999997</c:v>
                </c:pt>
                <c:pt idx="36">
                  <c:v>38.235500000000002</c:v>
                </c:pt>
                <c:pt idx="37">
                  <c:v>36.325000000000003</c:v>
                </c:pt>
                <c:pt idx="38">
                  <c:v>31.983000000000001</c:v>
                </c:pt>
                <c:pt idx="39">
                  <c:v>33.208999999999996</c:v>
                </c:pt>
                <c:pt idx="40">
                  <c:v>32.192500000000003</c:v>
                </c:pt>
                <c:pt idx="41">
                  <c:v>31.244000000000003</c:v>
                </c:pt>
                <c:pt idx="42">
                  <c:v>30.7895</c:v>
                </c:pt>
                <c:pt idx="43">
                  <c:v>27.025000000000002</c:v>
                </c:pt>
                <c:pt idx="44">
                  <c:v>27.579000000000001</c:v>
                </c:pt>
                <c:pt idx="45">
                  <c:v>24.971999999999998</c:v>
                </c:pt>
                <c:pt idx="46">
                  <c:v>24.782999999999998</c:v>
                </c:pt>
                <c:pt idx="47">
                  <c:v>20.131999999999998</c:v>
                </c:pt>
                <c:pt idx="48">
                  <c:v>20.308000000000003</c:v>
                </c:pt>
                <c:pt idx="49">
                  <c:v>17.983499999999999</c:v>
                </c:pt>
                <c:pt idx="50">
                  <c:v>15.699000000000002</c:v>
                </c:pt>
                <c:pt idx="51">
                  <c:v>12.7485</c:v>
                </c:pt>
                <c:pt idx="52">
                  <c:v>12.586000000000002</c:v>
                </c:pt>
                <c:pt idx="53">
                  <c:v>11.676</c:v>
                </c:pt>
                <c:pt idx="54">
                  <c:v>9.3254999999999999</c:v>
                </c:pt>
                <c:pt idx="55">
                  <c:v>8.7360000000000007</c:v>
                </c:pt>
                <c:pt idx="56">
                  <c:v>6.2210000000000001</c:v>
                </c:pt>
              </c:numCache>
            </c:numRef>
          </c:xVal>
          <c:yVal>
            <c:numRef>
              <c:f>'Ind Batsman Dashboard'!$H$3:$H$59</c:f>
              <c:numCache>
                <c:formatCode>General</c:formatCode>
                <c:ptCount val="57"/>
                <c:pt idx="0">
                  <c:v>14</c:v>
                </c:pt>
                <c:pt idx="1">
                  <c:v>17</c:v>
                </c:pt>
                <c:pt idx="2">
                  <c:v>8</c:v>
                </c:pt>
                <c:pt idx="3">
                  <c:v>8.25</c:v>
                </c:pt>
                <c:pt idx="4">
                  <c:v>7.5</c:v>
                </c:pt>
                <c:pt idx="5">
                  <c:v>8.5</c:v>
                </c:pt>
                <c:pt idx="6">
                  <c:v>8</c:v>
                </c:pt>
                <c:pt idx="7">
                  <c:v>12</c:v>
                </c:pt>
                <c:pt idx="8">
                  <c:v>15.25</c:v>
                </c:pt>
                <c:pt idx="9">
                  <c:v>7.75</c:v>
                </c:pt>
                <c:pt idx="10">
                  <c:v>8</c:v>
                </c:pt>
                <c:pt idx="11">
                  <c:v>16</c:v>
                </c:pt>
                <c:pt idx="12">
                  <c:v>6</c:v>
                </c:pt>
                <c:pt idx="13">
                  <c:v>6.75</c:v>
                </c:pt>
                <c:pt idx="14">
                  <c:v>5.5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12.25</c:v>
                </c:pt>
                <c:pt idx="19">
                  <c:v>16</c:v>
                </c:pt>
                <c:pt idx="20">
                  <c:v>5.75</c:v>
                </c:pt>
                <c:pt idx="21">
                  <c:v>4</c:v>
                </c:pt>
                <c:pt idx="22">
                  <c:v>9</c:v>
                </c:pt>
                <c:pt idx="23">
                  <c:v>6.5</c:v>
                </c:pt>
                <c:pt idx="24">
                  <c:v>1.9</c:v>
                </c:pt>
                <c:pt idx="25">
                  <c:v>2</c:v>
                </c:pt>
                <c:pt idx="26">
                  <c:v>4.5999999999999996</c:v>
                </c:pt>
                <c:pt idx="27">
                  <c:v>4</c:v>
                </c:pt>
                <c:pt idx="28">
                  <c:v>12</c:v>
                </c:pt>
                <c:pt idx="29">
                  <c:v>9</c:v>
                </c:pt>
                <c:pt idx="30">
                  <c:v>8.25</c:v>
                </c:pt>
                <c:pt idx="31">
                  <c:v>0.95</c:v>
                </c:pt>
                <c:pt idx="32">
                  <c:v>3.8</c:v>
                </c:pt>
                <c:pt idx="33">
                  <c:v>0.2</c:v>
                </c:pt>
                <c:pt idx="34">
                  <c:v>4</c:v>
                </c:pt>
                <c:pt idx="35">
                  <c:v>5</c:v>
                </c:pt>
                <c:pt idx="36">
                  <c:v>8.75</c:v>
                </c:pt>
                <c:pt idx="37">
                  <c:v>1.3</c:v>
                </c:pt>
                <c:pt idx="38">
                  <c:v>0.75</c:v>
                </c:pt>
                <c:pt idx="39">
                  <c:v>1</c:v>
                </c:pt>
                <c:pt idx="40">
                  <c:v>1.1000000000000001</c:v>
                </c:pt>
                <c:pt idx="41">
                  <c:v>10.75</c:v>
                </c:pt>
                <c:pt idx="42">
                  <c:v>2.4</c:v>
                </c:pt>
                <c:pt idx="43">
                  <c:v>0.2</c:v>
                </c:pt>
                <c:pt idx="44">
                  <c:v>1.4</c:v>
                </c:pt>
                <c:pt idx="45">
                  <c:v>10.75</c:v>
                </c:pt>
                <c:pt idx="46">
                  <c:v>7</c:v>
                </c:pt>
                <c:pt idx="47">
                  <c:v>7.25</c:v>
                </c:pt>
                <c:pt idx="48">
                  <c:v>5.25</c:v>
                </c:pt>
                <c:pt idx="49">
                  <c:v>4.2</c:v>
                </c:pt>
                <c:pt idx="50">
                  <c:v>1.6</c:v>
                </c:pt>
                <c:pt idx="51">
                  <c:v>2.6</c:v>
                </c:pt>
                <c:pt idx="52">
                  <c:v>4</c:v>
                </c:pt>
                <c:pt idx="53">
                  <c:v>8</c:v>
                </c:pt>
                <c:pt idx="54">
                  <c:v>4</c:v>
                </c:pt>
                <c:pt idx="55">
                  <c:v>6.5</c:v>
                </c:pt>
                <c:pt idx="5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F8CA-4504-BA4C-F08127AA6DA6}"/>
            </c:ext>
          </c:extLst>
        </c:ser>
        <c:ser>
          <c:idx val="16"/>
          <c:order val="4"/>
          <c:tx>
            <c:strRef>
              <c:f>'Ind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Batsman Dashboard'!$O$66:$O$67</c:f>
              <c:numCache>
                <c:formatCode>0%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F8CA-4504-BA4C-F08127AA6DA6}"/>
            </c:ext>
          </c:extLst>
        </c:ser>
        <c:ser>
          <c:idx val="17"/>
          <c:order val="5"/>
          <c:tx>
            <c:strRef>
              <c:f>'Ind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F8CA-4504-BA4C-F08127AA6DA6}"/>
            </c:ext>
          </c:extLst>
        </c:ser>
        <c:ser>
          <c:idx val="18"/>
          <c:order val="6"/>
          <c:tx>
            <c:strRef>
              <c:f>'Ind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'Ind Batsman Dashboard'!$G$3:$G$59</c:f>
              <c:numCache>
                <c:formatCode>0.00</c:formatCode>
                <c:ptCount val="57"/>
                <c:pt idx="0">
                  <c:v>86.253500000000003</c:v>
                </c:pt>
                <c:pt idx="1">
                  <c:v>86.053000000000011</c:v>
                </c:pt>
                <c:pt idx="2">
                  <c:v>81.326999999999998</c:v>
                </c:pt>
                <c:pt idx="3">
                  <c:v>82.6785</c:v>
                </c:pt>
                <c:pt idx="4">
                  <c:v>79.179000000000002</c:v>
                </c:pt>
                <c:pt idx="5">
                  <c:v>78.276500000000013</c:v>
                </c:pt>
                <c:pt idx="6">
                  <c:v>76.968499999999992</c:v>
                </c:pt>
                <c:pt idx="7">
                  <c:v>75</c:v>
                </c:pt>
                <c:pt idx="8">
                  <c:v>75.444500000000005</c:v>
                </c:pt>
                <c:pt idx="9">
                  <c:v>76.089500000000001</c:v>
                </c:pt>
                <c:pt idx="10">
                  <c:v>76.133499999999998</c:v>
                </c:pt>
                <c:pt idx="11">
                  <c:v>74.052999999999997</c:v>
                </c:pt>
                <c:pt idx="12">
                  <c:v>71.542000000000002</c:v>
                </c:pt>
                <c:pt idx="13">
                  <c:v>70.538000000000011</c:v>
                </c:pt>
                <c:pt idx="14">
                  <c:v>69.174500000000009</c:v>
                </c:pt>
                <c:pt idx="15">
                  <c:v>70.007999999999996</c:v>
                </c:pt>
                <c:pt idx="16">
                  <c:v>68.192999999999998</c:v>
                </c:pt>
                <c:pt idx="17">
                  <c:v>68.741500000000002</c:v>
                </c:pt>
                <c:pt idx="18">
                  <c:v>67.061000000000007</c:v>
                </c:pt>
                <c:pt idx="19">
                  <c:v>61.667999999999992</c:v>
                </c:pt>
                <c:pt idx="20">
                  <c:v>61.813499999999998</c:v>
                </c:pt>
                <c:pt idx="21">
                  <c:v>61.747499999999995</c:v>
                </c:pt>
                <c:pt idx="22">
                  <c:v>60.557999999999993</c:v>
                </c:pt>
                <c:pt idx="23">
                  <c:v>58.731500000000004</c:v>
                </c:pt>
                <c:pt idx="24">
                  <c:v>59.116</c:v>
                </c:pt>
                <c:pt idx="25">
                  <c:v>57.991500000000002</c:v>
                </c:pt>
                <c:pt idx="26">
                  <c:v>59.054000000000009</c:v>
                </c:pt>
                <c:pt idx="27">
                  <c:v>56.853999999999999</c:v>
                </c:pt>
                <c:pt idx="28">
                  <c:v>51.337499999999999</c:v>
                </c:pt>
                <c:pt idx="29">
                  <c:v>46.612499999999997</c:v>
                </c:pt>
                <c:pt idx="30">
                  <c:v>47.396500000000003</c:v>
                </c:pt>
                <c:pt idx="31">
                  <c:v>44.538500000000006</c:v>
                </c:pt>
                <c:pt idx="32">
                  <c:v>43.396999999999998</c:v>
                </c:pt>
                <c:pt idx="33">
                  <c:v>41.222999999999999</c:v>
                </c:pt>
                <c:pt idx="34">
                  <c:v>39.558000000000007</c:v>
                </c:pt>
                <c:pt idx="35">
                  <c:v>38.429499999999997</c:v>
                </c:pt>
                <c:pt idx="36">
                  <c:v>38.235500000000002</c:v>
                </c:pt>
                <c:pt idx="37">
                  <c:v>36.325000000000003</c:v>
                </c:pt>
                <c:pt idx="38">
                  <c:v>31.983000000000001</c:v>
                </c:pt>
                <c:pt idx="39">
                  <c:v>33.208999999999996</c:v>
                </c:pt>
                <c:pt idx="40">
                  <c:v>32.192500000000003</c:v>
                </c:pt>
                <c:pt idx="41">
                  <c:v>31.244000000000003</c:v>
                </c:pt>
                <c:pt idx="42">
                  <c:v>30.7895</c:v>
                </c:pt>
                <c:pt idx="43">
                  <c:v>27.025000000000002</c:v>
                </c:pt>
                <c:pt idx="44">
                  <c:v>27.579000000000001</c:v>
                </c:pt>
                <c:pt idx="45">
                  <c:v>24.971999999999998</c:v>
                </c:pt>
                <c:pt idx="46">
                  <c:v>24.782999999999998</c:v>
                </c:pt>
                <c:pt idx="47">
                  <c:v>20.131999999999998</c:v>
                </c:pt>
                <c:pt idx="48">
                  <c:v>20.308000000000003</c:v>
                </c:pt>
                <c:pt idx="49">
                  <c:v>17.983499999999999</c:v>
                </c:pt>
                <c:pt idx="50">
                  <c:v>15.699000000000002</c:v>
                </c:pt>
                <c:pt idx="51">
                  <c:v>12.7485</c:v>
                </c:pt>
                <c:pt idx="52">
                  <c:v>12.586000000000002</c:v>
                </c:pt>
                <c:pt idx="53">
                  <c:v>11.676</c:v>
                </c:pt>
                <c:pt idx="54">
                  <c:v>9.3254999999999999</c:v>
                </c:pt>
                <c:pt idx="55">
                  <c:v>8.7360000000000007</c:v>
                </c:pt>
                <c:pt idx="56">
                  <c:v>6.2210000000000001</c:v>
                </c:pt>
              </c:numCache>
            </c:numRef>
          </c:xVal>
          <c:yVal>
            <c:numRef>
              <c:f>'Ind Batsman Dashboard'!$H$3:$H$59</c:f>
              <c:numCache>
                <c:formatCode>General</c:formatCode>
                <c:ptCount val="57"/>
                <c:pt idx="0">
                  <c:v>14</c:v>
                </c:pt>
                <c:pt idx="1">
                  <c:v>17</c:v>
                </c:pt>
                <c:pt idx="2">
                  <c:v>8</c:v>
                </c:pt>
                <c:pt idx="3">
                  <c:v>8.25</c:v>
                </c:pt>
                <c:pt idx="4">
                  <c:v>7.5</c:v>
                </c:pt>
                <c:pt idx="5">
                  <c:v>8.5</c:v>
                </c:pt>
                <c:pt idx="6">
                  <c:v>8</c:v>
                </c:pt>
                <c:pt idx="7">
                  <c:v>12</c:v>
                </c:pt>
                <c:pt idx="8">
                  <c:v>15.25</c:v>
                </c:pt>
                <c:pt idx="9">
                  <c:v>7.75</c:v>
                </c:pt>
                <c:pt idx="10">
                  <c:v>8</c:v>
                </c:pt>
                <c:pt idx="11">
                  <c:v>16</c:v>
                </c:pt>
                <c:pt idx="12">
                  <c:v>6</c:v>
                </c:pt>
                <c:pt idx="13">
                  <c:v>6.75</c:v>
                </c:pt>
                <c:pt idx="14">
                  <c:v>5.5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12.25</c:v>
                </c:pt>
                <c:pt idx="19">
                  <c:v>16</c:v>
                </c:pt>
                <c:pt idx="20">
                  <c:v>5.75</c:v>
                </c:pt>
                <c:pt idx="21">
                  <c:v>4</c:v>
                </c:pt>
                <c:pt idx="22">
                  <c:v>9</c:v>
                </c:pt>
                <c:pt idx="23">
                  <c:v>6.5</c:v>
                </c:pt>
                <c:pt idx="24">
                  <c:v>1.9</c:v>
                </c:pt>
                <c:pt idx="25">
                  <c:v>2</c:v>
                </c:pt>
                <c:pt idx="26">
                  <c:v>4.5999999999999996</c:v>
                </c:pt>
                <c:pt idx="27">
                  <c:v>4</c:v>
                </c:pt>
                <c:pt idx="28">
                  <c:v>12</c:v>
                </c:pt>
                <c:pt idx="29">
                  <c:v>9</c:v>
                </c:pt>
                <c:pt idx="30">
                  <c:v>8.25</c:v>
                </c:pt>
                <c:pt idx="31">
                  <c:v>0.95</c:v>
                </c:pt>
                <c:pt idx="32">
                  <c:v>3.8</c:v>
                </c:pt>
                <c:pt idx="33">
                  <c:v>0.2</c:v>
                </c:pt>
                <c:pt idx="34">
                  <c:v>4</c:v>
                </c:pt>
                <c:pt idx="35">
                  <c:v>5</c:v>
                </c:pt>
                <c:pt idx="36">
                  <c:v>8.75</c:v>
                </c:pt>
                <c:pt idx="37">
                  <c:v>1.3</c:v>
                </c:pt>
                <c:pt idx="38">
                  <c:v>0.75</c:v>
                </c:pt>
                <c:pt idx="39">
                  <c:v>1</c:v>
                </c:pt>
                <c:pt idx="40">
                  <c:v>1.1000000000000001</c:v>
                </c:pt>
                <c:pt idx="41">
                  <c:v>10.75</c:v>
                </c:pt>
                <c:pt idx="42">
                  <c:v>2.4</c:v>
                </c:pt>
                <c:pt idx="43">
                  <c:v>0.2</c:v>
                </c:pt>
                <c:pt idx="44">
                  <c:v>1.4</c:v>
                </c:pt>
                <c:pt idx="45">
                  <c:v>10.75</c:v>
                </c:pt>
                <c:pt idx="46">
                  <c:v>7</c:v>
                </c:pt>
                <c:pt idx="47">
                  <c:v>7.25</c:v>
                </c:pt>
                <c:pt idx="48">
                  <c:v>5.25</c:v>
                </c:pt>
                <c:pt idx="49">
                  <c:v>4.2</c:v>
                </c:pt>
                <c:pt idx="50">
                  <c:v>1.6</c:v>
                </c:pt>
                <c:pt idx="51">
                  <c:v>2.6</c:v>
                </c:pt>
                <c:pt idx="52">
                  <c:v>4</c:v>
                </c:pt>
                <c:pt idx="53">
                  <c:v>8</c:v>
                </c:pt>
                <c:pt idx="54">
                  <c:v>4</c:v>
                </c:pt>
                <c:pt idx="55">
                  <c:v>6.5</c:v>
                </c:pt>
                <c:pt idx="5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F8CA-4504-BA4C-F08127AA6DA6}"/>
            </c:ext>
          </c:extLst>
        </c:ser>
        <c:ser>
          <c:idx val="19"/>
          <c:order val="7"/>
          <c:tx>
            <c:strRef>
              <c:f>'Ind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Batsman Dashboard'!$O$66:$O$67</c:f>
              <c:numCache>
                <c:formatCode>0%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F8CA-4504-BA4C-F08127AA6DA6}"/>
            </c:ext>
          </c:extLst>
        </c:ser>
        <c:ser>
          <c:idx val="20"/>
          <c:order val="8"/>
          <c:tx>
            <c:strRef>
              <c:f>'Ind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F8CA-4504-BA4C-F08127AA6DA6}"/>
            </c:ext>
          </c:extLst>
        </c:ser>
        <c:ser>
          <c:idx val="21"/>
          <c:order val="9"/>
          <c:tx>
            <c:strRef>
              <c:f>'Ind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'Ind Batsman Dashboard'!$G$3:$G$59</c:f>
              <c:numCache>
                <c:formatCode>0.00</c:formatCode>
                <c:ptCount val="57"/>
                <c:pt idx="0">
                  <c:v>86.253500000000003</c:v>
                </c:pt>
                <c:pt idx="1">
                  <c:v>86.053000000000011</c:v>
                </c:pt>
                <c:pt idx="2">
                  <c:v>81.326999999999998</c:v>
                </c:pt>
                <c:pt idx="3">
                  <c:v>82.6785</c:v>
                </c:pt>
                <c:pt idx="4">
                  <c:v>79.179000000000002</c:v>
                </c:pt>
                <c:pt idx="5">
                  <c:v>78.276500000000013</c:v>
                </c:pt>
                <c:pt idx="6">
                  <c:v>76.968499999999992</c:v>
                </c:pt>
                <c:pt idx="7">
                  <c:v>75</c:v>
                </c:pt>
                <c:pt idx="8">
                  <c:v>75.444500000000005</c:v>
                </c:pt>
                <c:pt idx="9">
                  <c:v>76.089500000000001</c:v>
                </c:pt>
                <c:pt idx="10">
                  <c:v>76.133499999999998</c:v>
                </c:pt>
                <c:pt idx="11">
                  <c:v>74.052999999999997</c:v>
                </c:pt>
                <c:pt idx="12">
                  <c:v>71.542000000000002</c:v>
                </c:pt>
                <c:pt idx="13">
                  <c:v>70.538000000000011</c:v>
                </c:pt>
                <c:pt idx="14">
                  <c:v>69.174500000000009</c:v>
                </c:pt>
                <c:pt idx="15">
                  <c:v>70.007999999999996</c:v>
                </c:pt>
                <c:pt idx="16">
                  <c:v>68.192999999999998</c:v>
                </c:pt>
                <c:pt idx="17">
                  <c:v>68.741500000000002</c:v>
                </c:pt>
                <c:pt idx="18">
                  <c:v>67.061000000000007</c:v>
                </c:pt>
                <c:pt idx="19">
                  <c:v>61.667999999999992</c:v>
                </c:pt>
                <c:pt idx="20">
                  <c:v>61.813499999999998</c:v>
                </c:pt>
                <c:pt idx="21">
                  <c:v>61.747499999999995</c:v>
                </c:pt>
                <c:pt idx="22">
                  <c:v>60.557999999999993</c:v>
                </c:pt>
                <c:pt idx="23">
                  <c:v>58.731500000000004</c:v>
                </c:pt>
                <c:pt idx="24">
                  <c:v>59.116</c:v>
                </c:pt>
                <c:pt idx="25">
                  <c:v>57.991500000000002</c:v>
                </c:pt>
                <c:pt idx="26">
                  <c:v>59.054000000000009</c:v>
                </c:pt>
                <c:pt idx="27">
                  <c:v>56.853999999999999</c:v>
                </c:pt>
                <c:pt idx="28">
                  <c:v>51.337499999999999</c:v>
                </c:pt>
                <c:pt idx="29">
                  <c:v>46.612499999999997</c:v>
                </c:pt>
                <c:pt idx="30">
                  <c:v>47.396500000000003</c:v>
                </c:pt>
                <c:pt idx="31">
                  <c:v>44.538500000000006</c:v>
                </c:pt>
                <c:pt idx="32">
                  <c:v>43.396999999999998</c:v>
                </c:pt>
                <c:pt idx="33">
                  <c:v>41.222999999999999</c:v>
                </c:pt>
                <c:pt idx="34">
                  <c:v>39.558000000000007</c:v>
                </c:pt>
                <c:pt idx="35">
                  <c:v>38.429499999999997</c:v>
                </c:pt>
                <c:pt idx="36">
                  <c:v>38.235500000000002</c:v>
                </c:pt>
                <c:pt idx="37">
                  <c:v>36.325000000000003</c:v>
                </c:pt>
                <c:pt idx="38">
                  <c:v>31.983000000000001</c:v>
                </c:pt>
                <c:pt idx="39">
                  <c:v>33.208999999999996</c:v>
                </c:pt>
                <c:pt idx="40">
                  <c:v>32.192500000000003</c:v>
                </c:pt>
                <c:pt idx="41">
                  <c:v>31.244000000000003</c:v>
                </c:pt>
                <c:pt idx="42">
                  <c:v>30.7895</c:v>
                </c:pt>
                <c:pt idx="43">
                  <c:v>27.025000000000002</c:v>
                </c:pt>
                <c:pt idx="44">
                  <c:v>27.579000000000001</c:v>
                </c:pt>
                <c:pt idx="45">
                  <c:v>24.971999999999998</c:v>
                </c:pt>
                <c:pt idx="46">
                  <c:v>24.782999999999998</c:v>
                </c:pt>
                <c:pt idx="47">
                  <c:v>20.131999999999998</c:v>
                </c:pt>
                <c:pt idx="48">
                  <c:v>20.308000000000003</c:v>
                </c:pt>
                <c:pt idx="49">
                  <c:v>17.983499999999999</c:v>
                </c:pt>
                <c:pt idx="50">
                  <c:v>15.699000000000002</c:v>
                </c:pt>
                <c:pt idx="51">
                  <c:v>12.7485</c:v>
                </c:pt>
                <c:pt idx="52">
                  <c:v>12.586000000000002</c:v>
                </c:pt>
                <c:pt idx="53">
                  <c:v>11.676</c:v>
                </c:pt>
                <c:pt idx="54">
                  <c:v>9.3254999999999999</c:v>
                </c:pt>
                <c:pt idx="55">
                  <c:v>8.7360000000000007</c:v>
                </c:pt>
                <c:pt idx="56">
                  <c:v>6.2210000000000001</c:v>
                </c:pt>
              </c:numCache>
            </c:numRef>
          </c:xVal>
          <c:yVal>
            <c:numRef>
              <c:f>'Ind Batsman Dashboard'!$H$3:$H$59</c:f>
              <c:numCache>
                <c:formatCode>General</c:formatCode>
                <c:ptCount val="57"/>
                <c:pt idx="0">
                  <c:v>14</c:v>
                </c:pt>
                <c:pt idx="1">
                  <c:v>17</c:v>
                </c:pt>
                <c:pt idx="2">
                  <c:v>8</c:v>
                </c:pt>
                <c:pt idx="3">
                  <c:v>8.25</c:v>
                </c:pt>
                <c:pt idx="4">
                  <c:v>7.5</c:v>
                </c:pt>
                <c:pt idx="5">
                  <c:v>8.5</c:v>
                </c:pt>
                <c:pt idx="6">
                  <c:v>8</c:v>
                </c:pt>
                <c:pt idx="7">
                  <c:v>12</c:v>
                </c:pt>
                <c:pt idx="8">
                  <c:v>15.25</c:v>
                </c:pt>
                <c:pt idx="9">
                  <c:v>7.75</c:v>
                </c:pt>
                <c:pt idx="10">
                  <c:v>8</c:v>
                </c:pt>
                <c:pt idx="11">
                  <c:v>16</c:v>
                </c:pt>
                <c:pt idx="12">
                  <c:v>6</c:v>
                </c:pt>
                <c:pt idx="13">
                  <c:v>6.75</c:v>
                </c:pt>
                <c:pt idx="14">
                  <c:v>5.5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12.25</c:v>
                </c:pt>
                <c:pt idx="19">
                  <c:v>16</c:v>
                </c:pt>
                <c:pt idx="20">
                  <c:v>5.75</c:v>
                </c:pt>
                <c:pt idx="21">
                  <c:v>4</c:v>
                </c:pt>
                <c:pt idx="22">
                  <c:v>9</c:v>
                </c:pt>
                <c:pt idx="23">
                  <c:v>6.5</c:v>
                </c:pt>
                <c:pt idx="24">
                  <c:v>1.9</c:v>
                </c:pt>
                <c:pt idx="25">
                  <c:v>2</c:v>
                </c:pt>
                <c:pt idx="26">
                  <c:v>4.5999999999999996</c:v>
                </c:pt>
                <c:pt idx="27">
                  <c:v>4</c:v>
                </c:pt>
                <c:pt idx="28">
                  <c:v>12</c:v>
                </c:pt>
                <c:pt idx="29">
                  <c:v>9</c:v>
                </c:pt>
                <c:pt idx="30">
                  <c:v>8.25</c:v>
                </c:pt>
                <c:pt idx="31">
                  <c:v>0.95</c:v>
                </c:pt>
                <c:pt idx="32">
                  <c:v>3.8</c:v>
                </c:pt>
                <c:pt idx="33">
                  <c:v>0.2</c:v>
                </c:pt>
                <c:pt idx="34">
                  <c:v>4</c:v>
                </c:pt>
                <c:pt idx="35">
                  <c:v>5</c:v>
                </c:pt>
                <c:pt idx="36">
                  <c:v>8.75</c:v>
                </c:pt>
                <c:pt idx="37">
                  <c:v>1.3</c:v>
                </c:pt>
                <c:pt idx="38">
                  <c:v>0.75</c:v>
                </c:pt>
                <c:pt idx="39">
                  <c:v>1</c:v>
                </c:pt>
                <c:pt idx="40">
                  <c:v>1.1000000000000001</c:v>
                </c:pt>
                <c:pt idx="41">
                  <c:v>10.75</c:v>
                </c:pt>
                <c:pt idx="42">
                  <c:v>2.4</c:v>
                </c:pt>
                <c:pt idx="43">
                  <c:v>0.2</c:v>
                </c:pt>
                <c:pt idx="44">
                  <c:v>1.4</c:v>
                </c:pt>
                <c:pt idx="45">
                  <c:v>10.75</c:v>
                </c:pt>
                <c:pt idx="46">
                  <c:v>7</c:v>
                </c:pt>
                <c:pt idx="47">
                  <c:v>7.25</c:v>
                </c:pt>
                <c:pt idx="48">
                  <c:v>5.25</c:v>
                </c:pt>
                <c:pt idx="49">
                  <c:v>4.2</c:v>
                </c:pt>
                <c:pt idx="50">
                  <c:v>1.6</c:v>
                </c:pt>
                <c:pt idx="51">
                  <c:v>2.6</c:v>
                </c:pt>
                <c:pt idx="52">
                  <c:v>4</c:v>
                </c:pt>
                <c:pt idx="53">
                  <c:v>8</c:v>
                </c:pt>
                <c:pt idx="54">
                  <c:v>4</c:v>
                </c:pt>
                <c:pt idx="55">
                  <c:v>6.5</c:v>
                </c:pt>
                <c:pt idx="5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F8CA-4504-BA4C-F08127AA6DA6}"/>
            </c:ext>
          </c:extLst>
        </c:ser>
        <c:ser>
          <c:idx val="22"/>
          <c:order val="10"/>
          <c:tx>
            <c:strRef>
              <c:f>'Ind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Batsman Dashboard'!$O$66:$O$67</c:f>
              <c:numCache>
                <c:formatCode>0%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F8CA-4504-BA4C-F08127AA6DA6}"/>
            </c:ext>
          </c:extLst>
        </c:ser>
        <c:ser>
          <c:idx val="23"/>
          <c:order val="11"/>
          <c:tx>
            <c:strRef>
              <c:f>'Ind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F8CA-4504-BA4C-F08127AA6DA6}"/>
            </c:ext>
          </c:extLst>
        </c:ser>
        <c:ser>
          <c:idx val="6"/>
          <c:order val="12"/>
          <c:tx>
            <c:strRef>
              <c:f>'Ind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'Ind Batsman Dashboard'!$G$3:$G$59</c:f>
              <c:numCache>
                <c:formatCode>0.00</c:formatCode>
                <c:ptCount val="57"/>
                <c:pt idx="0">
                  <c:v>86.253500000000003</c:v>
                </c:pt>
                <c:pt idx="1">
                  <c:v>86.053000000000011</c:v>
                </c:pt>
                <c:pt idx="2">
                  <c:v>81.326999999999998</c:v>
                </c:pt>
                <c:pt idx="3">
                  <c:v>82.6785</c:v>
                </c:pt>
                <c:pt idx="4">
                  <c:v>79.179000000000002</c:v>
                </c:pt>
                <c:pt idx="5">
                  <c:v>78.276500000000013</c:v>
                </c:pt>
                <c:pt idx="6">
                  <c:v>76.968499999999992</c:v>
                </c:pt>
                <c:pt idx="7">
                  <c:v>75</c:v>
                </c:pt>
                <c:pt idx="8">
                  <c:v>75.444500000000005</c:v>
                </c:pt>
                <c:pt idx="9">
                  <c:v>76.089500000000001</c:v>
                </c:pt>
                <c:pt idx="10">
                  <c:v>76.133499999999998</c:v>
                </c:pt>
                <c:pt idx="11">
                  <c:v>74.052999999999997</c:v>
                </c:pt>
                <c:pt idx="12">
                  <c:v>71.542000000000002</c:v>
                </c:pt>
                <c:pt idx="13">
                  <c:v>70.538000000000011</c:v>
                </c:pt>
                <c:pt idx="14">
                  <c:v>69.174500000000009</c:v>
                </c:pt>
                <c:pt idx="15">
                  <c:v>70.007999999999996</c:v>
                </c:pt>
                <c:pt idx="16">
                  <c:v>68.192999999999998</c:v>
                </c:pt>
                <c:pt idx="17">
                  <c:v>68.741500000000002</c:v>
                </c:pt>
                <c:pt idx="18">
                  <c:v>67.061000000000007</c:v>
                </c:pt>
                <c:pt idx="19">
                  <c:v>61.667999999999992</c:v>
                </c:pt>
                <c:pt idx="20">
                  <c:v>61.813499999999998</c:v>
                </c:pt>
                <c:pt idx="21">
                  <c:v>61.747499999999995</c:v>
                </c:pt>
                <c:pt idx="22">
                  <c:v>60.557999999999993</c:v>
                </c:pt>
                <c:pt idx="23">
                  <c:v>58.731500000000004</c:v>
                </c:pt>
                <c:pt idx="24">
                  <c:v>59.116</c:v>
                </c:pt>
                <c:pt idx="25">
                  <c:v>57.991500000000002</c:v>
                </c:pt>
                <c:pt idx="26">
                  <c:v>59.054000000000009</c:v>
                </c:pt>
                <c:pt idx="27">
                  <c:v>56.853999999999999</c:v>
                </c:pt>
                <c:pt idx="28">
                  <c:v>51.337499999999999</c:v>
                </c:pt>
                <c:pt idx="29">
                  <c:v>46.612499999999997</c:v>
                </c:pt>
                <c:pt idx="30">
                  <c:v>47.396500000000003</c:v>
                </c:pt>
                <c:pt idx="31">
                  <c:v>44.538500000000006</c:v>
                </c:pt>
                <c:pt idx="32">
                  <c:v>43.396999999999998</c:v>
                </c:pt>
                <c:pt idx="33">
                  <c:v>41.222999999999999</c:v>
                </c:pt>
                <c:pt idx="34">
                  <c:v>39.558000000000007</c:v>
                </c:pt>
                <c:pt idx="35">
                  <c:v>38.429499999999997</c:v>
                </c:pt>
                <c:pt idx="36">
                  <c:v>38.235500000000002</c:v>
                </c:pt>
                <c:pt idx="37">
                  <c:v>36.325000000000003</c:v>
                </c:pt>
                <c:pt idx="38">
                  <c:v>31.983000000000001</c:v>
                </c:pt>
                <c:pt idx="39">
                  <c:v>33.208999999999996</c:v>
                </c:pt>
                <c:pt idx="40">
                  <c:v>32.192500000000003</c:v>
                </c:pt>
                <c:pt idx="41">
                  <c:v>31.244000000000003</c:v>
                </c:pt>
                <c:pt idx="42">
                  <c:v>30.7895</c:v>
                </c:pt>
                <c:pt idx="43">
                  <c:v>27.025000000000002</c:v>
                </c:pt>
                <c:pt idx="44">
                  <c:v>27.579000000000001</c:v>
                </c:pt>
                <c:pt idx="45">
                  <c:v>24.971999999999998</c:v>
                </c:pt>
                <c:pt idx="46">
                  <c:v>24.782999999999998</c:v>
                </c:pt>
                <c:pt idx="47">
                  <c:v>20.131999999999998</c:v>
                </c:pt>
                <c:pt idx="48">
                  <c:v>20.308000000000003</c:v>
                </c:pt>
                <c:pt idx="49">
                  <c:v>17.983499999999999</c:v>
                </c:pt>
                <c:pt idx="50">
                  <c:v>15.699000000000002</c:v>
                </c:pt>
                <c:pt idx="51">
                  <c:v>12.7485</c:v>
                </c:pt>
                <c:pt idx="52">
                  <c:v>12.586000000000002</c:v>
                </c:pt>
                <c:pt idx="53">
                  <c:v>11.676</c:v>
                </c:pt>
                <c:pt idx="54">
                  <c:v>9.3254999999999999</c:v>
                </c:pt>
                <c:pt idx="55">
                  <c:v>8.7360000000000007</c:v>
                </c:pt>
                <c:pt idx="56">
                  <c:v>6.2210000000000001</c:v>
                </c:pt>
              </c:numCache>
            </c:numRef>
          </c:xVal>
          <c:yVal>
            <c:numRef>
              <c:f>'Ind Batsman Dashboard'!$H$3:$H$59</c:f>
              <c:numCache>
                <c:formatCode>General</c:formatCode>
                <c:ptCount val="57"/>
                <c:pt idx="0">
                  <c:v>14</c:v>
                </c:pt>
                <c:pt idx="1">
                  <c:v>17</c:v>
                </c:pt>
                <c:pt idx="2">
                  <c:v>8</c:v>
                </c:pt>
                <c:pt idx="3">
                  <c:v>8.25</c:v>
                </c:pt>
                <c:pt idx="4">
                  <c:v>7.5</c:v>
                </c:pt>
                <c:pt idx="5">
                  <c:v>8.5</c:v>
                </c:pt>
                <c:pt idx="6">
                  <c:v>8</c:v>
                </c:pt>
                <c:pt idx="7">
                  <c:v>12</c:v>
                </c:pt>
                <c:pt idx="8">
                  <c:v>15.25</c:v>
                </c:pt>
                <c:pt idx="9">
                  <c:v>7.75</c:v>
                </c:pt>
                <c:pt idx="10">
                  <c:v>8</c:v>
                </c:pt>
                <c:pt idx="11">
                  <c:v>16</c:v>
                </c:pt>
                <c:pt idx="12">
                  <c:v>6</c:v>
                </c:pt>
                <c:pt idx="13">
                  <c:v>6.75</c:v>
                </c:pt>
                <c:pt idx="14">
                  <c:v>5.5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12.25</c:v>
                </c:pt>
                <c:pt idx="19">
                  <c:v>16</c:v>
                </c:pt>
                <c:pt idx="20">
                  <c:v>5.75</c:v>
                </c:pt>
                <c:pt idx="21">
                  <c:v>4</c:v>
                </c:pt>
                <c:pt idx="22">
                  <c:v>9</c:v>
                </c:pt>
                <c:pt idx="23">
                  <c:v>6.5</c:v>
                </c:pt>
                <c:pt idx="24">
                  <c:v>1.9</c:v>
                </c:pt>
                <c:pt idx="25">
                  <c:v>2</c:v>
                </c:pt>
                <c:pt idx="26">
                  <c:v>4.5999999999999996</c:v>
                </c:pt>
                <c:pt idx="27">
                  <c:v>4</c:v>
                </c:pt>
                <c:pt idx="28">
                  <c:v>12</c:v>
                </c:pt>
                <c:pt idx="29">
                  <c:v>9</c:v>
                </c:pt>
                <c:pt idx="30">
                  <c:v>8.25</c:v>
                </c:pt>
                <c:pt idx="31">
                  <c:v>0.95</c:v>
                </c:pt>
                <c:pt idx="32">
                  <c:v>3.8</c:v>
                </c:pt>
                <c:pt idx="33">
                  <c:v>0.2</c:v>
                </c:pt>
                <c:pt idx="34">
                  <c:v>4</c:v>
                </c:pt>
                <c:pt idx="35">
                  <c:v>5</c:v>
                </c:pt>
                <c:pt idx="36">
                  <c:v>8.75</c:v>
                </c:pt>
                <c:pt idx="37">
                  <c:v>1.3</c:v>
                </c:pt>
                <c:pt idx="38">
                  <c:v>0.75</c:v>
                </c:pt>
                <c:pt idx="39">
                  <c:v>1</c:v>
                </c:pt>
                <c:pt idx="40">
                  <c:v>1.1000000000000001</c:v>
                </c:pt>
                <c:pt idx="41">
                  <c:v>10.75</c:v>
                </c:pt>
                <c:pt idx="42">
                  <c:v>2.4</c:v>
                </c:pt>
                <c:pt idx="43">
                  <c:v>0.2</c:v>
                </c:pt>
                <c:pt idx="44">
                  <c:v>1.4</c:v>
                </c:pt>
                <c:pt idx="45">
                  <c:v>10.75</c:v>
                </c:pt>
                <c:pt idx="46">
                  <c:v>7</c:v>
                </c:pt>
                <c:pt idx="47">
                  <c:v>7.25</c:v>
                </c:pt>
                <c:pt idx="48">
                  <c:v>5.25</c:v>
                </c:pt>
                <c:pt idx="49">
                  <c:v>4.2</c:v>
                </c:pt>
                <c:pt idx="50">
                  <c:v>1.6</c:v>
                </c:pt>
                <c:pt idx="51">
                  <c:v>2.6</c:v>
                </c:pt>
                <c:pt idx="52">
                  <c:v>4</c:v>
                </c:pt>
                <c:pt idx="53">
                  <c:v>8</c:v>
                </c:pt>
                <c:pt idx="54">
                  <c:v>4</c:v>
                </c:pt>
                <c:pt idx="55">
                  <c:v>6.5</c:v>
                </c:pt>
                <c:pt idx="5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8CA-4504-BA4C-F08127AA6DA6}"/>
            </c:ext>
          </c:extLst>
        </c:ser>
        <c:ser>
          <c:idx val="7"/>
          <c:order val="13"/>
          <c:tx>
            <c:strRef>
              <c:f>'Ind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Batsman Dashboard'!$O$66:$O$67</c:f>
              <c:numCache>
                <c:formatCode>0%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8CA-4504-BA4C-F08127AA6DA6}"/>
            </c:ext>
          </c:extLst>
        </c:ser>
        <c:ser>
          <c:idx val="8"/>
          <c:order val="14"/>
          <c:tx>
            <c:strRef>
              <c:f>'Ind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8CA-4504-BA4C-F08127AA6DA6}"/>
            </c:ext>
          </c:extLst>
        </c:ser>
        <c:ser>
          <c:idx val="9"/>
          <c:order val="15"/>
          <c:tx>
            <c:strRef>
              <c:f>'Ind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'Ind Batsman Dashboard'!$G$3:$G$59</c:f>
              <c:numCache>
                <c:formatCode>0.00</c:formatCode>
                <c:ptCount val="57"/>
                <c:pt idx="0">
                  <c:v>86.253500000000003</c:v>
                </c:pt>
                <c:pt idx="1">
                  <c:v>86.053000000000011</c:v>
                </c:pt>
                <c:pt idx="2">
                  <c:v>81.326999999999998</c:v>
                </c:pt>
                <c:pt idx="3">
                  <c:v>82.6785</c:v>
                </c:pt>
                <c:pt idx="4">
                  <c:v>79.179000000000002</c:v>
                </c:pt>
                <c:pt idx="5">
                  <c:v>78.276500000000013</c:v>
                </c:pt>
                <c:pt idx="6">
                  <c:v>76.968499999999992</c:v>
                </c:pt>
                <c:pt idx="7">
                  <c:v>75</c:v>
                </c:pt>
                <c:pt idx="8">
                  <c:v>75.444500000000005</c:v>
                </c:pt>
                <c:pt idx="9">
                  <c:v>76.089500000000001</c:v>
                </c:pt>
                <c:pt idx="10">
                  <c:v>76.133499999999998</c:v>
                </c:pt>
                <c:pt idx="11">
                  <c:v>74.052999999999997</c:v>
                </c:pt>
                <c:pt idx="12">
                  <c:v>71.542000000000002</c:v>
                </c:pt>
                <c:pt idx="13">
                  <c:v>70.538000000000011</c:v>
                </c:pt>
                <c:pt idx="14">
                  <c:v>69.174500000000009</c:v>
                </c:pt>
                <c:pt idx="15">
                  <c:v>70.007999999999996</c:v>
                </c:pt>
                <c:pt idx="16">
                  <c:v>68.192999999999998</c:v>
                </c:pt>
                <c:pt idx="17">
                  <c:v>68.741500000000002</c:v>
                </c:pt>
                <c:pt idx="18">
                  <c:v>67.061000000000007</c:v>
                </c:pt>
                <c:pt idx="19">
                  <c:v>61.667999999999992</c:v>
                </c:pt>
                <c:pt idx="20">
                  <c:v>61.813499999999998</c:v>
                </c:pt>
                <c:pt idx="21">
                  <c:v>61.747499999999995</c:v>
                </c:pt>
                <c:pt idx="22">
                  <c:v>60.557999999999993</c:v>
                </c:pt>
                <c:pt idx="23">
                  <c:v>58.731500000000004</c:v>
                </c:pt>
                <c:pt idx="24">
                  <c:v>59.116</c:v>
                </c:pt>
                <c:pt idx="25">
                  <c:v>57.991500000000002</c:v>
                </c:pt>
                <c:pt idx="26">
                  <c:v>59.054000000000009</c:v>
                </c:pt>
                <c:pt idx="27">
                  <c:v>56.853999999999999</c:v>
                </c:pt>
                <c:pt idx="28">
                  <c:v>51.337499999999999</c:v>
                </c:pt>
                <c:pt idx="29">
                  <c:v>46.612499999999997</c:v>
                </c:pt>
                <c:pt idx="30">
                  <c:v>47.396500000000003</c:v>
                </c:pt>
                <c:pt idx="31">
                  <c:v>44.538500000000006</c:v>
                </c:pt>
                <c:pt idx="32">
                  <c:v>43.396999999999998</c:v>
                </c:pt>
                <c:pt idx="33">
                  <c:v>41.222999999999999</c:v>
                </c:pt>
                <c:pt idx="34">
                  <c:v>39.558000000000007</c:v>
                </c:pt>
                <c:pt idx="35">
                  <c:v>38.429499999999997</c:v>
                </c:pt>
                <c:pt idx="36">
                  <c:v>38.235500000000002</c:v>
                </c:pt>
                <c:pt idx="37">
                  <c:v>36.325000000000003</c:v>
                </c:pt>
                <c:pt idx="38">
                  <c:v>31.983000000000001</c:v>
                </c:pt>
                <c:pt idx="39">
                  <c:v>33.208999999999996</c:v>
                </c:pt>
                <c:pt idx="40">
                  <c:v>32.192500000000003</c:v>
                </c:pt>
                <c:pt idx="41">
                  <c:v>31.244000000000003</c:v>
                </c:pt>
                <c:pt idx="42">
                  <c:v>30.7895</c:v>
                </c:pt>
                <c:pt idx="43">
                  <c:v>27.025000000000002</c:v>
                </c:pt>
                <c:pt idx="44">
                  <c:v>27.579000000000001</c:v>
                </c:pt>
                <c:pt idx="45">
                  <c:v>24.971999999999998</c:v>
                </c:pt>
                <c:pt idx="46">
                  <c:v>24.782999999999998</c:v>
                </c:pt>
                <c:pt idx="47">
                  <c:v>20.131999999999998</c:v>
                </c:pt>
                <c:pt idx="48">
                  <c:v>20.308000000000003</c:v>
                </c:pt>
                <c:pt idx="49">
                  <c:v>17.983499999999999</c:v>
                </c:pt>
                <c:pt idx="50">
                  <c:v>15.699000000000002</c:v>
                </c:pt>
                <c:pt idx="51">
                  <c:v>12.7485</c:v>
                </c:pt>
                <c:pt idx="52">
                  <c:v>12.586000000000002</c:v>
                </c:pt>
                <c:pt idx="53">
                  <c:v>11.676</c:v>
                </c:pt>
                <c:pt idx="54">
                  <c:v>9.3254999999999999</c:v>
                </c:pt>
                <c:pt idx="55">
                  <c:v>8.7360000000000007</c:v>
                </c:pt>
                <c:pt idx="56">
                  <c:v>6.2210000000000001</c:v>
                </c:pt>
              </c:numCache>
            </c:numRef>
          </c:xVal>
          <c:yVal>
            <c:numRef>
              <c:f>'Ind Batsman Dashboard'!$H$3:$H$59</c:f>
              <c:numCache>
                <c:formatCode>General</c:formatCode>
                <c:ptCount val="57"/>
                <c:pt idx="0">
                  <c:v>14</c:v>
                </c:pt>
                <c:pt idx="1">
                  <c:v>17</c:v>
                </c:pt>
                <c:pt idx="2">
                  <c:v>8</c:v>
                </c:pt>
                <c:pt idx="3">
                  <c:v>8.25</c:v>
                </c:pt>
                <c:pt idx="4">
                  <c:v>7.5</c:v>
                </c:pt>
                <c:pt idx="5">
                  <c:v>8.5</c:v>
                </c:pt>
                <c:pt idx="6">
                  <c:v>8</c:v>
                </c:pt>
                <c:pt idx="7">
                  <c:v>12</c:v>
                </c:pt>
                <c:pt idx="8">
                  <c:v>15.25</c:v>
                </c:pt>
                <c:pt idx="9">
                  <c:v>7.75</c:v>
                </c:pt>
                <c:pt idx="10">
                  <c:v>8</c:v>
                </c:pt>
                <c:pt idx="11">
                  <c:v>16</c:v>
                </c:pt>
                <c:pt idx="12">
                  <c:v>6</c:v>
                </c:pt>
                <c:pt idx="13">
                  <c:v>6.75</c:v>
                </c:pt>
                <c:pt idx="14">
                  <c:v>5.5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12.25</c:v>
                </c:pt>
                <c:pt idx="19">
                  <c:v>16</c:v>
                </c:pt>
                <c:pt idx="20">
                  <c:v>5.75</c:v>
                </c:pt>
                <c:pt idx="21">
                  <c:v>4</c:v>
                </c:pt>
                <c:pt idx="22">
                  <c:v>9</c:v>
                </c:pt>
                <c:pt idx="23">
                  <c:v>6.5</c:v>
                </c:pt>
                <c:pt idx="24">
                  <c:v>1.9</c:v>
                </c:pt>
                <c:pt idx="25">
                  <c:v>2</c:v>
                </c:pt>
                <c:pt idx="26">
                  <c:v>4.5999999999999996</c:v>
                </c:pt>
                <c:pt idx="27">
                  <c:v>4</c:v>
                </c:pt>
                <c:pt idx="28">
                  <c:v>12</c:v>
                </c:pt>
                <c:pt idx="29">
                  <c:v>9</c:v>
                </c:pt>
                <c:pt idx="30">
                  <c:v>8.25</c:v>
                </c:pt>
                <c:pt idx="31">
                  <c:v>0.95</c:v>
                </c:pt>
                <c:pt idx="32">
                  <c:v>3.8</c:v>
                </c:pt>
                <c:pt idx="33">
                  <c:v>0.2</c:v>
                </c:pt>
                <c:pt idx="34">
                  <c:v>4</c:v>
                </c:pt>
                <c:pt idx="35">
                  <c:v>5</c:v>
                </c:pt>
                <c:pt idx="36">
                  <c:v>8.75</c:v>
                </c:pt>
                <c:pt idx="37">
                  <c:v>1.3</c:v>
                </c:pt>
                <c:pt idx="38">
                  <c:v>0.75</c:v>
                </c:pt>
                <c:pt idx="39">
                  <c:v>1</c:v>
                </c:pt>
                <c:pt idx="40">
                  <c:v>1.1000000000000001</c:v>
                </c:pt>
                <c:pt idx="41">
                  <c:v>10.75</c:v>
                </c:pt>
                <c:pt idx="42">
                  <c:v>2.4</c:v>
                </c:pt>
                <c:pt idx="43">
                  <c:v>0.2</c:v>
                </c:pt>
                <c:pt idx="44">
                  <c:v>1.4</c:v>
                </c:pt>
                <c:pt idx="45">
                  <c:v>10.75</c:v>
                </c:pt>
                <c:pt idx="46">
                  <c:v>7</c:v>
                </c:pt>
                <c:pt idx="47">
                  <c:v>7.25</c:v>
                </c:pt>
                <c:pt idx="48">
                  <c:v>5.25</c:v>
                </c:pt>
                <c:pt idx="49">
                  <c:v>4.2</c:v>
                </c:pt>
                <c:pt idx="50">
                  <c:v>1.6</c:v>
                </c:pt>
                <c:pt idx="51">
                  <c:v>2.6</c:v>
                </c:pt>
                <c:pt idx="52">
                  <c:v>4</c:v>
                </c:pt>
                <c:pt idx="53">
                  <c:v>8</c:v>
                </c:pt>
                <c:pt idx="54">
                  <c:v>4</c:v>
                </c:pt>
                <c:pt idx="55">
                  <c:v>6.5</c:v>
                </c:pt>
                <c:pt idx="5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8CA-4504-BA4C-F08127AA6DA6}"/>
            </c:ext>
          </c:extLst>
        </c:ser>
        <c:ser>
          <c:idx val="10"/>
          <c:order val="16"/>
          <c:tx>
            <c:strRef>
              <c:f>'Ind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Batsman Dashboard'!$O$66:$O$67</c:f>
              <c:numCache>
                <c:formatCode>0%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8CA-4504-BA4C-F08127AA6DA6}"/>
            </c:ext>
          </c:extLst>
        </c:ser>
        <c:ser>
          <c:idx val="11"/>
          <c:order val="17"/>
          <c:tx>
            <c:strRef>
              <c:f>'Ind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8CA-4504-BA4C-F08127AA6DA6}"/>
            </c:ext>
          </c:extLst>
        </c:ser>
        <c:ser>
          <c:idx val="3"/>
          <c:order val="18"/>
          <c:tx>
            <c:strRef>
              <c:f>'Ind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'Ind Batsman Dashboard'!$G$3:$G$59</c:f>
              <c:numCache>
                <c:formatCode>0.00</c:formatCode>
                <c:ptCount val="57"/>
                <c:pt idx="0">
                  <c:v>86.253500000000003</c:v>
                </c:pt>
                <c:pt idx="1">
                  <c:v>86.053000000000011</c:v>
                </c:pt>
                <c:pt idx="2">
                  <c:v>81.326999999999998</c:v>
                </c:pt>
                <c:pt idx="3">
                  <c:v>82.6785</c:v>
                </c:pt>
                <c:pt idx="4">
                  <c:v>79.179000000000002</c:v>
                </c:pt>
                <c:pt idx="5">
                  <c:v>78.276500000000013</c:v>
                </c:pt>
                <c:pt idx="6">
                  <c:v>76.968499999999992</c:v>
                </c:pt>
                <c:pt idx="7">
                  <c:v>75</c:v>
                </c:pt>
                <c:pt idx="8">
                  <c:v>75.444500000000005</c:v>
                </c:pt>
                <c:pt idx="9">
                  <c:v>76.089500000000001</c:v>
                </c:pt>
                <c:pt idx="10">
                  <c:v>76.133499999999998</c:v>
                </c:pt>
                <c:pt idx="11">
                  <c:v>74.052999999999997</c:v>
                </c:pt>
                <c:pt idx="12">
                  <c:v>71.542000000000002</c:v>
                </c:pt>
                <c:pt idx="13">
                  <c:v>70.538000000000011</c:v>
                </c:pt>
                <c:pt idx="14">
                  <c:v>69.174500000000009</c:v>
                </c:pt>
                <c:pt idx="15">
                  <c:v>70.007999999999996</c:v>
                </c:pt>
                <c:pt idx="16">
                  <c:v>68.192999999999998</c:v>
                </c:pt>
                <c:pt idx="17">
                  <c:v>68.741500000000002</c:v>
                </c:pt>
                <c:pt idx="18">
                  <c:v>67.061000000000007</c:v>
                </c:pt>
                <c:pt idx="19">
                  <c:v>61.667999999999992</c:v>
                </c:pt>
                <c:pt idx="20">
                  <c:v>61.813499999999998</c:v>
                </c:pt>
                <c:pt idx="21">
                  <c:v>61.747499999999995</c:v>
                </c:pt>
                <c:pt idx="22">
                  <c:v>60.557999999999993</c:v>
                </c:pt>
                <c:pt idx="23">
                  <c:v>58.731500000000004</c:v>
                </c:pt>
                <c:pt idx="24">
                  <c:v>59.116</c:v>
                </c:pt>
                <c:pt idx="25">
                  <c:v>57.991500000000002</c:v>
                </c:pt>
                <c:pt idx="26">
                  <c:v>59.054000000000009</c:v>
                </c:pt>
                <c:pt idx="27">
                  <c:v>56.853999999999999</c:v>
                </c:pt>
                <c:pt idx="28">
                  <c:v>51.337499999999999</c:v>
                </c:pt>
                <c:pt idx="29">
                  <c:v>46.612499999999997</c:v>
                </c:pt>
                <c:pt idx="30">
                  <c:v>47.396500000000003</c:v>
                </c:pt>
                <c:pt idx="31">
                  <c:v>44.538500000000006</c:v>
                </c:pt>
                <c:pt idx="32">
                  <c:v>43.396999999999998</c:v>
                </c:pt>
                <c:pt idx="33">
                  <c:v>41.222999999999999</c:v>
                </c:pt>
                <c:pt idx="34">
                  <c:v>39.558000000000007</c:v>
                </c:pt>
                <c:pt idx="35">
                  <c:v>38.429499999999997</c:v>
                </c:pt>
                <c:pt idx="36">
                  <c:v>38.235500000000002</c:v>
                </c:pt>
                <c:pt idx="37">
                  <c:v>36.325000000000003</c:v>
                </c:pt>
                <c:pt idx="38">
                  <c:v>31.983000000000001</c:v>
                </c:pt>
                <c:pt idx="39">
                  <c:v>33.208999999999996</c:v>
                </c:pt>
                <c:pt idx="40">
                  <c:v>32.192500000000003</c:v>
                </c:pt>
                <c:pt idx="41">
                  <c:v>31.244000000000003</c:v>
                </c:pt>
                <c:pt idx="42">
                  <c:v>30.7895</c:v>
                </c:pt>
                <c:pt idx="43">
                  <c:v>27.025000000000002</c:v>
                </c:pt>
                <c:pt idx="44">
                  <c:v>27.579000000000001</c:v>
                </c:pt>
                <c:pt idx="45">
                  <c:v>24.971999999999998</c:v>
                </c:pt>
                <c:pt idx="46">
                  <c:v>24.782999999999998</c:v>
                </c:pt>
                <c:pt idx="47">
                  <c:v>20.131999999999998</c:v>
                </c:pt>
                <c:pt idx="48">
                  <c:v>20.308000000000003</c:v>
                </c:pt>
                <c:pt idx="49">
                  <c:v>17.983499999999999</c:v>
                </c:pt>
                <c:pt idx="50">
                  <c:v>15.699000000000002</c:v>
                </c:pt>
                <c:pt idx="51">
                  <c:v>12.7485</c:v>
                </c:pt>
                <c:pt idx="52">
                  <c:v>12.586000000000002</c:v>
                </c:pt>
                <c:pt idx="53">
                  <c:v>11.676</c:v>
                </c:pt>
                <c:pt idx="54">
                  <c:v>9.3254999999999999</c:v>
                </c:pt>
                <c:pt idx="55">
                  <c:v>8.7360000000000007</c:v>
                </c:pt>
                <c:pt idx="56">
                  <c:v>6.2210000000000001</c:v>
                </c:pt>
              </c:numCache>
            </c:numRef>
          </c:xVal>
          <c:yVal>
            <c:numRef>
              <c:f>'Ind Batsman Dashboard'!$H$3:$H$59</c:f>
              <c:numCache>
                <c:formatCode>General</c:formatCode>
                <c:ptCount val="57"/>
                <c:pt idx="0">
                  <c:v>14</c:v>
                </c:pt>
                <c:pt idx="1">
                  <c:v>17</c:v>
                </c:pt>
                <c:pt idx="2">
                  <c:v>8</c:v>
                </c:pt>
                <c:pt idx="3">
                  <c:v>8.25</c:v>
                </c:pt>
                <c:pt idx="4">
                  <c:v>7.5</c:v>
                </c:pt>
                <c:pt idx="5">
                  <c:v>8.5</c:v>
                </c:pt>
                <c:pt idx="6">
                  <c:v>8</c:v>
                </c:pt>
                <c:pt idx="7">
                  <c:v>12</c:v>
                </c:pt>
                <c:pt idx="8">
                  <c:v>15.25</c:v>
                </c:pt>
                <c:pt idx="9">
                  <c:v>7.75</c:v>
                </c:pt>
                <c:pt idx="10">
                  <c:v>8</c:v>
                </c:pt>
                <c:pt idx="11">
                  <c:v>16</c:v>
                </c:pt>
                <c:pt idx="12">
                  <c:v>6</c:v>
                </c:pt>
                <c:pt idx="13">
                  <c:v>6.75</c:v>
                </c:pt>
                <c:pt idx="14">
                  <c:v>5.5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12.25</c:v>
                </c:pt>
                <c:pt idx="19">
                  <c:v>16</c:v>
                </c:pt>
                <c:pt idx="20">
                  <c:v>5.75</c:v>
                </c:pt>
                <c:pt idx="21">
                  <c:v>4</c:v>
                </c:pt>
                <c:pt idx="22">
                  <c:v>9</c:v>
                </c:pt>
                <c:pt idx="23">
                  <c:v>6.5</c:v>
                </c:pt>
                <c:pt idx="24">
                  <c:v>1.9</c:v>
                </c:pt>
                <c:pt idx="25">
                  <c:v>2</c:v>
                </c:pt>
                <c:pt idx="26">
                  <c:v>4.5999999999999996</c:v>
                </c:pt>
                <c:pt idx="27">
                  <c:v>4</c:v>
                </c:pt>
                <c:pt idx="28">
                  <c:v>12</c:v>
                </c:pt>
                <c:pt idx="29">
                  <c:v>9</c:v>
                </c:pt>
                <c:pt idx="30">
                  <c:v>8.25</c:v>
                </c:pt>
                <c:pt idx="31">
                  <c:v>0.95</c:v>
                </c:pt>
                <c:pt idx="32">
                  <c:v>3.8</c:v>
                </c:pt>
                <c:pt idx="33">
                  <c:v>0.2</c:v>
                </c:pt>
                <c:pt idx="34">
                  <c:v>4</c:v>
                </c:pt>
                <c:pt idx="35">
                  <c:v>5</c:v>
                </c:pt>
                <c:pt idx="36">
                  <c:v>8.75</c:v>
                </c:pt>
                <c:pt idx="37">
                  <c:v>1.3</c:v>
                </c:pt>
                <c:pt idx="38">
                  <c:v>0.75</c:v>
                </c:pt>
                <c:pt idx="39">
                  <c:v>1</c:v>
                </c:pt>
                <c:pt idx="40">
                  <c:v>1.1000000000000001</c:v>
                </c:pt>
                <c:pt idx="41">
                  <c:v>10.75</c:v>
                </c:pt>
                <c:pt idx="42">
                  <c:v>2.4</c:v>
                </c:pt>
                <c:pt idx="43">
                  <c:v>0.2</c:v>
                </c:pt>
                <c:pt idx="44">
                  <c:v>1.4</c:v>
                </c:pt>
                <c:pt idx="45">
                  <c:v>10.75</c:v>
                </c:pt>
                <c:pt idx="46">
                  <c:v>7</c:v>
                </c:pt>
                <c:pt idx="47">
                  <c:v>7.25</c:v>
                </c:pt>
                <c:pt idx="48">
                  <c:v>5.25</c:v>
                </c:pt>
                <c:pt idx="49">
                  <c:v>4.2</c:v>
                </c:pt>
                <c:pt idx="50">
                  <c:v>1.6</c:v>
                </c:pt>
                <c:pt idx="51">
                  <c:v>2.6</c:v>
                </c:pt>
                <c:pt idx="52">
                  <c:v>4</c:v>
                </c:pt>
                <c:pt idx="53">
                  <c:v>8</c:v>
                </c:pt>
                <c:pt idx="54">
                  <c:v>4</c:v>
                </c:pt>
                <c:pt idx="55">
                  <c:v>6.5</c:v>
                </c:pt>
                <c:pt idx="5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8CA-4504-BA4C-F08127AA6DA6}"/>
            </c:ext>
          </c:extLst>
        </c:ser>
        <c:ser>
          <c:idx val="4"/>
          <c:order val="19"/>
          <c:tx>
            <c:strRef>
              <c:f>'Ind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Batsman Dashboard'!$O$66:$O$67</c:f>
              <c:numCache>
                <c:formatCode>0%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8CA-4504-BA4C-F08127AA6DA6}"/>
            </c:ext>
          </c:extLst>
        </c:ser>
        <c:ser>
          <c:idx val="5"/>
          <c:order val="20"/>
          <c:tx>
            <c:strRef>
              <c:f>'Ind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8CA-4504-BA4C-F08127AA6DA6}"/>
            </c:ext>
          </c:extLst>
        </c:ser>
        <c:ser>
          <c:idx val="0"/>
          <c:order val="21"/>
          <c:tx>
            <c:strRef>
              <c:f>'Ind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184D1D5-873D-9842-B143-0EEED6135D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F8CA-4504-BA4C-F08127AA6DA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11EB79-4CDA-664A-9F70-3D1A0E6B51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8CA-4504-BA4C-F08127AA6DA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BBA7161-82C0-DC47-BD93-7696B483BA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8CA-4504-BA4C-F08127AA6DA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ECF312C-F2DD-2347-B648-AF66FF085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8CA-4504-BA4C-F08127AA6DA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374D838-62BB-C14A-99F7-DBD6E7C010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8CA-4504-BA4C-F08127AA6DA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317A42E-0C6E-0C4B-86E1-8800E2DF59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8CA-4504-BA4C-F08127AA6DA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11ADE67-47F4-1049-A157-75E1CAE6A6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8CA-4504-BA4C-F08127AA6DA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35DA82F-4104-1943-A773-A5CD219D46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8CA-4504-BA4C-F08127AA6DA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3AAAABD-4E5E-2544-9905-F85181CB4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8CA-4504-BA4C-F08127AA6DA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663117E-D90F-7F45-8C76-8B28656BB9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8CA-4504-BA4C-F08127AA6DA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57A6DE6-EF84-1844-998B-1D6311BD98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8CA-4504-BA4C-F08127AA6DA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A722EDE-9941-D349-BB1F-7BD3212001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8CA-4504-BA4C-F08127AA6DA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4A3AC30-5DBA-F744-B37C-CE7F180A53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8CA-4504-BA4C-F08127AA6DA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175DD1B-B592-0F49-89B4-79D9C480A8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8CA-4504-BA4C-F08127AA6DA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81BD228-F7E9-B744-98DD-0697D66B12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8CA-4504-BA4C-F08127AA6DA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C453B53-06F4-3A41-B16E-EDEEAE1E10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8CA-4504-BA4C-F08127AA6DA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7030FD0-2C73-E64F-AB7C-F89F67EC9B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8CA-4504-BA4C-F08127AA6DA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30CF288-B8BB-AC4C-A726-F1A383AA62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8CA-4504-BA4C-F08127AA6DA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9618A3E-0449-4245-82A3-2DA3DF9FC0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8CA-4504-BA4C-F08127AA6DA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805BD70-0C95-914D-ACAD-36A0BF0DE7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8CA-4504-BA4C-F08127AA6DA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B7A2D05-004F-CB49-99DD-F5446F9CA2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8CA-4504-BA4C-F08127AA6DA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DE74E71-DA28-8A49-A43D-62BF02B391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8CA-4504-BA4C-F08127AA6DA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0EEFFCE-791F-074D-AE38-0AB8A50ADE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8CA-4504-BA4C-F08127AA6DA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29756C0-967B-4E46-A7CC-E49B11BA18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8CA-4504-BA4C-F08127AA6DA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0F318D1-C624-5E47-81BA-502C7B44A8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8CA-4504-BA4C-F08127AA6DA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987F4BD-9F54-404E-B4A3-448316117C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8CA-4504-BA4C-F08127AA6DA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E7434E7-5F42-2F49-889C-0C3FD0ED7D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8CA-4504-BA4C-F08127AA6DA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128D495-41B2-1040-A06F-02DC3E6490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8CA-4504-BA4C-F08127AA6DA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5E95558-AED4-3C44-8175-81B2147F89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8CA-4504-BA4C-F08127AA6DA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D3F0731-D22C-1A4C-8944-9A4EBBDA77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8CA-4504-BA4C-F08127AA6DA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5B356915-482E-2F49-9F10-DE6E61C1F7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8CA-4504-BA4C-F08127AA6DA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34D9943-0448-1C4E-9DBF-3E481A6B4F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8CA-4504-BA4C-F08127AA6DA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69597C5-D73F-6244-9E6C-179DFCCAF0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8CA-4504-BA4C-F08127AA6DA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241449E-EAA6-9D45-920B-9A1ABFD067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8CA-4504-BA4C-F08127AA6DA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4F56344-75B4-CC4D-9EC4-D7E32D00EF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8CA-4504-BA4C-F08127AA6DA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4B2C30E-73FF-9E46-9748-BC32B5D30F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8CA-4504-BA4C-F08127AA6DA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61FF99A-8909-4B43-86D2-6B70C527C0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8CA-4504-BA4C-F08127AA6DA6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CC6C635-87B8-F84F-AFD1-88FCDBBCE1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8CA-4504-BA4C-F08127AA6DA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C23023B2-6435-EB47-9EED-30AC146115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8CA-4504-BA4C-F08127AA6DA6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497CE64A-4EEA-5F45-9EAF-3C59CA26DE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8CA-4504-BA4C-F08127AA6DA6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5F9B1E46-A085-D54C-8DB8-470A4D340E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8CA-4504-BA4C-F08127AA6DA6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2C3B8F2D-9A3D-BF48-87B6-9326406385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8CA-4504-BA4C-F08127AA6DA6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EE983CC9-F753-C440-982C-F9FC286A28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8CA-4504-BA4C-F08127AA6DA6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193AE03-5EA6-734D-BD34-3F17533092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8CA-4504-BA4C-F08127AA6DA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E84F402B-441A-C34B-BA39-29002DEBAD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F8CA-4504-BA4C-F08127AA6DA6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3F5CE60-9E42-1C45-B57E-61B565E069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F8CA-4504-BA4C-F08127AA6DA6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4990688-3BF1-DC44-AEB6-E5A463A65B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F8CA-4504-BA4C-F08127AA6DA6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32055C46-8A10-4B4F-B880-2A0DCB823C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F8CA-4504-BA4C-F08127AA6DA6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1D1300C2-53AC-9A43-A40D-F1673C8293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F8CA-4504-BA4C-F08127AA6DA6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DF0B426D-66F7-D249-BB55-8C835E7852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F8CA-4504-BA4C-F08127AA6DA6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8F7B6E6-5D6B-D64D-BFB9-8F93329B85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F8CA-4504-BA4C-F08127AA6DA6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A6B1AB2-E57B-EC44-9DC7-8597945865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F8CA-4504-BA4C-F08127AA6DA6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ED814FB-3673-3147-9CC5-4A4F3721FF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F8CA-4504-BA4C-F08127AA6DA6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8D72048D-780B-784D-965C-989C4F3F03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F8CA-4504-BA4C-F08127AA6DA6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7D72FDB-2354-DE4C-9A99-1D8B9EEE31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F8CA-4504-BA4C-F08127AA6DA6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C49A3980-9398-2449-B015-6B59492E51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F8CA-4504-BA4C-F08127AA6DA6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24AF911E-5C0A-3948-8915-F21BA70C7F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F8CA-4504-BA4C-F08127AA6D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'Ind Batsman Dashboard'!$G$3:$G$59</c:f>
              <c:numCache>
                <c:formatCode>0.00</c:formatCode>
                <c:ptCount val="57"/>
                <c:pt idx="0">
                  <c:v>86.253500000000003</c:v>
                </c:pt>
                <c:pt idx="1">
                  <c:v>86.053000000000011</c:v>
                </c:pt>
                <c:pt idx="2">
                  <c:v>81.326999999999998</c:v>
                </c:pt>
                <c:pt idx="3">
                  <c:v>82.6785</c:v>
                </c:pt>
                <c:pt idx="4">
                  <c:v>79.179000000000002</c:v>
                </c:pt>
                <c:pt idx="5">
                  <c:v>78.276500000000013</c:v>
                </c:pt>
                <c:pt idx="6">
                  <c:v>76.968499999999992</c:v>
                </c:pt>
                <c:pt idx="7">
                  <c:v>75</c:v>
                </c:pt>
                <c:pt idx="8">
                  <c:v>75.444500000000005</c:v>
                </c:pt>
                <c:pt idx="9">
                  <c:v>76.089500000000001</c:v>
                </c:pt>
                <c:pt idx="10">
                  <c:v>76.133499999999998</c:v>
                </c:pt>
                <c:pt idx="11">
                  <c:v>74.052999999999997</c:v>
                </c:pt>
                <c:pt idx="12">
                  <c:v>71.542000000000002</c:v>
                </c:pt>
                <c:pt idx="13">
                  <c:v>70.538000000000011</c:v>
                </c:pt>
                <c:pt idx="14">
                  <c:v>69.174500000000009</c:v>
                </c:pt>
                <c:pt idx="15">
                  <c:v>70.007999999999996</c:v>
                </c:pt>
                <c:pt idx="16">
                  <c:v>68.192999999999998</c:v>
                </c:pt>
                <c:pt idx="17">
                  <c:v>68.741500000000002</c:v>
                </c:pt>
                <c:pt idx="18">
                  <c:v>67.061000000000007</c:v>
                </c:pt>
                <c:pt idx="19">
                  <c:v>61.667999999999992</c:v>
                </c:pt>
                <c:pt idx="20">
                  <c:v>61.813499999999998</c:v>
                </c:pt>
                <c:pt idx="21">
                  <c:v>61.747499999999995</c:v>
                </c:pt>
                <c:pt idx="22">
                  <c:v>60.557999999999993</c:v>
                </c:pt>
                <c:pt idx="23">
                  <c:v>58.731500000000004</c:v>
                </c:pt>
                <c:pt idx="24">
                  <c:v>59.116</c:v>
                </c:pt>
                <c:pt idx="25">
                  <c:v>57.991500000000002</c:v>
                </c:pt>
                <c:pt idx="26">
                  <c:v>59.054000000000009</c:v>
                </c:pt>
                <c:pt idx="27">
                  <c:v>56.853999999999999</c:v>
                </c:pt>
                <c:pt idx="28">
                  <c:v>51.337499999999999</c:v>
                </c:pt>
                <c:pt idx="29">
                  <c:v>46.612499999999997</c:v>
                </c:pt>
                <c:pt idx="30">
                  <c:v>47.396500000000003</c:v>
                </c:pt>
                <c:pt idx="31">
                  <c:v>44.538500000000006</c:v>
                </c:pt>
                <c:pt idx="32">
                  <c:v>43.396999999999998</c:v>
                </c:pt>
                <c:pt idx="33">
                  <c:v>41.222999999999999</c:v>
                </c:pt>
                <c:pt idx="34">
                  <c:v>39.558000000000007</c:v>
                </c:pt>
                <c:pt idx="35">
                  <c:v>38.429499999999997</c:v>
                </c:pt>
                <c:pt idx="36">
                  <c:v>38.235500000000002</c:v>
                </c:pt>
                <c:pt idx="37">
                  <c:v>36.325000000000003</c:v>
                </c:pt>
                <c:pt idx="38">
                  <c:v>31.983000000000001</c:v>
                </c:pt>
                <c:pt idx="39">
                  <c:v>33.208999999999996</c:v>
                </c:pt>
                <c:pt idx="40">
                  <c:v>32.192500000000003</c:v>
                </c:pt>
                <c:pt idx="41">
                  <c:v>31.244000000000003</c:v>
                </c:pt>
                <c:pt idx="42">
                  <c:v>30.7895</c:v>
                </c:pt>
                <c:pt idx="43">
                  <c:v>27.025000000000002</c:v>
                </c:pt>
                <c:pt idx="44">
                  <c:v>27.579000000000001</c:v>
                </c:pt>
                <c:pt idx="45">
                  <c:v>24.971999999999998</c:v>
                </c:pt>
                <c:pt idx="46">
                  <c:v>24.782999999999998</c:v>
                </c:pt>
                <c:pt idx="47">
                  <c:v>20.131999999999998</c:v>
                </c:pt>
                <c:pt idx="48">
                  <c:v>20.308000000000003</c:v>
                </c:pt>
                <c:pt idx="49">
                  <c:v>17.983499999999999</c:v>
                </c:pt>
                <c:pt idx="50">
                  <c:v>15.699000000000002</c:v>
                </c:pt>
                <c:pt idx="51">
                  <c:v>12.7485</c:v>
                </c:pt>
                <c:pt idx="52">
                  <c:v>12.586000000000002</c:v>
                </c:pt>
                <c:pt idx="53">
                  <c:v>11.676</c:v>
                </c:pt>
                <c:pt idx="54">
                  <c:v>9.3254999999999999</c:v>
                </c:pt>
                <c:pt idx="55">
                  <c:v>8.7360000000000007</c:v>
                </c:pt>
                <c:pt idx="56">
                  <c:v>6.2210000000000001</c:v>
                </c:pt>
              </c:numCache>
            </c:numRef>
          </c:xVal>
          <c:yVal>
            <c:numRef>
              <c:f>'Ind Batsman Dashboard'!$H$3:$H$59</c:f>
              <c:numCache>
                <c:formatCode>General</c:formatCode>
                <c:ptCount val="57"/>
                <c:pt idx="0">
                  <c:v>14</c:v>
                </c:pt>
                <c:pt idx="1">
                  <c:v>17</c:v>
                </c:pt>
                <c:pt idx="2">
                  <c:v>8</c:v>
                </c:pt>
                <c:pt idx="3">
                  <c:v>8.25</c:v>
                </c:pt>
                <c:pt idx="4">
                  <c:v>7.5</c:v>
                </c:pt>
                <c:pt idx="5">
                  <c:v>8.5</c:v>
                </c:pt>
                <c:pt idx="6">
                  <c:v>8</c:v>
                </c:pt>
                <c:pt idx="7">
                  <c:v>12</c:v>
                </c:pt>
                <c:pt idx="8">
                  <c:v>15.25</c:v>
                </c:pt>
                <c:pt idx="9">
                  <c:v>7.75</c:v>
                </c:pt>
                <c:pt idx="10">
                  <c:v>8</c:v>
                </c:pt>
                <c:pt idx="11">
                  <c:v>16</c:v>
                </c:pt>
                <c:pt idx="12">
                  <c:v>6</c:v>
                </c:pt>
                <c:pt idx="13">
                  <c:v>6.75</c:v>
                </c:pt>
                <c:pt idx="14">
                  <c:v>5.5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12.25</c:v>
                </c:pt>
                <c:pt idx="19">
                  <c:v>16</c:v>
                </c:pt>
                <c:pt idx="20">
                  <c:v>5.75</c:v>
                </c:pt>
                <c:pt idx="21">
                  <c:v>4</c:v>
                </c:pt>
                <c:pt idx="22">
                  <c:v>9</c:v>
                </c:pt>
                <c:pt idx="23">
                  <c:v>6.5</c:v>
                </c:pt>
                <c:pt idx="24">
                  <c:v>1.9</c:v>
                </c:pt>
                <c:pt idx="25">
                  <c:v>2</c:v>
                </c:pt>
                <c:pt idx="26">
                  <c:v>4.5999999999999996</c:v>
                </c:pt>
                <c:pt idx="27">
                  <c:v>4</c:v>
                </c:pt>
                <c:pt idx="28">
                  <c:v>12</c:v>
                </c:pt>
                <c:pt idx="29">
                  <c:v>9</c:v>
                </c:pt>
                <c:pt idx="30">
                  <c:v>8.25</c:v>
                </c:pt>
                <c:pt idx="31">
                  <c:v>0.95</c:v>
                </c:pt>
                <c:pt idx="32">
                  <c:v>3.8</c:v>
                </c:pt>
                <c:pt idx="33">
                  <c:v>0.2</c:v>
                </c:pt>
                <c:pt idx="34">
                  <c:v>4</c:v>
                </c:pt>
                <c:pt idx="35">
                  <c:v>5</c:v>
                </c:pt>
                <c:pt idx="36">
                  <c:v>8.75</c:v>
                </c:pt>
                <c:pt idx="37">
                  <c:v>1.3</c:v>
                </c:pt>
                <c:pt idx="38">
                  <c:v>0.75</c:v>
                </c:pt>
                <c:pt idx="39">
                  <c:v>1</c:v>
                </c:pt>
                <c:pt idx="40">
                  <c:v>1.1000000000000001</c:v>
                </c:pt>
                <c:pt idx="41">
                  <c:v>10.75</c:v>
                </c:pt>
                <c:pt idx="42">
                  <c:v>2.4</c:v>
                </c:pt>
                <c:pt idx="43">
                  <c:v>0.2</c:v>
                </c:pt>
                <c:pt idx="44">
                  <c:v>1.4</c:v>
                </c:pt>
                <c:pt idx="45">
                  <c:v>10.75</c:v>
                </c:pt>
                <c:pt idx="46">
                  <c:v>7</c:v>
                </c:pt>
                <c:pt idx="47">
                  <c:v>7.25</c:v>
                </c:pt>
                <c:pt idx="48">
                  <c:v>5.25</c:v>
                </c:pt>
                <c:pt idx="49">
                  <c:v>4.2</c:v>
                </c:pt>
                <c:pt idx="50">
                  <c:v>1.6</c:v>
                </c:pt>
                <c:pt idx="51">
                  <c:v>2.6</c:v>
                </c:pt>
                <c:pt idx="52">
                  <c:v>4</c:v>
                </c:pt>
                <c:pt idx="53">
                  <c:v>8</c:v>
                </c:pt>
                <c:pt idx="54">
                  <c:v>4</c:v>
                </c:pt>
                <c:pt idx="55">
                  <c:v>6.5</c:v>
                </c:pt>
                <c:pt idx="56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'Ind Batsman Dashboard'!$B$3:$B$59</c15:f>
                <c15:dlblRangeCache>
                  <c:ptCount val="57"/>
                  <c:pt idx="0">
                    <c:v>Sanju Samson</c:v>
                  </c:pt>
                  <c:pt idx="1">
                    <c:v>KL Rahul</c:v>
                  </c:pt>
                  <c:pt idx="2">
                    <c:v>Suryakumar Yadav</c:v>
                  </c:pt>
                  <c:pt idx="3">
                    <c:v>Shikhar Dhawan</c:v>
                  </c:pt>
                  <c:pt idx="4">
                    <c:v>Prithvi Shaw</c:v>
                  </c:pt>
                  <c:pt idx="5">
                    <c:v>Rahul Tripathi</c:v>
                  </c:pt>
                  <c:pt idx="6">
                    <c:v>Nitish Rana</c:v>
                  </c:pt>
                  <c:pt idx="7">
                    <c:v>Mayank Agarwal</c:v>
                  </c:pt>
                  <c:pt idx="8">
                    <c:v>Ishan Kishan</c:v>
                  </c:pt>
                  <c:pt idx="9">
                    <c:v>Devdutt Padikkal</c:v>
                  </c:pt>
                  <c:pt idx="10">
                    <c:v>Shubman Gill</c:v>
                  </c:pt>
                  <c:pt idx="11">
                    <c:v>Rishabh Pant</c:v>
                  </c:pt>
                  <c:pt idx="12">
                    <c:v>Ruturaj Gaikwad</c:v>
                  </c:pt>
                  <c:pt idx="13">
                    <c:v>Ambati Rayudu</c:v>
                  </c:pt>
                  <c:pt idx="14">
                    <c:v>Dinesh Karthik</c:v>
                  </c:pt>
                  <c:pt idx="15">
                    <c:v>Hardik Pandya</c:v>
                  </c:pt>
                  <c:pt idx="16">
                    <c:v>Rohit Sharma</c:v>
                  </c:pt>
                  <c:pt idx="17">
                    <c:v>Virat Kohli</c:v>
                  </c:pt>
                  <c:pt idx="18">
                    <c:v>Shreyas Iyer</c:v>
                  </c:pt>
                  <c:pt idx="19">
                    <c:v>Ravindra Jadeja</c:v>
                  </c:pt>
                  <c:pt idx="20">
                    <c:v>Deepak Hooda</c:v>
                  </c:pt>
                  <c:pt idx="21">
                    <c:v>Shivam Dube</c:v>
                  </c:pt>
                  <c:pt idx="22">
                    <c:v>Rahul Tewatia</c:v>
                  </c:pt>
                  <c:pt idx="23">
                    <c:v>Abhishek Sharma</c:v>
                  </c:pt>
                  <c:pt idx="24">
                    <c:v>Wriddhiman Saha</c:v>
                  </c:pt>
                  <c:pt idx="25">
                    <c:v>Robin Uthappa</c:v>
                  </c:pt>
                  <c:pt idx="26">
                    <c:v>Manish Pandey</c:v>
                  </c:pt>
                  <c:pt idx="27">
                    <c:v>Yashasvi Jaiswal</c:v>
                  </c:pt>
                  <c:pt idx="28">
                    <c:v>MS Dhoni</c:v>
                  </c:pt>
                  <c:pt idx="29">
                    <c:v>Axar Patel</c:v>
                  </c:pt>
                  <c:pt idx="30">
                    <c:v>Krunal Pandya</c:v>
                  </c:pt>
                  <c:pt idx="31">
                    <c:v>Mahipal Lomror</c:v>
                  </c:pt>
                  <c:pt idx="32">
                    <c:v>Riyan Parag</c:v>
                  </c:pt>
                  <c:pt idx="33">
                    <c:v>Priyam Garg</c:v>
                  </c:pt>
                  <c:pt idx="34">
                    <c:v>Abdul Samad</c:v>
                  </c:pt>
                  <c:pt idx="35">
                    <c:v>Ravichandran Ashwin</c:v>
                  </c:pt>
                  <c:pt idx="36">
                    <c:v>Washington Sundar</c:v>
                  </c:pt>
                  <c:pt idx="37">
                    <c:v>Jaydev Unadkat</c:v>
                  </c:pt>
                  <c:pt idx="38">
                    <c:v>Shreyas Gopal</c:v>
                  </c:pt>
                  <c:pt idx="39">
                    <c:v>Ajinkya Rahane</c:v>
                  </c:pt>
                  <c:pt idx="40">
                    <c:v>Mandeep Singh</c:v>
                  </c:pt>
                  <c:pt idx="41">
                    <c:v>Harshal Patel</c:v>
                  </c:pt>
                  <c:pt idx="42">
                    <c:v>Shahbaz Ahmed</c:v>
                  </c:pt>
                  <c:pt idx="43">
                    <c:v>Sarfaraz Khan</c:v>
                  </c:pt>
                  <c:pt idx="44">
                    <c:v>Vijay Shankar</c:v>
                  </c:pt>
                  <c:pt idx="45">
                    <c:v>Shardul Thakur</c:v>
                  </c:pt>
                  <c:pt idx="46">
                    <c:v>Mohammed Siraj</c:v>
                  </c:pt>
                  <c:pt idx="47">
                    <c:v>Shivam Mavi</c:v>
                  </c:pt>
                  <c:pt idx="48">
                    <c:v>Rahul Chahar</c:v>
                  </c:pt>
                  <c:pt idx="49">
                    <c:v>Bhuvneshwar Kumar</c:v>
                  </c:pt>
                  <c:pt idx="50">
                    <c:v>Murugan Ashwin</c:v>
                  </c:pt>
                  <c:pt idx="51">
                    <c:v>Navdeep Saini</c:v>
                  </c:pt>
                  <c:pt idx="52">
                    <c:v>Kartik Tyagi</c:v>
                  </c:pt>
                  <c:pt idx="53">
                    <c:v>Varun Chakaravarthy</c:v>
                  </c:pt>
                  <c:pt idx="54">
                    <c:v>Arshdeep Singh</c:v>
                  </c:pt>
                  <c:pt idx="55">
                    <c:v>Yuzvendra Chahal</c:v>
                  </c:pt>
                  <c:pt idx="56">
                    <c:v>Prasidh Krishna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1-F8CA-4504-BA4C-F08127AA6DA6}"/>
            </c:ext>
          </c:extLst>
        </c:ser>
        <c:ser>
          <c:idx val="1"/>
          <c:order val="22"/>
          <c:tx>
            <c:strRef>
              <c:f>'Ind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'Ind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Batsman Dashboard'!$O$66:$O$67</c:f>
              <c:numCache>
                <c:formatCode>0%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F8CA-4504-BA4C-F08127AA6DA6}"/>
            </c:ext>
          </c:extLst>
        </c:ser>
        <c:ser>
          <c:idx val="2"/>
          <c:order val="23"/>
          <c:tx>
            <c:strRef>
              <c:f>'Ind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'Ind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F8CA-4504-BA4C-F08127AA6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749936"/>
        <c:axId val="1283750352"/>
      </c:scatterChart>
      <c:valAx>
        <c:axId val="128374993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baseline="0"/>
                  <a:t>Performance Rating (in percentile)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750352"/>
        <c:crosses val="autoZero"/>
        <c:crossBetween val="midCat"/>
      </c:valAx>
      <c:valAx>
        <c:axId val="1283750352"/>
        <c:scaling>
          <c:orientation val="minMax"/>
          <c:max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baseline="0"/>
                  <a:t>Auction Price (in crores INR)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749936"/>
        <c:crosses val="autoZero"/>
        <c:crossBetween val="midCat"/>
        <c:majorUnit val="5"/>
        <c:minorUnit val="0.2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0" baseline="0"/>
              <a:t>Overseas Batting Performance v/s Auction Price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'OS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'OS Batsman Dashboard'!$G$3:$G$59</c:f>
              <c:numCache>
                <c:formatCode>0.00</c:formatCode>
                <c:ptCount val="57"/>
                <c:pt idx="0">
                  <c:v>58.959000000000003</c:v>
                </c:pt>
                <c:pt idx="1">
                  <c:v>68.603499999999997</c:v>
                </c:pt>
                <c:pt idx="2">
                  <c:v>46.843499999999999</c:v>
                </c:pt>
                <c:pt idx="3">
                  <c:v>75.475999999999999</c:v>
                </c:pt>
                <c:pt idx="4">
                  <c:v>55.430999999999997</c:v>
                </c:pt>
                <c:pt idx="5">
                  <c:v>72.728499999999997</c:v>
                </c:pt>
                <c:pt idx="6">
                  <c:v>74.219000000000008</c:v>
                </c:pt>
                <c:pt idx="7">
                  <c:v>57.69400000000001</c:v>
                </c:pt>
                <c:pt idx="8">
                  <c:v>64.759500000000003</c:v>
                </c:pt>
                <c:pt idx="9">
                  <c:v>83.783000000000001</c:v>
                </c:pt>
                <c:pt idx="10">
                  <c:v>62.290000000000006</c:v>
                </c:pt>
                <c:pt idx="11">
                  <c:v>36.792000000000002</c:v>
                </c:pt>
                <c:pt idx="12">
                  <c:v>30.873000000000001</c:v>
                </c:pt>
                <c:pt idx="13">
                  <c:v>64.444999999999993</c:v>
                </c:pt>
                <c:pt idx="14">
                  <c:v>53.795000000000002</c:v>
                </c:pt>
                <c:pt idx="15">
                  <c:v>20.5535</c:v>
                </c:pt>
                <c:pt idx="16">
                  <c:v>40.472500000000004</c:v>
                </c:pt>
                <c:pt idx="17">
                  <c:v>13.0745</c:v>
                </c:pt>
                <c:pt idx="18">
                  <c:v>81.992500000000007</c:v>
                </c:pt>
                <c:pt idx="19">
                  <c:v>71.953000000000003</c:v>
                </c:pt>
                <c:pt idx="20">
                  <c:v>40.803000000000004</c:v>
                </c:pt>
                <c:pt idx="21">
                  <c:v>83.992499999999993</c:v>
                </c:pt>
                <c:pt idx="22">
                  <c:v>30.802000000000003</c:v>
                </c:pt>
                <c:pt idx="23">
                  <c:v>13.183</c:v>
                </c:pt>
              </c:numCache>
            </c:numRef>
          </c:xVal>
          <c:yVal>
            <c:numRef>
              <c:f>'OS Batsman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6.25</c:v>
                </c:pt>
                <c:pt idx="4">
                  <c:v>6</c:v>
                </c:pt>
                <c:pt idx="5">
                  <c:v>12</c:v>
                </c:pt>
                <c:pt idx="6">
                  <c:v>8.5</c:v>
                </c:pt>
                <c:pt idx="7">
                  <c:v>14</c:v>
                </c:pt>
                <c:pt idx="8">
                  <c:v>10.75</c:v>
                </c:pt>
                <c:pt idx="9">
                  <c:v>10</c:v>
                </c:pt>
                <c:pt idx="10">
                  <c:v>9.1999999999999993</c:v>
                </c:pt>
                <c:pt idx="11">
                  <c:v>9.25</c:v>
                </c:pt>
                <c:pt idx="12">
                  <c:v>4.4000000000000004</c:v>
                </c:pt>
                <c:pt idx="13">
                  <c:v>6</c:v>
                </c:pt>
                <c:pt idx="14">
                  <c:v>8</c:v>
                </c:pt>
                <c:pt idx="15">
                  <c:v>2</c:v>
                </c:pt>
                <c:pt idx="16">
                  <c:v>10</c:v>
                </c:pt>
                <c:pt idx="17">
                  <c:v>8</c:v>
                </c:pt>
                <c:pt idx="18">
                  <c:v>6.75</c:v>
                </c:pt>
                <c:pt idx="19">
                  <c:v>6.75</c:v>
                </c:pt>
                <c:pt idx="20">
                  <c:v>8.75</c:v>
                </c:pt>
                <c:pt idx="21">
                  <c:v>7</c:v>
                </c:pt>
                <c:pt idx="22">
                  <c:v>3.6</c:v>
                </c:pt>
                <c:pt idx="23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AD-4097-AECD-FC736D143F23}"/>
            </c:ext>
          </c:extLst>
        </c:ser>
        <c:ser>
          <c:idx val="13"/>
          <c:order val="1"/>
          <c:tx>
            <c:strRef>
              <c:f>'OS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Batsman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AD-4097-AECD-FC736D143F23}"/>
            </c:ext>
          </c:extLst>
        </c:ser>
        <c:ser>
          <c:idx val="14"/>
          <c:order val="2"/>
          <c:tx>
            <c:strRef>
              <c:f>'OS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AD-4097-AECD-FC736D143F23}"/>
            </c:ext>
          </c:extLst>
        </c:ser>
        <c:ser>
          <c:idx val="15"/>
          <c:order val="3"/>
          <c:tx>
            <c:strRef>
              <c:f>'OS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'OS Batsman Dashboard'!$G$3:$G$59</c:f>
              <c:numCache>
                <c:formatCode>0.00</c:formatCode>
                <c:ptCount val="57"/>
                <c:pt idx="0">
                  <c:v>58.959000000000003</c:v>
                </c:pt>
                <c:pt idx="1">
                  <c:v>68.603499999999997</c:v>
                </c:pt>
                <c:pt idx="2">
                  <c:v>46.843499999999999</c:v>
                </c:pt>
                <c:pt idx="3">
                  <c:v>75.475999999999999</c:v>
                </c:pt>
                <c:pt idx="4">
                  <c:v>55.430999999999997</c:v>
                </c:pt>
                <c:pt idx="5">
                  <c:v>72.728499999999997</c:v>
                </c:pt>
                <c:pt idx="6">
                  <c:v>74.219000000000008</c:v>
                </c:pt>
                <c:pt idx="7">
                  <c:v>57.69400000000001</c:v>
                </c:pt>
                <c:pt idx="8">
                  <c:v>64.759500000000003</c:v>
                </c:pt>
                <c:pt idx="9">
                  <c:v>83.783000000000001</c:v>
                </c:pt>
                <c:pt idx="10">
                  <c:v>62.290000000000006</c:v>
                </c:pt>
                <c:pt idx="11">
                  <c:v>36.792000000000002</c:v>
                </c:pt>
                <c:pt idx="12">
                  <c:v>30.873000000000001</c:v>
                </c:pt>
                <c:pt idx="13">
                  <c:v>64.444999999999993</c:v>
                </c:pt>
                <c:pt idx="14">
                  <c:v>53.795000000000002</c:v>
                </c:pt>
                <c:pt idx="15">
                  <c:v>20.5535</c:v>
                </c:pt>
                <c:pt idx="16">
                  <c:v>40.472500000000004</c:v>
                </c:pt>
                <c:pt idx="17">
                  <c:v>13.0745</c:v>
                </c:pt>
                <c:pt idx="18">
                  <c:v>81.992500000000007</c:v>
                </c:pt>
                <c:pt idx="19">
                  <c:v>71.953000000000003</c:v>
                </c:pt>
                <c:pt idx="20">
                  <c:v>40.803000000000004</c:v>
                </c:pt>
                <c:pt idx="21">
                  <c:v>83.992499999999993</c:v>
                </c:pt>
                <c:pt idx="22">
                  <c:v>30.802000000000003</c:v>
                </c:pt>
                <c:pt idx="23">
                  <c:v>13.183</c:v>
                </c:pt>
              </c:numCache>
            </c:numRef>
          </c:xVal>
          <c:yVal>
            <c:numRef>
              <c:f>'OS Batsman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6.25</c:v>
                </c:pt>
                <c:pt idx="4">
                  <c:v>6</c:v>
                </c:pt>
                <c:pt idx="5">
                  <c:v>12</c:v>
                </c:pt>
                <c:pt idx="6">
                  <c:v>8.5</c:v>
                </c:pt>
                <c:pt idx="7">
                  <c:v>14</c:v>
                </c:pt>
                <c:pt idx="8">
                  <c:v>10.75</c:v>
                </c:pt>
                <c:pt idx="9">
                  <c:v>10</c:v>
                </c:pt>
                <c:pt idx="10">
                  <c:v>9.1999999999999993</c:v>
                </c:pt>
                <c:pt idx="11">
                  <c:v>9.25</c:v>
                </c:pt>
                <c:pt idx="12">
                  <c:v>4.4000000000000004</c:v>
                </c:pt>
                <c:pt idx="13">
                  <c:v>6</c:v>
                </c:pt>
                <c:pt idx="14">
                  <c:v>8</c:v>
                </c:pt>
                <c:pt idx="15">
                  <c:v>2</c:v>
                </c:pt>
                <c:pt idx="16">
                  <c:v>10</c:v>
                </c:pt>
                <c:pt idx="17">
                  <c:v>8</c:v>
                </c:pt>
                <c:pt idx="18">
                  <c:v>6.75</c:v>
                </c:pt>
                <c:pt idx="19">
                  <c:v>6.75</c:v>
                </c:pt>
                <c:pt idx="20">
                  <c:v>8.75</c:v>
                </c:pt>
                <c:pt idx="21">
                  <c:v>7</c:v>
                </c:pt>
                <c:pt idx="22">
                  <c:v>3.6</c:v>
                </c:pt>
                <c:pt idx="23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AD-4097-AECD-FC736D143F23}"/>
            </c:ext>
          </c:extLst>
        </c:ser>
        <c:ser>
          <c:idx val="16"/>
          <c:order val="4"/>
          <c:tx>
            <c:strRef>
              <c:f>'OS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Batsman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AD-4097-AECD-FC736D143F23}"/>
            </c:ext>
          </c:extLst>
        </c:ser>
        <c:ser>
          <c:idx val="17"/>
          <c:order val="5"/>
          <c:tx>
            <c:strRef>
              <c:f>'OS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AD-4097-AECD-FC736D143F23}"/>
            </c:ext>
          </c:extLst>
        </c:ser>
        <c:ser>
          <c:idx val="18"/>
          <c:order val="6"/>
          <c:tx>
            <c:strRef>
              <c:f>'OS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'OS Batsman Dashboard'!$G$3:$G$59</c:f>
              <c:numCache>
                <c:formatCode>0.00</c:formatCode>
                <c:ptCount val="57"/>
                <c:pt idx="0">
                  <c:v>58.959000000000003</c:v>
                </c:pt>
                <c:pt idx="1">
                  <c:v>68.603499999999997</c:v>
                </c:pt>
                <c:pt idx="2">
                  <c:v>46.843499999999999</c:v>
                </c:pt>
                <c:pt idx="3">
                  <c:v>75.475999999999999</c:v>
                </c:pt>
                <c:pt idx="4">
                  <c:v>55.430999999999997</c:v>
                </c:pt>
                <c:pt idx="5">
                  <c:v>72.728499999999997</c:v>
                </c:pt>
                <c:pt idx="6">
                  <c:v>74.219000000000008</c:v>
                </c:pt>
                <c:pt idx="7">
                  <c:v>57.69400000000001</c:v>
                </c:pt>
                <c:pt idx="8">
                  <c:v>64.759500000000003</c:v>
                </c:pt>
                <c:pt idx="9">
                  <c:v>83.783000000000001</c:v>
                </c:pt>
                <c:pt idx="10">
                  <c:v>62.290000000000006</c:v>
                </c:pt>
                <c:pt idx="11">
                  <c:v>36.792000000000002</c:v>
                </c:pt>
                <c:pt idx="12">
                  <c:v>30.873000000000001</c:v>
                </c:pt>
                <c:pt idx="13">
                  <c:v>64.444999999999993</c:v>
                </c:pt>
                <c:pt idx="14">
                  <c:v>53.795000000000002</c:v>
                </c:pt>
                <c:pt idx="15">
                  <c:v>20.5535</c:v>
                </c:pt>
                <c:pt idx="16">
                  <c:v>40.472500000000004</c:v>
                </c:pt>
                <c:pt idx="17">
                  <c:v>13.0745</c:v>
                </c:pt>
                <c:pt idx="18">
                  <c:v>81.992500000000007</c:v>
                </c:pt>
                <c:pt idx="19">
                  <c:v>71.953000000000003</c:v>
                </c:pt>
                <c:pt idx="20">
                  <c:v>40.803000000000004</c:v>
                </c:pt>
                <c:pt idx="21">
                  <c:v>83.992499999999993</c:v>
                </c:pt>
                <c:pt idx="22">
                  <c:v>30.802000000000003</c:v>
                </c:pt>
                <c:pt idx="23">
                  <c:v>13.183</c:v>
                </c:pt>
              </c:numCache>
            </c:numRef>
          </c:xVal>
          <c:yVal>
            <c:numRef>
              <c:f>'OS Batsman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6.25</c:v>
                </c:pt>
                <c:pt idx="4">
                  <c:v>6</c:v>
                </c:pt>
                <c:pt idx="5">
                  <c:v>12</c:v>
                </c:pt>
                <c:pt idx="6">
                  <c:v>8.5</c:v>
                </c:pt>
                <c:pt idx="7">
                  <c:v>14</c:v>
                </c:pt>
                <c:pt idx="8">
                  <c:v>10.75</c:v>
                </c:pt>
                <c:pt idx="9">
                  <c:v>10</c:v>
                </c:pt>
                <c:pt idx="10">
                  <c:v>9.1999999999999993</c:v>
                </c:pt>
                <c:pt idx="11">
                  <c:v>9.25</c:v>
                </c:pt>
                <c:pt idx="12">
                  <c:v>4.4000000000000004</c:v>
                </c:pt>
                <c:pt idx="13">
                  <c:v>6</c:v>
                </c:pt>
                <c:pt idx="14">
                  <c:v>8</c:v>
                </c:pt>
                <c:pt idx="15">
                  <c:v>2</c:v>
                </c:pt>
                <c:pt idx="16">
                  <c:v>10</c:v>
                </c:pt>
                <c:pt idx="17">
                  <c:v>8</c:v>
                </c:pt>
                <c:pt idx="18">
                  <c:v>6.75</c:v>
                </c:pt>
                <c:pt idx="19">
                  <c:v>6.75</c:v>
                </c:pt>
                <c:pt idx="20">
                  <c:v>8.75</c:v>
                </c:pt>
                <c:pt idx="21">
                  <c:v>7</c:v>
                </c:pt>
                <c:pt idx="22">
                  <c:v>3.6</c:v>
                </c:pt>
                <c:pt idx="23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AD-4097-AECD-FC736D143F23}"/>
            </c:ext>
          </c:extLst>
        </c:ser>
        <c:ser>
          <c:idx val="19"/>
          <c:order val="7"/>
          <c:tx>
            <c:strRef>
              <c:f>'OS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Batsman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AD-4097-AECD-FC736D143F23}"/>
            </c:ext>
          </c:extLst>
        </c:ser>
        <c:ser>
          <c:idx val="20"/>
          <c:order val="8"/>
          <c:tx>
            <c:strRef>
              <c:f>'OS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7AD-4097-AECD-FC736D143F23}"/>
            </c:ext>
          </c:extLst>
        </c:ser>
        <c:ser>
          <c:idx val="21"/>
          <c:order val="9"/>
          <c:tx>
            <c:strRef>
              <c:f>'OS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'OS Batsman Dashboard'!$G$3:$G$59</c:f>
              <c:numCache>
                <c:formatCode>0.00</c:formatCode>
                <c:ptCount val="57"/>
                <c:pt idx="0">
                  <c:v>58.959000000000003</c:v>
                </c:pt>
                <c:pt idx="1">
                  <c:v>68.603499999999997</c:v>
                </c:pt>
                <c:pt idx="2">
                  <c:v>46.843499999999999</c:v>
                </c:pt>
                <c:pt idx="3">
                  <c:v>75.475999999999999</c:v>
                </c:pt>
                <c:pt idx="4">
                  <c:v>55.430999999999997</c:v>
                </c:pt>
                <c:pt idx="5">
                  <c:v>72.728499999999997</c:v>
                </c:pt>
                <c:pt idx="6">
                  <c:v>74.219000000000008</c:v>
                </c:pt>
                <c:pt idx="7">
                  <c:v>57.69400000000001</c:v>
                </c:pt>
                <c:pt idx="8">
                  <c:v>64.759500000000003</c:v>
                </c:pt>
                <c:pt idx="9">
                  <c:v>83.783000000000001</c:v>
                </c:pt>
                <c:pt idx="10">
                  <c:v>62.290000000000006</c:v>
                </c:pt>
                <c:pt idx="11">
                  <c:v>36.792000000000002</c:v>
                </c:pt>
                <c:pt idx="12">
                  <c:v>30.873000000000001</c:v>
                </c:pt>
                <c:pt idx="13">
                  <c:v>64.444999999999993</c:v>
                </c:pt>
                <c:pt idx="14">
                  <c:v>53.795000000000002</c:v>
                </c:pt>
                <c:pt idx="15">
                  <c:v>20.5535</c:v>
                </c:pt>
                <c:pt idx="16">
                  <c:v>40.472500000000004</c:v>
                </c:pt>
                <c:pt idx="17">
                  <c:v>13.0745</c:v>
                </c:pt>
                <c:pt idx="18">
                  <c:v>81.992500000000007</c:v>
                </c:pt>
                <c:pt idx="19">
                  <c:v>71.953000000000003</c:v>
                </c:pt>
                <c:pt idx="20">
                  <c:v>40.803000000000004</c:v>
                </c:pt>
                <c:pt idx="21">
                  <c:v>83.992499999999993</c:v>
                </c:pt>
                <c:pt idx="22">
                  <c:v>30.802000000000003</c:v>
                </c:pt>
                <c:pt idx="23">
                  <c:v>13.183</c:v>
                </c:pt>
              </c:numCache>
            </c:numRef>
          </c:xVal>
          <c:yVal>
            <c:numRef>
              <c:f>'OS Batsman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6.25</c:v>
                </c:pt>
                <c:pt idx="4">
                  <c:v>6</c:v>
                </c:pt>
                <c:pt idx="5">
                  <c:v>12</c:v>
                </c:pt>
                <c:pt idx="6">
                  <c:v>8.5</c:v>
                </c:pt>
                <c:pt idx="7">
                  <c:v>14</c:v>
                </c:pt>
                <c:pt idx="8">
                  <c:v>10.75</c:v>
                </c:pt>
                <c:pt idx="9">
                  <c:v>10</c:v>
                </c:pt>
                <c:pt idx="10">
                  <c:v>9.1999999999999993</c:v>
                </c:pt>
                <c:pt idx="11">
                  <c:v>9.25</c:v>
                </c:pt>
                <c:pt idx="12">
                  <c:v>4.4000000000000004</c:v>
                </c:pt>
                <c:pt idx="13">
                  <c:v>6</c:v>
                </c:pt>
                <c:pt idx="14">
                  <c:v>8</c:v>
                </c:pt>
                <c:pt idx="15">
                  <c:v>2</c:v>
                </c:pt>
                <c:pt idx="16">
                  <c:v>10</c:v>
                </c:pt>
                <c:pt idx="17">
                  <c:v>8</c:v>
                </c:pt>
                <c:pt idx="18">
                  <c:v>6.75</c:v>
                </c:pt>
                <c:pt idx="19">
                  <c:v>6.75</c:v>
                </c:pt>
                <c:pt idx="20">
                  <c:v>8.75</c:v>
                </c:pt>
                <c:pt idx="21">
                  <c:v>7</c:v>
                </c:pt>
                <c:pt idx="22">
                  <c:v>3.6</c:v>
                </c:pt>
                <c:pt idx="23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AD-4097-AECD-FC736D143F23}"/>
            </c:ext>
          </c:extLst>
        </c:ser>
        <c:ser>
          <c:idx val="22"/>
          <c:order val="10"/>
          <c:tx>
            <c:strRef>
              <c:f>'OS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Batsman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7AD-4097-AECD-FC736D143F23}"/>
            </c:ext>
          </c:extLst>
        </c:ser>
        <c:ser>
          <c:idx val="23"/>
          <c:order val="11"/>
          <c:tx>
            <c:strRef>
              <c:f>'OS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7AD-4097-AECD-FC736D143F23}"/>
            </c:ext>
          </c:extLst>
        </c:ser>
        <c:ser>
          <c:idx val="6"/>
          <c:order val="12"/>
          <c:tx>
            <c:strRef>
              <c:f>'OS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'OS Batsman Dashboard'!$G$3:$G$59</c:f>
              <c:numCache>
                <c:formatCode>0.00</c:formatCode>
                <c:ptCount val="57"/>
                <c:pt idx="0">
                  <c:v>58.959000000000003</c:v>
                </c:pt>
                <c:pt idx="1">
                  <c:v>68.603499999999997</c:v>
                </c:pt>
                <c:pt idx="2">
                  <c:v>46.843499999999999</c:v>
                </c:pt>
                <c:pt idx="3">
                  <c:v>75.475999999999999</c:v>
                </c:pt>
                <c:pt idx="4">
                  <c:v>55.430999999999997</c:v>
                </c:pt>
                <c:pt idx="5">
                  <c:v>72.728499999999997</c:v>
                </c:pt>
                <c:pt idx="6">
                  <c:v>74.219000000000008</c:v>
                </c:pt>
                <c:pt idx="7">
                  <c:v>57.69400000000001</c:v>
                </c:pt>
                <c:pt idx="8">
                  <c:v>64.759500000000003</c:v>
                </c:pt>
                <c:pt idx="9">
                  <c:v>83.783000000000001</c:v>
                </c:pt>
                <c:pt idx="10">
                  <c:v>62.290000000000006</c:v>
                </c:pt>
                <c:pt idx="11">
                  <c:v>36.792000000000002</c:v>
                </c:pt>
                <c:pt idx="12">
                  <c:v>30.873000000000001</c:v>
                </c:pt>
                <c:pt idx="13">
                  <c:v>64.444999999999993</c:v>
                </c:pt>
                <c:pt idx="14">
                  <c:v>53.795000000000002</c:v>
                </c:pt>
                <c:pt idx="15">
                  <c:v>20.5535</c:v>
                </c:pt>
                <c:pt idx="16">
                  <c:v>40.472500000000004</c:v>
                </c:pt>
                <c:pt idx="17">
                  <c:v>13.0745</c:v>
                </c:pt>
                <c:pt idx="18">
                  <c:v>81.992500000000007</c:v>
                </c:pt>
                <c:pt idx="19">
                  <c:v>71.953000000000003</c:v>
                </c:pt>
                <c:pt idx="20">
                  <c:v>40.803000000000004</c:v>
                </c:pt>
                <c:pt idx="21">
                  <c:v>83.992499999999993</c:v>
                </c:pt>
                <c:pt idx="22">
                  <c:v>30.802000000000003</c:v>
                </c:pt>
                <c:pt idx="23">
                  <c:v>13.183</c:v>
                </c:pt>
              </c:numCache>
            </c:numRef>
          </c:xVal>
          <c:yVal>
            <c:numRef>
              <c:f>'OS Batsman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6.25</c:v>
                </c:pt>
                <c:pt idx="4">
                  <c:v>6</c:v>
                </c:pt>
                <c:pt idx="5">
                  <c:v>12</c:v>
                </c:pt>
                <c:pt idx="6">
                  <c:v>8.5</c:v>
                </c:pt>
                <c:pt idx="7">
                  <c:v>14</c:v>
                </c:pt>
                <c:pt idx="8">
                  <c:v>10.75</c:v>
                </c:pt>
                <c:pt idx="9">
                  <c:v>10</c:v>
                </c:pt>
                <c:pt idx="10">
                  <c:v>9.1999999999999993</c:v>
                </c:pt>
                <c:pt idx="11">
                  <c:v>9.25</c:v>
                </c:pt>
                <c:pt idx="12">
                  <c:v>4.4000000000000004</c:v>
                </c:pt>
                <c:pt idx="13">
                  <c:v>6</c:v>
                </c:pt>
                <c:pt idx="14">
                  <c:v>8</c:v>
                </c:pt>
                <c:pt idx="15">
                  <c:v>2</c:v>
                </c:pt>
                <c:pt idx="16">
                  <c:v>10</c:v>
                </c:pt>
                <c:pt idx="17">
                  <c:v>8</c:v>
                </c:pt>
                <c:pt idx="18">
                  <c:v>6.75</c:v>
                </c:pt>
                <c:pt idx="19">
                  <c:v>6.75</c:v>
                </c:pt>
                <c:pt idx="20">
                  <c:v>8.75</c:v>
                </c:pt>
                <c:pt idx="21">
                  <c:v>7</c:v>
                </c:pt>
                <c:pt idx="22">
                  <c:v>3.6</c:v>
                </c:pt>
                <c:pt idx="23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7AD-4097-AECD-FC736D143F23}"/>
            </c:ext>
          </c:extLst>
        </c:ser>
        <c:ser>
          <c:idx val="7"/>
          <c:order val="13"/>
          <c:tx>
            <c:strRef>
              <c:f>'OS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Batsman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7AD-4097-AECD-FC736D143F23}"/>
            </c:ext>
          </c:extLst>
        </c:ser>
        <c:ser>
          <c:idx val="8"/>
          <c:order val="14"/>
          <c:tx>
            <c:strRef>
              <c:f>'OS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7AD-4097-AECD-FC736D143F23}"/>
            </c:ext>
          </c:extLst>
        </c:ser>
        <c:ser>
          <c:idx val="9"/>
          <c:order val="15"/>
          <c:tx>
            <c:strRef>
              <c:f>'OS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'OS Batsman Dashboard'!$G$3:$G$59</c:f>
              <c:numCache>
                <c:formatCode>0.00</c:formatCode>
                <c:ptCount val="57"/>
                <c:pt idx="0">
                  <c:v>58.959000000000003</c:v>
                </c:pt>
                <c:pt idx="1">
                  <c:v>68.603499999999997</c:v>
                </c:pt>
                <c:pt idx="2">
                  <c:v>46.843499999999999</c:v>
                </c:pt>
                <c:pt idx="3">
                  <c:v>75.475999999999999</c:v>
                </c:pt>
                <c:pt idx="4">
                  <c:v>55.430999999999997</c:v>
                </c:pt>
                <c:pt idx="5">
                  <c:v>72.728499999999997</c:v>
                </c:pt>
                <c:pt idx="6">
                  <c:v>74.219000000000008</c:v>
                </c:pt>
                <c:pt idx="7">
                  <c:v>57.69400000000001</c:v>
                </c:pt>
                <c:pt idx="8">
                  <c:v>64.759500000000003</c:v>
                </c:pt>
                <c:pt idx="9">
                  <c:v>83.783000000000001</c:v>
                </c:pt>
                <c:pt idx="10">
                  <c:v>62.290000000000006</c:v>
                </c:pt>
                <c:pt idx="11">
                  <c:v>36.792000000000002</c:v>
                </c:pt>
                <c:pt idx="12">
                  <c:v>30.873000000000001</c:v>
                </c:pt>
                <c:pt idx="13">
                  <c:v>64.444999999999993</c:v>
                </c:pt>
                <c:pt idx="14">
                  <c:v>53.795000000000002</c:v>
                </c:pt>
                <c:pt idx="15">
                  <c:v>20.5535</c:v>
                </c:pt>
                <c:pt idx="16">
                  <c:v>40.472500000000004</c:v>
                </c:pt>
                <c:pt idx="17">
                  <c:v>13.0745</c:v>
                </c:pt>
                <c:pt idx="18">
                  <c:v>81.992500000000007</c:v>
                </c:pt>
                <c:pt idx="19">
                  <c:v>71.953000000000003</c:v>
                </c:pt>
                <c:pt idx="20">
                  <c:v>40.803000000000004</c:v>
                </c:pt>
                <c:pt idx="21">
                  <c:v>83.992499999999993</c:v>
                </c:pt>
                <c:pt idx="22">
                  <c:v>30.802000000000003</c:v>
                </c:pt>
                <c:pt idx="23">
                  <c:v>13.183</c:v>
                </c:pt>
              </c:numCache>
            </c:numRef>
          </c:xVal>
          <c:yVal>
            <c:numRef>
              <c:f>'OS Batsman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6.25</c:v>
                </c:pt>
                <c:pt idx="4">
                  <c:v>6</c:v>
                </c:pt>
                <c:pt idx="5">
                  <c:v>12</c:v>
                </c:pt>
                <c:pt idx="6">
                  <c:v>8.5</c:v>
                </c:pt>
                <c:pt idx="7">
                  <c:v>14</c:v>
                </c:pt>
                <c:pt idx="8">
                  <c:v>10.75</c:v>
                </c:pt>
                <c:pt idx="9">
                  <c:v>10</c:v>
                </c:pt>
                <c:pt idx="10">
                  <c:v>9.1999999999999993</c:v>
                </c:pt>
                <c:pt idx="11">
                  <c:v>9.25</c:v>
                </c:pt>
                <c:pt idx="12">
                  <c:v>4.4000000000000004</c:v>
                </c:pt>
                <c:pt idx="13">
                  <c:v>6</c:v>
                </c:pt>
                <c:pt idx="14">
                  <c:v>8</c:v>
                </c:pt>
                <c:pt idx="15">
                  <c:v>2</c:v>
                </c:pt>
                <c:pt idx="16">
                  <c:v>10</c:v>
                </c:pt>
                <c:pt idx="17">
                  <c:v>8</c:v>
                </c:pt>
                <c:pt idx="18">
                  <c:v>6.75</c:v>
                </c:pt>
                <c:pt idx="19">
                  <c:v>6.75</c:v>
                </c:pt>
                <c:pt idx="20">
                  <c:v>8.75</c:v>
                </c:pt>
                <c:pt idx="21">
                  <c:v>7</c:v>
                </c:pt>
                <c:pt idx="22">
                  <c:v>3.6</c:v>
                </c:pt>
                <c:pt idx="23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7AD-4097-AECD-FC736D143F23}"/>
            </c:ext>
          </c:extLst>
        </c:ser>
        <c:ser>
          <c:idx val="10"/>
          <c:order val="16"/>
          <c:tx>
            <c:strRef>
              <c:f>'OS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Batsman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7AD-4097-AECD-FC736D143F23}"/>
            </c:ext>
          </c:extLst>
        </c:ser>
        <c:ser>
          <c:idx val="11"/>
          <c:order val="17"/>
          <c:tx>
            <c:strRef>
              <c:f>'OS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7AD-4097-AECD-FC736D143F23}"/>
            </c:ext>
          </c:extLst>
        </c:ser>
        <c:ser>
          <c:idx val="3"/>
          <c:order val="18"/>
          <c:tx>
            <c:strRef>
              <c:f>'OS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'OS Batsman Dashboard'!$G$3:$G$59</c:f>
              <c:numCache>
                <c:formatCode>0.00</c:formatCode>
                <c:ptCount val="57"/>
                <c:pt idx="0">
                  <c:v>58.959000000000003</c:v>
                </c:pt>
                <c:pt idx="1">
                  <c:v>68.603499999999997</c:v>
                </c:pt>
                <c:pt idx="2">
                  <c:v>46.843499999999999</c:v>
                </c:pt>
                <c:pt idx="3">
                  <c:v>75.475999999999999</c:v>
                </c:pt>
                <c:pt idx="4">
                  <c:v>55.430999999999997</c:v>
                </c:pt>
                <c:pt idx="5">
                  <c:v>72.728499999999997</c:v>
                </c:pt>
                <c:pt idx="6">
                  <c:v>74.219000000000008</c:v>
                </c:pt>
                <c:pt idx="7">
                  <c:v>57.69400000000001</c:v>
                </c:pt>
                <c:pt idx="8">
                  <c:v>64.759500000000003</c:v>
                </c:pt>
                <c:pt idx="9">
                  <c:v>83.783000000000001</c:v>
                </c:pt>
                <c:pt idx="10">
                  <c:v>62.290000000000006</c:v>
                </c:pt>
                <c:pt idx="11">
                  <c:v>36.792000000000002</c:v>
                </c:pt>
                <c:pt idx="12">
                  <c:v>30.873000000000001</c:v>
                </c:pt>
                <c:pt idx="13">
                  <c:v>64.444999999999993</c:v>
                </c:pt>
                <c:pt idx="14">
                  <c:v>53.795000000000002</c:v>
                </c:pt>
                <c:pt idx="15">
                  <c:v>20.5535</c:v>
                </c:pt>
                <c:pt idx="16">
                  <c:v>40.472500000000004</c:v>
                </c:pt>
                <c:pt idx="17">
                  <c:v>13.0745</c:v>
                </c:pt>
                <c:pt idx="18">
                  <c:v>81.992500000000007</c:v>
                </c:pt>
                <c:pt idx="19">
                  <c:v>71.953000000000003</c:v>
                </c:pt>
                <c:pt idx="20">
                  <c:v>40.803000000000004</c:v>
                </c:pt>
                <c:pt idx="21">
                  <c:v>83.992499999999993</c:v>
                </c:pt>
                <c:pt idx="22">
                  <c:v>30.802000000000003</c:v>
                </c:pt>
                <c:pt idx="23">
                  <c:v>13.183</c:v>
                </c:pt>
              </c:numCache>
            </c:numRef>
          </c:xVal>
          <c:yVal>
            <c:numRef>
              <c:f>'OS Batsman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6.25</c:v>
                </c:pt>
                <c:pt idx="4">
                  <c:v>6</c:v>
                </c:pt>
                <c:pt idx="5">
                  <c:v>12</c:v>
                </c:pt>
                <c:pt idx="6">
                  <c:v>8.5</c:v>
                </c:pt>
                <c:pt idx="7">
                  <c:v>14</c:v>
                </c:pt>
                <c:pt idx="8">
                  <c:v>10.75</c:v>
                </c:pt>
                <c:pt idx="9">
                  <c:v>10</c:v>
                </c:pt>
                <c:pt idx="10">
                  <c:v>9.1999999999999993</c:v>
                </c:pt>
                <c:pt idx="11">
                  <c:v>9.25</c:v>
                </c:pt>
                <c:pt idx="12">
                  <c:v>4.4000000000000004</c:v>
                </c:pt>
                <c:pt idx="13">
                  <c:v>6</c:v>
                </c:pt>
                <c:pt idx="14">
                  <c:v>8</c:v>
                </c:pt>
                <c:pt idx="15">
                  <c:v>2</c:v>
                </c:pt>
                <c:pt idx="16">
                  <c:v>10</c:v>
                </c:pt>
                <c:pt idx="17">
                  <c:v>8</c:v>
                </c:pt>
                <c:pt idx="18">
                  <c:v>6.75</c:v>
                </c:pt>
                <c:pt idx="19">
                  <c:v>6.75</c:v>
                </c:pt>
                <c:pt idx="20">
                  <c:v>8.75</c:v>
                </c:pt>
                <c:pt idx="21">
                  <c:v>7</c:v>
                </c:pt>
                <c:pt idx="22">
                  <c:v>3.6</c:v>
                </c:pt>
                <c:pt idx="23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7AD-4097-AECD-FC736D143F23}"/>
            </c:ext>
          </c:extLst>
        </c:ser>
        <c:ser>
          <c:idx val="4"/>
          <c:order val="19"/>
          <c:tx>
            <c:strRef>
              <c:f>'OS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Batsman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7AD-4097-AECD-FC736D143F23}"/>
            </c:ext>
          </c:extLst>
        </c:ser>
        <c:ser>
          <c:idx val="5"/>
          <c:order val="20"/>
          <c:tx>
            <c:strRef>
              <c:f>'OS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7AD-4097-AECD-FC736D143F23}"/>
            </c:ext>
          </c:extLst>
        </c:ser>
        <c:ser>
          <c:idx val="0"/>
          <c:order val="21"/>
          <c:tx>
            <c:strRef>
              <c:f>'OS Batsman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A0FBA0E-C82B-BC48-AAA9-AC7F06011A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07AD-4097-AECD-FC736D143F2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AF6E213-468F-364F-91EE-CF037FBD5B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7AD-4097-AECD-FC736D143F2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4ED7E72-5650-5D4C-9C0B-9C2796CBB2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7AD-4097-AECD-FC736D143F2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91F9ECF-C8AB-404C-A266-B15387072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7AD-4097-AECD-FC736D143F2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51486BB-7B13-C54B-93D2-A10306C620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7AD-4097-AECD-FC736D143F2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F7E3AF8-EC27-9F4B-B547-223F61418D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7AD-4097-AECD-FC736D143F2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0EACBFD-628C-9845-B8AF-F5B441BBD1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7AD-4097-AECD-FC736D143F2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BE56810-506A-7C4B-BC7B-9BA41C7942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07AD-4097-AECD-FC736D143F2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3D46DC1-9B57-0146-89B4-8391D20D26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7AD-4097-AECD-FC736D143F2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368835B-63AB-6A42-8CC3-C04A9079D8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07AD-4097-AECD-FC736D143F2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E9C1767-EC25-1743-ACD2-A16BCB939E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07AD-4097-AECD-FC736D143F2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C5F2029-C59F-9D49-B1FB-CC914FAFF2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07AD-4097-AECD-FC736D143F2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C2B6401-912B-3F4A-96D9-C34C92F99F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07AD-4097-AECD-FC736D143F2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69F0DD3-E1A6-BD41-B210-709B3C3E45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07AD-4097-AECD-FC736D143F2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CE9E284-5D4A-4345-9B51-9CCA1957EB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07AD-4097-AECD-FC736D143F2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F3AF74E-45F8-A949-A36B-3A493BFD29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07AD-4097-AECD-FC736D143F2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2BA7F4D-8550-8B43-ABFE-BA35E9510F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7AD-4097-AECD-FC736D143F2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F0DC1DA-7097-2840-B8AB-1A65F77800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7AD-4097-AECD-FC736D143F2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2BE9FD5-EA2A-1748-B077-C17D8950C1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7AD-4097-AECD-FC736D143F2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736DCC9-375F-D849-8E89-27BFC944F6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7AD-4097-AECD-FC736D143F2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009E5A6-DE76-564A-9022-18FEDCE991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7AD-4097-AECD-FC736D143F2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0D4B742-63F8-E947-B52D-03AFDD2F42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7AD-4097-AECD-FC736D143F2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D23F26E-CEA5-9747-A9BB-88EE0E0EC4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7AD-4097-AECD-FC736D143F2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D08632C-4D01-9F41-9444-7A17B9C7EE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7AD-4097-AECD-FC736D143F2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7AD-4097-AECD-FC736D143F2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7AD-4097-AECD-FC736D143F2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7AD-4097-AECD-FC736D143F2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7AD-4097-AECD-FC736D143F2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7AD-4097-AECD-FC736D143F2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7AD-4097-AECD-FC736D143F2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7AD-4097-AECD-FC736D143F2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7AD-4097-AECD-FC736D143F2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7AD-4097-AECD-FC736D143F2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07AD-4097-AECD-FC736D143F2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07AD-4097-AECD-FC736D143F2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7AD-4097-AECD-FC736D143F2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7AD-4097-AECD-FC736D143F23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07AD-4097-AECD-FC736D143F23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07AD-4097-AECD-FC736D143F23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07AD-4097-AECD-FC736D143F23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7AD-4097-AECD-FC736D143F23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07AD-4097-AECD-FC736D143F23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07AD-4097-AECD-FC736D143F2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07AD-4097-AECD-FC736D143F2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07AD-4097-AECD-FC736D143F23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07AD-4097-AECD-FC736D143F2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07AD-4097-AECD-FC736D143F23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07AD-4097-AECD-FC736D143F23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07AD-4097-AECD-FC736D143F23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07AD-4097-AECD-FC736D143F23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07AD-4097-AECD-FC736D143F23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07AD-4097-AECD-FC736D143F23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07AD-4097-AECD-FC736D143F23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07AD-4097-AECD-FC736D143F23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07AD-4097-AECD-FC736D143F23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07AD-4097-AECD-FC736D143F23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07AD-4097-AECD-FC736D143F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'OS Batsman Dashboard'!$G$3:$G$59</c:f>
              <c:numCache>
                <c:formatCode>0.00</c:formatCode>
                <c:ptCount val="57"/>
                <c:pt idx="0">
                  <c:v>58.959000000000003</c:v>
                </c:pt>
                <c:pt idx="1">
                  <c:v>68.603499999999997</c:v>
                </c:pt>
                <c:pt idx="2">
                  <c:v>46.843499999999999</c:v>
                </c:pt>
                <c:pt idx="3">
                  <c:v>75.475999999999999</c:v>
                </c:pt>
                <c:pt idx="4">
                  <c:v>55.430999999999997</c:v>
                </c:pt>
                <c:pt idx="5">
                  <c:v>72.728499999999997</c:v>
                </c:pt>
                <c:pt idx="6">
                  <c:v>74.219000000000008</c:v>
                </c:pt>
                <c:pt idx="7">
                  <c:v>57.69400000000001</c:v>
                </c:pt>
                <c:pt idx="8">
                  <c:v>64.759500000000003</c:v>
                </c:pt>
                <c:pt idx="9">
                  <c:v>83.783000000000001</c:v>
                </c:pt>
                <c:pt idx="10">
                  <c:v>62.290000000000006</c:v>
                </c:pt>
                <c:pt idx="11">
                  <c:v>36.792000000000002</c:v>
                </c:pt>
                <c:pt idx="12">
                  <c:v>30.873000000000001</c:v>
                </c:pt>
                <c:pt idx="13">
                  <c:v>64.444999999999993</c:v>
                </c:pt>
                <c:pt idx="14">
                  <c:v>53.795000000000002</c:v>
                </c:pt>
                <c:pt idx="15">
                  <c:v>20.5535</c:v>
                </c:pt>
                <c:pt idx="16">
                  <c:v>40.472500000000004</c:v>
                </c:pt>
                <c:pt idx="17">
                  <c:v>13.0745</c:v>
                </c:pt>
                <c:pt idx="18">
                  <c:v>81.992500000000007</c:v>
                </c:pt>
                <c:pt idx="19">
                  <c:v>71.953000000000003</c:v>
                </c:pt>
                <c:pt idx="20">
                  <c:v>40.803000000000004</c:v>
                </c:pt>
                <c:pt idx="21">
                  <c:v>83.992499999999993</c:v>
                </c:pt>
                <c:pt idx="22">
                  <c:v>30.802000000000003</c:v>
                </c:pt>
                <c:pt idx="23">
                  <c:v>13.183</c:v>
                </c:pt>
              </c:numCache>
            </c:numRef>
          </c:xVal>
          <c:yVal>
            <c:numRef>
              <c:f>'OS Batsman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6.25</c:v>
                </c:pt>
                <c:pt idx="4">
                  <c:v>6</c:v>
                </c:pt>
                <c:pt idx="5">
                  <c:v>12</c:v>
                </c:pt>
                <c:pt idx="6">
                  <c:v>8.5</c:v>
                </c:pt>
                <c:pt idx="7">
                  <c:v>14</c:v>
                </c:pt>
                <c:pt idx="8">
                  <c:v>10.75</c:v>
                </c:pt>
                <c:pt idx="9">
                  <c:v>10</c:v>
                </c:pt>
                <c:pt idx="10">
                  <c:v>9.1999999999999993</c:v>
                </c:pt>
                <c:pt idx="11">
                  <c:v>9.25</c:v>
                </c:pt>
                <c:pt idx="12">
                  <c:v>4.4000000000000004</c:v>
                </c:pt>
                <c:pt idx="13">
                  <c:v>6</c:v>
                </c:pt>
                <c:pt idx="14">
                  <c:v>8</c:v>
                </c:pt>
                <c:pt idx="15">
                  <c:v>2</c:v>
                </c:pt>
                <c:pt idx="16">
                  <c:v>10</c:v>
                </c:pt>
                <c:pt idx="17">
                  <c:v>8</c:v>
                </c:pt>
                <c:pt idx="18">
                  <c:v>6.75</c:v>
                </c:pt>
                <c:pt idx="19">
                  <c:v>6.75</c:v>
                </c:pt>
                <c:pt idx="20">
                  <c:v>8.75</c:v>
                </c:pt>
                <c:pt idx="21">
                  <c:v>7</c:v>
                </c:pt>
                <c:pt idx="22">
                  <c:v>3.6</c:v>
                </c:pt>
                <c:pt idx="23">
                  <c:v>2.6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'OS Batsman Dashboard'!$B$3:$B$59</c15:f>
                <c15:dlblRangeCache>
                  <c:ptCount val="57"/>
                  <c:pt idx="0">
                    <c:v>Pat Cummins</c:v>
                  </c:pt>
                  <c:pt idx="1">
                    <c:v>Glenn Maxwell</c:v>
                  </c:pt>
                  <c:pt idx="2">
                    <c:v>Rashid Khan</c:v>
                  </c:pt>
                  <c:pt idx="3">
                    <c:v>David Warner</c:v>
                  </c:pt>
                  <c:pt idx="4">
                    <c:v>Sunil Narine</c:v>
                  </c:pt>
                  <c:pt idx="5">
                    <c:v>Andre Russell</c:v>
                  </c:pt>
                  <c:pt idx="6">
                    <c:v>Shimron Hetmyer</c:v>
                  </c:pt>
                  <c:pt idx="7">
                    <c:v>Kane Williamson</c:v>
                  </c:pt>
                  <c:pt idx="8">
                    <c:v>Nicholas Pooran</c:v>
                  </c:pt>
                  <c:pt idx="9">
                    <c:v>Jos Buttler</c:v>
                  </c:pt>
                  <c:pt idx="10">
                    <c:v>Marcus Stoinis</c:v>
                  </c:pt>
                  <c:pt idx="11">
                    <c:v>Kagiso Rabada</c:v>
                  </c:pt>
                  <c:pt idx="12">
                    <c:v>Dwayne Bravo</c:v>
                  </c:pt>
                  <c:pt idx="13">
                    <c:v>Kieron Pollard</c:v>
                  </c:pt>
                  <c:pt idx="14">
                    <c:v>Moeen Ali</c:v>
                  </c:pt>
                  <c:pt idx="15">
                    <c:v>Nathan Coulter-Nile</c:v>
                  </c:pt>
                  <c:pt idx="16">
                    <c:v>Lockie Ferguson</c:v>
                  </c:pt>
                  <c:pt idx="17">
                    <c:v>Trent Boult</c:v>
                  </c:pt>
                  <c:pt idx="18">
                    <c:v>Quinton De Kock</c:v>
                  </c:pt>
                  <c:pt idx="19">
                    <c:v>Jonny Bairstow</c:v>
                  </c:pt>
                  <c:pt idx="20">
                    <c:v>Jason Holder</c:v>
                  </c:pt>
                  <c:pt idx="21">
                    <c:v>Faf Du Plessis</c:v>
                  </c:pt>
                  <c:pt idx="22">
                    <c:v>Chris Jordan</c:v>
                  </c:pt>
                  <c:pt idx="23">
                    <c:v>Daniel Sams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E-07AD-4097-AECD-FC736D143F23}"/>
            </c:ext>
          </c:extLst>
        </c:ser>
        <c:ser>
          <c:idx val="1"/>
          <c:order val="22"/>
          <c:tx>
            <c:strRef>
              <c:f>'OS Batsman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'OS Batsman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Batsman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07AD-4097-AECD-FC736D143F23}"/>
            </c:ext>
          </c:extLst>
        </c:ser>
        <c:ser>
          <c:idx val="2"/>
          <c:order val="23"/>
          <c:tx>
            <c:strRef>
              <c:f>'OS Batsman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'OS Batsman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Batsman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07AD-4097-AECD-FC736D143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749936"/>
        <c:axId val="1283750352"/>
      </c:scatterChart>
      <c:valAx>
        <c:axId val="128374993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baseline="0"/>
                  <a:t>Performance Rating (in percentile)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750352"/>
        <c:crosses val="autoZero"/>
        <c:crossBetween val="midCat"/>
      </c:valAx>
      <c:valAx>
        <c:axId val="1283750352"/>
        <c:scaling>
          <c:orientation val="minMax"/>
          <c:max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baseline="0"/>
                  <a:t>Auction Price (in crores INR)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749936"/>
        <c:crosses val="autoZero"/>
        <c:crossBetween val="midCat"/>
        <c:majorUnit val="5"/>
        <c:minorUnit val="0.2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0" baseline="0"/>
              <a:t>Indian Bowling Performance v/s Auction Price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'Ind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'Ind Bowler Dashboard'!$G$3:$G$59</c:f>
              <c:numCache>
                <c:formatCode>0.00</c:formatCode>
                <c:ptCount val="57"/>
                <c:pt idx="0">
                  <c:v>34.064999999999998</c:v>
                </c:pt>
                <c:pt idx="1">
                  <c:v>80.691499999999991</c:v>
                </c:pt>
                <c:pt idx="2">
                  <c:v>34.656000000000006</c:v>
                </c:pt>
                <c:pt idx="3">
                  <c:v>47.012500000000003</c:v>
                </c:pt>
                <c:pt idx="4">
                  <c:v>37.9495</c:v>
                </c:pt>
                <c:pt idx="5">
                  <c:v>38.660000000000004</c:v>
                </c:pt>
                <c:pt idx="6">
                  <c:v>50.385499999999993</c:v>
                </c:pt>
                <c:pt idx="7">
                  <c:v>81.926000000000002</c:v>
                </c:pt>
                <c:pt idx="8">
                  <c:v>56.3215</c:v>
                </c:pt>
                <c:pt idx="9">
                  <c:v>68.046000000000006</c:v>
                </c:pt>
                <c:pt idx="10">
                  <c:v>35.263500000000001</c:v>
                </c:pt>
                <c:pt idx="11">
                  <c:v>49.105499999999999</c:v>
                </c:pt>
                <c:pt idx="12">
                  <c:v>41.753</c:v>
                </c:pt>
                <c:pt idx="13">
                  <c:v>47.947000000000003</c:v>
                </c:pt>
                <c:pt idx="14">
                  <c:v>61.256999999999998</c:v>
                </c:pt>
                <c:pt idx="15">
                  <c:v>37.028500000000001</c:v>
                </c:pt>
                <c:pt idx="16">
                  <c:v>59.554000000000002</c:v>
                </c:pt>
                <c:pt idx="17">
                  <c:v>58.677</c:v>
                </c:pt>
                <c:pt idx="18">
                  <c:v>24.917999999999999</c:v>
                </c:pt>
                <c:pt idx="19">
                  <c:v>19.917499999999997</c:v>
                </c:pt>
                <c:pt idx="20">
                  <c:v>31.545500000000001</c:v>
                </c:pt>
                <c:pt idx="21">
                  <c:v>45.957000000000001</c:v>
                </c:pt>
                <c:pt idx="22">
                  <c:v>54.978999999999999</c:v>
                </c:pt>
                <c:pt idx="23">
                  <c:v>58.921500000000002</c:v>
                </c:pt>
                <c:pt idx="24">
                  <c:v>47.069999999999993</c:v>
                </c:pt>
              </c:numCache>
            </c:numRef>
          </c:xVal>
          <c:yVal>
            <c:numRef>
              <c:f>'Ind Bowler Dashboard'!$H$3:$H$59</c:f>
              <c:numCache>
                <c:formatCode>General</c:formatCode>
                <c:ptCount val="57"/>
                <c:pt idx="0">
                  <c:v>16</c:v>
                </c:pt>
                <c:pt idx="1">
                  <c:v>12</c:v>
                </c:pt>
                <c:pt idx="2">
                  <c:v>8.25</c:v>
                </c:pt>
                <c:pt idx="3">
                  <c:v>10.75</c:v>
                </c:pt>
                <c:pt idx="4">
                  <c:v>4.2</c:v>
                </c:pt>
                <c:pt idx="5">
                  <c:v>5</c:v>
                </c:pt>
                <c:pt idx="6">
                  <c:v>9</c:v>
                </c:pt>
                <c:pt idx="7">
                  <c:v>6.5</c:v>
                </c:pt>
                <c:pt idx="8">
                  <c:v>8</c:v>
                </c:pt>
                <c:pt idx="9">
                  <c:v>6.25</c:v>
                </c:pt>
                <c:pt idx="10">
                  <c:v>8.75</c:v>
                </c:pt>
                <c:pt idx="11">
                  <c:v>7.25</c:v>
                </c:pt>
                <c:pt idx="12">
                  <c:v>7</c:v>
                </c:pt>
                <c:pt idx="13">
                  <c:v>5.25</c:v>
                </c:pt>
                <c:pt idx="14">
                  <c:v>10.75</c:v>
                </c:pt>
                <c:pt idx="15">
                  <c:v>10</c:v>
                </c:pt>
                <c:pt idx="16">
                  <c:v>5.25</c:v>
                </c:pt>
                <c:pt idx="17">
                  <c:v>4</c:v>
                </c:pt>
                <c:pt idx="18">
                  <c:v>1.3</c:v>
                </c:pt>
                <c:pt idx="19">
                  <c:v>4</c:v>
                </c:pt>
                <c:pt idx="20">
                  <c:v>0.5</c:v>
                </c:pt>
                <c:pt idx="21">
                  <c:v>4</c:v>
                </c:pt>
                <c:pt idx="22">
                  <c:v>4</c:v>
                </c:pt>
                <c:pt idx="23">
                  <c:v>2.4</c:v>
                </c:pt>
                <c:pt idx="2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E-4ECA-95A8-E5DFC7F7636C}"/>
            </c:ext>
          </c:extLst>
        </c:ser>
        <c:ser>
          <c:idx val="13"/>
          <c:order val="1"/>
          <c:tx>
            <c:strRef>
              <c:f>'Ind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Bowler Dashboard'!$O$66:$O$67</c:f>
              <c:numCache>
                <c:formatCode>0%</c:formatCode>
                <c:ptCount val="2"/>
                <c:pt idx="0">
                  <c:v>13.5</c:v>
                </c:pt>
                <c:pt idx="1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E-4ECA-95A8-E5DFC7F7636C}"/>
            </c:ext>
          </c:extLst>
        </c:ser>
        <c:ser>
          <c:idx val="14"/>
          <c:order val="2"/>
          <c:tx>
            <c:strRef>
              <c:f>'Ind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E-4ECA-95A8-E5DFC7F7636C}"/>
            </c:ext>
          </c:extLst>
        </c:ser>
        <c:ser>
          <c:idx val="15"/>
          <c:order val="3"/>
          <c:tx>
            <c:strRef>
              <c:f>'Ind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'Ind Bowler Dashboard'!$G$3:$G$59</c:f>
              <c:numCache>
                <c:formatCode>0.00</c:formatCode>
                <c:ptCount val="57"/>
                <c:pt idx="0">
                  <c:v>34.064999999999998</c:v>
                </c:pt>
                <c:pt idx="1">
                  <c:v>80.691499999999991</c:v>
                </c:pt>
                <c:pt idx="2">
                  <c:v>34.656000000000006</c:v>
                </c:pt>
                <c:pt idx="3">
                  <c:v>47.012500000000003</c:v>
                </c:pt>
                <c:pt idx="4">
                  <c:v>37.9495</c:v>
                </c:pt>
                <c:pt idx="5">
                  <c:v>38.660000000000004</c:v>
                </c:pt>
                <c:pt idx="6">
                  <c:v>50.385499999999993</c:v>
                </c:pt>
                <c:pt idx="7">
                  <c:v>81.926000000000002</c:v>
                </c:pt>
                <c:pt idx="8">
                  <c:v>56.3215</c:v>
                </c:pt>
                <c:pt idx="9">
                  <c:v>68.046000000000006</c:v>
                </c:pt>
                <c:pt idx="10">
                  <c:v>35.263500000000001</c:v>
                </c:pt>
                <c:pt idx="11">
                  <c:v>49.105499999999999</c:v>
                </c:pt>
                <c:pt idx="12">
                  <c:v>41.753</c:v>
                </c:pt>
                <c:pt idx="13">
                  <c:v>47.947000000000003</c:v>
                </c:pt>
                <c:pt idx="14">
                  <c:v>61.256999999999998</c:v>
                </c:pt>
                <c:pt idx="15">
                  <c:v>37.028500000000001</c:v>
                </c:pt>
                <c:pt idx="16">
                  <c:v>59.554000000000002</c:v>
                </c:pt>
                <c:pt idx="17">
                  <c:v>58.677</c:v>
                </c:pt>
                <c:pt idx="18">
                  <c:v>24.917999999999999</c:v>
                </c:pt>
                <c:pt idx="19">
                  <c:v>19.917499999999997</c:v>
                </c:pt>
                <c:pt idx="20">
                  <c:v>31.545500000000001</c:v>
                </c:pt>
                <c:pt idx="21">
                  <c:v>45.957000000000001</c:v>
                </c:pt>
                <c:pt idx="22">
                  <c:v>54.978999999999999</c:v>
                </c:pt>
                <c:pt idx="23">
                  <c:v>58.921500000000002</c:v>
                </c:pt>
                <c:pt idx="24">
                  <c:v>47.069999999999993</c:v>
                </c:pt>
              </c:numCache>
            </c:numRef>
          </c:xVal>
          <c:yVal>
            <c:numRef>
              <c:f>'Ind Bowler Dashboard'!$H$3:$H$59</c:f>
              <c:numCache>
                <c:formatCode>General</c:formatCode>
                <c:ptCount val="57"/>
                <c:pt idx="0">
                  <c:v>16</c:v>
                </c:pt>
                <c:pt idx="1">
                  <c:v>12</c:v>
                </c:pt>
                <c:pt idx="2">
                  <c:v>8.25</c:v>
                </c:pt>
                <c:pt idx="3">
                  <c:v>10.75</c:v>
                </c:pt>
                <c:pt idx="4">
                  <c:v>4.2</c:v>
                </c:pt>
                <c:pt idx="5">
                  <c:v>5</c:v>
                </c:pt>
                <c:pt idx="6">
                  <c:v>9</c:v>
                </c:pt>
                <c:pt idx="7">
                  <c:v>6.5</c:v>
                </c:pt>
                <c:pt idx="8">
                  <c:v>8</c:v>
                </c:pt>
                <c:pt idx="9">
                  <c:v>6.25</c:v>
                </c:pt>
                <c:pt idx="10">
                  <c:v>8.75</c:v>
                </c:pt>
                <c:pt idx="11">
                  <c:v>7.25</c:v>
                </c:pt>
                <c:pt idx="12">
                  <c:v>7</c:v>
                </c:pt>
                <c:pt idx="13">
                  <c:v>5.25</c:v>
                </c:pt>
                <c:pt idx="14">
                  <c:v>10.75</c:v>
                </c:pt>
                <c:pt idx="15">
                  <c:v>10</c:v>
                </c:pt>
                <c:pt idx="16">
                  <c:v>5.25</c:v>
                </c:pt>
                <c:pt idx="17">
                  <c:v>4</c:v>
                </c:pt>
                <c:pt idx="18">
                  <c:v>1.3</c:v>
                </c:pt>
                <c:pt idx="19">
                  <c:v>4</c:v>
                </c:pt>
                <c:pt idx="20">
                  <c:v>0.5</c:v>
                </c:pt>
                <c:pt idx="21">
                  <c:v>4</c:v>
                </c:pt>
                <c:pt idx="22">
                  <c:v>4</c:v>
                </c:pt>
                <c:pt idx="23">
                  <c:v>2.4</c:v>
                </c:pt>
                <c:pt idx="2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E-4ECA-95A8-E5DFC7F7636C}"/>
            </c:ext>
          </c:extLst>
        </c:ser>
        <c:ser>
          <c:idx val="16"/>
          <c:order val="4"/>
          <c:tx>
            <c:strRef>
              <c:f>'Ind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Bowler Dashboard'!$O$66:$O$67</c:f>
              <c:numCache>
                <c:formatCode>0%</c:formatCode>
                <c:ptCount val="2"/>
                <c:pt idx="0">
                  <c:v>13.5</c:v>
                </c:pt>
                <c:pt idx="1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E-4ECA-95A8-E5DFC7F7636C}"/>
            </c:ext>
          </c:extLst>
        </c:ser>
        <c:ser>
          <c:idx val="17"/>
          <c:order val="5"/>
          <c:tx>
            <c:strRef>
              <c:f>'Ind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E-4ECA-95A8-E5DFC7F7636C}"/>
            </c:ext>
          </c:extLst>
        </c:ser>
        <c:ser>
          <c:idx val="18"/>
          <c:order val="6"/>
          <c:tx>
            <c:strRef>
              <c:f>'Ind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'Ind Bowler Dashboard'!$G$3:$G$59</c:f>
              <c:numCache>
                <c:formatCode>0.00</c:formatCode>
                <c:ptCount val="57"/>
                <c:pt idx="0">
                  <c:v>34.064999999999998</c:v>
                </c:pt>
                <c:pt idx="1">
                  <c:v>80.691499999999991</c:v>
                </c:pt>
                <c:pt idx="2">
                  <c:v>34.656000000000006</c:v>
                </c:pt>
                <c:pt idx="3">
                  <c:v>47.012500000000003</c:v>
                </c:pt>
                <c:pt idx="4">
                  <c:v>37.9495</c:v>
                </c:pt>
                <c:pt idx="5">
                  <c:v>38.660000000000004</c:v>
                </c:pt>
                <c:pt idx="6">
                  <c:v>50.385499999999993</c:v>
                </c:pt>
                <c:pt idx="7">
                  <c:v>81.926000000000002</c:v>
                </c:pt>
                <c:pt idx="8">
                  <c:v>56.3215</c:v>
                </c:pt>
                <c:pt idx="9">
                  <c:v>68.046000000000006</c:v>
                </c:pt>
                <c:pt idx="10">
                  <c:v>35.263500000000001</c:v>
                </c:pt>
                <c:pt idx="11">
                  <c:v>49.105499999999999</c:v>
                </c:pt>
                <c:pt idx="12">
                  <c:v>41.753</c:v>
                </c:pt>
                <c:pt idx="13">
                  <c:v>47.947000000000003</c:v>
                </c:pt>
                <c:pt idx="14">
                  <c:v>61.256999999999998</c:v>
                </c:pt>
                <c:pt idx="15">
                  <c:v>37.028500000000001</c:v>
                </c:pt>
                <c:pt idx="16">
                  <c:v>59.554000000000002</c:v>
                </c:pt>
                <c:pt idx="17">
                  <c:v>58.677</c:v>
                </c:pt>
                <c:pt idx="18">
                  <c:v>24.917999999999999</c:v>
                </c:pt>
                <c:pt idx="19">
                  <c:v>19.917499999999997</c:v>
                </c:pt>
                <c:pt idx="20">
                  <c:v>31.545500000000001</c:v>
                </c:pt>
                <c:pt idx="21">
                  <c:v>45.957000000000001</c:v>
                </c:pt>
                <c:pt idx="22">
                  <c:v>54.978999999999999</c:v>
                </c:pt>
                <c:pt idx="23">
                  <c:v>58.921500000000002</c:v>
                </c:pt>
                <c:pt idx="24">
                  <c:v>47.069999999999993</c:v>
                </c:pt>
              </c:numCache>
            </c:numRef>
          </c:xVal>
          <c:yVal>
            <c:numRef>
              <c:f>'Ind Bowler Dashboard'!$H$3:$H$59</c:f>
              <c:numCache>
                <c:formatCode>General</c:formatCode>
                <c:ptCount val="57"/>
                <c:pt idx="0">
                  <c:v>16</c:v>
                </c:pt>
                <c:pt idx="1">
                  <c:v>12</c:v>
                </c:pt>
                <c:pt idx="2">
                  <c:v>8.25</c:v>
                </c:pt>
                <c:pt idx="3">
                  <c:v>10.75</c:v>
                </c:pt>
                <c:pt idx="4">
                  <c:v>4.2</c:v>
                </c:pt>
                <c:pt idx="5">
                  <c:v>5</c:v>
                </c:pt>
                <c:pt idx="6">
                  <c:v>9</c:v>
                </c:pt>
                <c:pt idx="7">
                  <c:v>6.5</c:v>
                </c:pt>
                <c:pt idx="8">
                  <c:v>8</c:v>
                </c:pt>
                <c:pt idx="9">
                  <c:v>6.25</c:v>
                </c:pt>
                <c:pt idx="10">
                  <c:v>8.75</c:v>
                </c:pt>
                <c:pt idx="11">
                  <c:v>7.25</c:v>
                </c:pt>
                <c:pt idx="12">
                  <c:v>7</c:v>
                </c:pt>
                <c:pt idx="13">
                  <c:v>5.25</c:v>
                </c:pt>
                <c:pt idx="14">
                  <c:v>10.75</c:v>
                </c:pt>
                <c:pt idx="15">
                  <c:v>10</c:v>
                </c:pt>
                <c:pt idx="16">
                  <c:v>5.25</c:v>
                </c:pt>
                <c:pt idx="17">
                  <c:v>4</c:v>
                </c:pt>
                <c:pt idx="18">
                  <c:v>1.3</c:v>
                </c:pt>
                <c:pt idx="19">
                  <c:v>4</c:v>
                </c:pt>
                <c:pt idx="20">
                  <c:v>0.5</c:v>
                </c:pt>
                <c:pt idx="21">
                  <c:v>4</c:v>
                </c:pt>
                <c:pt idx="22">
                  <c:v>4</c:v>
                </c:pt>
                <c:pt idx="23">
                  <c:v>2.4</c:v>
                </c:pt>
                <c:pt idx="2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E-4ECA-95A8-E5DFC7F7636C}"/>
            </c:ext>
          </c:extLst>
        </c:ser>
        <c:ser>
          <c:idx val="19"/>
          <c:order val="7"/>
          <c:tx>
            <c:strRef>
              <c:f>'Ind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Bowler Dashboard'!$O$66:$O$67</c:f>
              <c:numCache>
                <c:formatCode>0%</c:formatCode>
                <c:ptCount val="2"/>
                <c:pt idx="0">
                  <c:v>13.5</c:v>
                </c:pt>
                <c:pt idx="1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E-4ECA-95A8-E5DFC7F7636C}"/>
            </c:ext>
          </c:extLst>
        </c:ser>
        <c:ser>
          <c:idx val="20"/>
          <c:order val="8"/>
          <c:tx>
            <c:strRef>
              <c:f>'Ind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5EE-4ECA-95A8-E5DFC7F7636C}"/>
            </c:ext>
          </c:extLst>
        </c:ser>
        <c:ser>
          <c:idx val="21"/>
          <c:order val="9"/>
          <c:tx>
            <c:strRef>
              <c:f>'Ind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'Ind Bowler Dashboard'!$G$3:$G$59</c:f>
              <c:numCache>
                <c:formatCode>0.00</c:formatCode>
                <c:ptCount val="57"/>
                <c:pt idx="0">
                  <c:v>34.064999999999998</c:v>
                </c:pt>
                <c:pt idx="1">
                  <c:v>80.691499999999991</c:v>
                </c:pt>
                <c:pt idx="2">
                  <c:v>34.656000000000006</c:v>
                </c:pt>
                <c:pt idx="3">
                  <c:v>47.012500000000003</c:v>
                </c:pt>
                <c:pt idx="4">
                  <c:v>37.9495</c:v>
                </c:pt>
                <c:pt idx="5">
                  <c:v>38.660000000000004</c:v>
                </c:pt>
                <c:pt idx="6">
                  <c:v>50.385499999999993</c:v>
                </c:pt>
                <c:pt idx="7">
                  <c:v>81.926000000000002</c:v>
                </c:pt>
                <c:pt idx="8">
                  <c:v>56.3215</c:v>
                </c:pt>
                <c:pt idx="9">
                  <c:v>68.046000000000006</c:v>
                </c:pt>
                <c:pt idx="10">
                  <c:v>35.263500000000001</c:v>
                </c:pt>
                <c:pt idx="11">
                  <c:v>49.105499999999999</c:v>
                </c:pt>
                <c:pt idx="12">
                  <c:v>41.753</c:v>
                </c:pt>
                <c:pt idx="13">
                  <c:v>47.947000000000003</c:v>
                </c:pt>
                <c:pt idx="14">
                  <c:v>61.256999999999998</c:v>
                </c:pt>
                <c:pt idx="15">
                  <c:v>37.028500000000001</c:v>
                </c:pt>
                <c:pt idx="16">
                  <c:v>59.554000000000002</c:v>
                </c:pt>
                <c:pt idx="17">
                  <c:v>58.677</c:v>
                </c:pt>
                <c:pt idx="18">
                  <c:v>24.917999999999999</c:v>
                </c:pt>
                <c:pt idx="19">
                  <c:v>19.917499999999997</c:v>
                </c:pt>
                <c:pt idx="20">
                  <c:v>31.545500000000001</c:v>
                </c:pt>
                <c:pt idx="21">
                  <c:v>45.957000000000001</c:v>
                </c:pt>
                <c:pt idx="22">
                  <c:v>54.978999999999999</c:v>
                </c:pt>
                <c:pt idx="23">
                  <c:v>58.921500000000002</c:v>
                </c:pt>
                <c:pt idx="24">
                  <c:v>47.069999999999993</c:v>
                </c:pt>
              </c:numCache>
            </c:numRef>
          </c:xVal>
          <c:yVal>
            <c:numRef>
              <c:f>'Ind Bowler Dashboard'!$H$3:$H$59</c:f>
              <c:numCache>
                <c:formatCode>General</c:formatCode>
                <c:ptCount val="57"/>
                <c:pt idx="0">
                  <c:v>16</c:v>
                </c:pt>
                <c:pt idx="1">
                  <c:v>12</c:v>
                </c:pt>
                <c:pt idx="2">
                  <c:v>8.25</c:v>
                </c:pt>
                <c:pt idx="3">
                  <c:v>10.75</c:v>
                </c:pt>
                <c:pt idx="4">
                  <c:v>4.2</c:v>
                </c:pt>
                <c:pt idx="5">
                  <c:v>5</c:v>
                </c:pt>
                <c:pt idx="6">
                  <c:v>9</c:v>
                </c:pt>
                <c:pt idx="7">
                  <c:v>6.5</c:v>
                </c:pt>
                <c:pt idx="8">
                  <c:v>8</c:v>
                </c:pt>
                <c:pt idx="9">
                  <c:v>6.25</c:v>
                </c:pt>
                <c:pt idx="10">
                  <c:v>8.75</c:v>
                </c:pt>
                <c:pt idx="11">
                  <c:v>7.25</c:v>
                </c:pt>
                <c:pt idx="12">
                  <c:v>7</c:v>
                </c:pt>
                <c:pt idx="13">
                  <c:v>5.25</c:v>
                </c:pt>
                <c:pt idx="14">
                  <c:v>10.75</c:v>
                </c:pt>
                <c:pt idx="15">
                  <c:v>10</c:v>
                </c:pt>
                <c:pt idx="16">
                  <c:v>5.25</c:v>
                </c:pt>
                <c:pt idx="17">
                  <c:v>4</c:v>
                </c:pt>
                <c:pt idx="18">
                  <c:v>1.3</c:v>
                </c:pt>
                <c:pt idx="19">
                  <c:v>4</c:v>
                </c:pt>
                <c:pt idx="20">
                  <c:v>0.5</c:v>
                </c:pt>
                <c:pt idx="21">
                  <c:v>4</c:v>
                </c:pt>
                <c:pt idx="22">
                  <c:v>4</c:v>
                </c:pt>
                <c:pt idx="23">
                  <c:v>2.4</c:v>
                </c:pt>
                <c:pt idx="2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5EE-4ECA-95A8-E5DFC7F7636C}"/>
            </c:ext>
          </c:extLst>
        </c:ser>
        <c:ser>
          <c:idx val="22"/>
          <c:order val="10"/>
          <c:tx>
            <c:strRef>
              <c:f>'Ind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Bowler Dashboard'!$O$66:$O$67</c:f>
              <c:numCache>
                <c:formatCode>0%</c:formatCode>
                <c:ptCount val="2"/>
                <c:pt idx="0">
                  <c:v>13.5</c:v>
                </c:pt>
                <c:pt idx="1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5EE-4ECA-95A8-E5DFC7F7636C}"/>
            </c:ext>
          </c:extLst>
        </c:ser>
        <c:ser>
          <c:idx val="23"/>
          <c:order val="11"/>
          <c:tx>
            <c:strRef>
              <c:f>'Ind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5EE-4ECA-95A8-E5DFC7F7636C}"/>
            </c:ext>
          </c:extLst>
        </c:ser>
        <c:ser>
          <c:idx val="6"/>
          <c:order val="12"/>
          <c:tx>
            <c:strRef>
              <c:f>'Ind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'Ind Bowler Dashboard'!$G$3:$G$59</c:f>
              <c:numCache>
                <c:formatCode>0.00</c:formatCode>
                <c:ptCount val="57"/>
                <c:pt idx="0">
                  <c:v>34.064999999999998</c:v>
                </c:pt>
                <c:pt idx="1">
                  <c:v>80.691499999999991</c:v>
                </c:pt>
                <c:pt idx="2">
                  <c:v>34.656000000000006</c:v>
                </c:pt>
                <c:pt idx="3">
                  <c:v>47.012500000000003</c:v>
                </c:pt>
                <c:pt idx="4">
                  <c:v>37.9495</c:v>
                </c:pt>
                <c:pt idx="5">
                  <c:v>38.660000000000004</c:v>
                </c:pt>
                <c:pt idx="6">
                  <c:v>50.385499999999993</c:v>
                </c:pt>
                <c:pt idx="7">
                  <c:v>81.926000000000002</c:v>
                </c:pt>
                <c:pt idx="8">
                  <c:v>56.3215</c:v>
                </c:pt>
                <c:pt idx="9">
                  <c:v>68.046000000000006</c:v>
                </c:pt>
                <c:pt idx="10">
                  <c:v>35.263500000000001</c:v>
                </c:pt>
                <c:pt idx="11">
                  <c:v>49.105499999999999</c:v>
                </c:pt>
                <c:pt idx="12">
                  <c:v>41.753</c:v>
                </c:pt>
                <c:pt idx="13">
                  <c:v>47.947000000000003</c:v>
                </c:pt>
                <c:pt idx="14">
                  <c:v>61.256999999999998</c:v>
                </c:pt>
                <c:pt idx="15">
                  <c:v>37.028500000000001</c:v>
                </c:pt>
                <c:pt idx="16">
                  <c:v>59.554000000000002</c:v>
                </c:pt>
                <c:pt idx="17">
                  <c:v>58.677</c:v>
                </c:pt>
                <c:pt idx="18">
                  <c:v>24.917999999999999</c:v>
                </c:pt>
                <c:pt idx="19">
                  <c:v>19.917499999999997</c:v>
                </c:pt>
                <c:pt idx="20">
                  <c:v>31.545500000000001</c:v>
                </c:pt>
                <c:pt idx="21">
                  <c:v>45.957000000000001</c:v>
                </c:pt>
                <c:pt idx="22">
                  <c:v>54.978999999999999</c:v>
                </c:pt>
                <c:pt idx="23">
                  <c:v>58.921500000000002</c:v>
                </c:pt>
                <c:pt idx="24">
                  <c:v>47.069999999999993</c:v>
                </c:pt>
              </c:numCache>
            </c:numRef>
          </c:xVal>
          <c:yVal>
            <c:numRef>
              <c:f>'Ind Bowler Dashboard'!$H$3:$H$59</c:f>
              <c:numCache>
                <c:formatCode>General</c:formatCode>
                <c:ptCount val="57"/>
                <c:pt idx="0">
                  <c:v>16</c:v>
                </c:pt>
                <c:pt idx="1">
                  <c:v>12</c:v>
                </c:pt>
                <c:pt idx="2">
                  <c:v>8.25</c:v>
                </c:pt>
                <c:pt idx="3">
                  <c:v>10.75</c:v>
                </c:pt>
                <c:pt idx="4">
                  <c:v>4.2</c:v>
                </c:pt>
                <c:pt idx="5">
                  <c:v>5</c:v>
                </c:pt>
                <c:pt idx="6">
                  <c:v>9</c:v>
                </c:pt>
                <c:pt idx="7">
                  <c:v>6.5</c:v>
                </c:pt>
                <c:pt idx="8">
                  <c:v>8</c:v>
                </c:pt>
                <c:pt idx="9">
                  <c:v>6.25</c:v>
                </c:pt>
                <c:pt idx="10">
                  <c:v>8.75</c:v>
                </c:pt>
                <c:pt idx="11">
                  <c:v>7.25</c:v>
                </c:pt>
                <c:pt idx="12">
                  <c:v>7</c:v>
                </c:pt>
                <c:pt idx="13">
                  <c:v>5.25</c:v>
                </c:pt>
                <c:pt idx="14">
                  <c:v>10.75</c:v>
                </c:pt>
                <c:pt idx="15">
                  <c:v>10</c:v>
                </c:pt>
                <c:pt idx="16">
                  <c:v>5.25</c:v>
                </c:pt>
                <c:pt idx="17">
                  <c:v>4</c:v>
                </c:pt>
                <c:pt idx="18">
                  <c:v>1.3</c:v>
                </c:pt>
                <c:pt idx="19">
                  <c:v>4</c:v>
                </c:pt>
                <c:pt idx="20">
                  <c:v>0.5</c:v>
                </c:pt>
                <c:pt idx="21">
                  <c:v>4</c:v>
                </c:pt>
                <c:pt idx="22">
                  <c:v>4</c:v>
                </c:pt>
                <c:pt idx="23">
                  <c:v>2.4</c:v>
                </c:pt>
                <c:pt idx="2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5EE-4ECA-95A8-E5DFC7F7636C}"/>
            </c:ext>
          </c:extLst>
        </c:ser>
        <c:ser>
          <c:idx val="7"/>
          <c:order val="13"/>
          <c:tx>
            <c:strRef>
              <c:f>'Ind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Bowler Dashboard'!$O$66:$O$67</c:f>
              <c:numCache>
                <c:formatCode>0%</c:formatCode>
                <c:ptCount val="2"/>
                <c:pt idx="0">
                  <c:v>13.5</c:v>
                </c:pt>
                <c:pt idx="1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5EE-4ECA-95A8-E5DFC7F7636C}"/>
            </c:ext>
          </c:extLst>
        </c:ser>
        <c:ser>
          <c:idx val="8"/>
          <c:order val="14"/>
          <c:tx>
            <c:strRef>
              <c:f>'Ind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5EE-4ECA-95A8-E5DFC7F7636C}"/>
            </c:ext>
          </c:extLst>
        </c:ser>
        <c:ser>
          <c:idx val="9"/>
          <c:order val="15"/>
          <c:tx>
            <c:strRef>
              <c:f>'Ind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'Ind Bowler Dashboard'!$G$3:$G$59</c:f>
              <c:numCache>
                <c:formatCode>0.00</c:formatCode>
                <c:ptCount val="57"/>
                <c:pt idx="0">
                  <c:v>34.064999999999998</c:v>
                </c:pt>
                <c:pt idx="1">
                  <c:v>80.691499999999991</c:v>
                </c:pt>
                <c:pt idx="2">
                  <c:v>34.656000000000006</c:v>
                </c:pt>
                <c:pt idx="3">
                  <c:v>47.012500000000003</c:v>
                </c:pt>
                <c:pt idx="4">
                  <c:v>37.9495</c:v>
                </c:pt>
                <c:pt idx="5">
                  <c:v>38.660000000000004</c:v>
                </c:pt>
                <c:pt idx="6">
                  <c:v>50.385499999999993</c:v>
                </c:pt>
                <c:pt idx="7">
                  <c:v>81.926000000000002</c:v>
                </c:pt>
                <c:pt idx="8">
                  <c:v>56.3215</c:v>
                </c:pt>
                <c:pt idx="9">
                  <c:v>68.046000000000006</c:v>
                </c:pt>
                <c:pt idx="10">
                  <c:v>35.263500000000001</c:v>
                </c:pt>
                <c:pt idx="11">
                  <c:v>49.105499999999999</c:v>
                </c:pt>
                <c:pt idx="12">
                  <c:v>41.753</c:v>
                </c:pt>
                <c:pt idx="13">
                  <c:v>47.947000000000003</c:v>
                </c:pt>
                <c:pt idx="14">
                  <c:v>61.256999999999998</c:v>
                </c:pt>
                <c:pt idx="15">
                  <c:v>37.028500000000001</c:v>
                </c:pt>
                <c:pt idx="16">
                  <c:v>59.554000000000002</c:v>
                </c:pt>
                <c:pt idx="17">
                  <c:v>58.677</c:v>
                </c:pt>
                <c:pt idx="18">
                  <c:v>24.917999999999999</c:v>
                </c:pt>
                <c:pt idx="19">
                  <c:v>19.917499999999997</c:v>
                </c:pt>
                <c:pt idx="20">
                  <c:v>31.545500000000001</c:v>
                </c:pt>
                <c:pt idx="21">
                  <c:v>45.957000000000001</c:v>
                </c:pt>
                <c:pt idx="22">
                  <c:v>54.978999999999999</c:v>
                </c:pt>
                <c:pt idx="23">
                  <c:v>58.921500000000002</c:v>
                </c:pt>
                <c:pt idx="24">
                  <c:v>47.069999999999993</c:v>
                </c:pt>
              </c:numCache>
            </c:numRef>
          </c:xVal>
          <c:yVal>
            <c:numRef>
              <c:f>'Ind Bowler Dashboard'!$H$3:$H$59</c:f>
              <c:numCache>
                <c:formatCode>General</c:formatCode>
                <c:ptCount val="57"/>
                <c:pt idx="0">
                  <c:v>16</c:v>
                </c:pt>
                <c:pt idx="1">
                  <c:v>12</c:v>
                </c:pt>
                <c:pt idx="2">
                  <c:v>8.25</c:v>
                </c:pt>
                <c:pt idx="3">
                  <c:v>10.75</c:v>
                </c:pt>
                <c:pt idx="4">
                  <c:v>4.2</c:v>
                </c:pt>
                <c:pt idx="5">
                  <c:v>5</c:v>
                </c:pt>
                <c:pt idx="6">
                  <c:v>9</c:v>
                </c:pt>
                <c:pt idx="7">
                  <c:v>6.5</c:v>
                </c:pt>
                <c:pt idx="8">
                  <c:v>8</c:v>
                </c:pt>
                <c:pt idx="9">
                  <c:v>6.25</c:v>
                </c:pt>
                <c:pt idx="10">
                  <c:v>8.75</c:v>
                </c:pt>
                <c:pt idx="11">
                  <c:v>7.25</c:v>
                </c:pt>
                <c:pt idx="12">
                  <c:v>7</c:v>
                </c:pt>
                <c:pt idx="13">
                  <c:v>5.25</c:v>
                </c:pt>
                <c:pt idx="14">
                  <c:v>10.75</c:v>
                </c:pt>
                <c:pt idx="15">
                  <c:v>10</c:v>
                </c:pt>
                <c:pt idx="16">
                  <c:v>5.25</c:v>
                </c:pt>
                <c:pt idx="17">
                  <c:v>4</c:v>
                </c:pt>
                <c:pt idx="18">
                  <c:v>1.3</c:v>
                </c:pt>
                <c:pt idx="19">
                  <c:v>4</c:v>
                </c:pt>
                <c:pt idx="20">
                  <c:v>0.5</c:v>
                </c:pt>
                <c:pt idx="21">
                  <c:v>4</c:v>
                </c:pt>
                <c:pt idx="22">
                  <c:v>4</c:v>
                </c:pt>
                <c:pt idx="23">
                  <c:v>2.4</c:v>
                </c:pt>
                <c:pt idx="2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5EE-4ECA-95A8-E5DFC7F7636C}"/>
            </c:ext>
          </c:extLst>
        </c:ser>
        <c:ser>
          <c:idx val="10"/>
          <c:order val="16"/>
          <c:tx>
            <c:strRef>
              <c:f>'Ind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Bowler Dashboard'!$O$66:$O$67</c:f>
              <c:numCache>
                <c:formatCode>0%</c:formatCode>
                <c:ptCount val="2"/>
                <c:pt idx="0">
                  <c:v>13.5</c:v>
                </c:pt>
                <c:pt idx="1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5EE-4ECA-95A8-E5DFC7F7636C}"/>
            </c:ext>
          </c:extLst>
        </c:ser>
        <c:ser>
          <c:idx val="11"/>
          <c:order val="17"/>
          <c:tx>
            <c:strRef>
              <c:f>'Ind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'Ind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5EE-4ECA-95A8-E5DFC7F7636C}"/>
            </c:ext>
          </c:extLst>
        </c:ser>
        <c:ser>
          <c:idx val="3"/>
          <c:order val="18"/>
          <c:tx>
            <c:strRef>
              <c:f>'Ind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'Ind Bowler Dashboard'!$G$3:$G$59</c:f>
              <c:numCache>
                <c:formatCode>0.00</c:formatCode>
                <c:ptCount val="57"/>
                <c:pt idx="0">
                  <c:v>34.064999999999998</c:v>
                </c:pt>
                <c:pt idx="1">
                  <c:v>80.691499999999991</c:v>
                </c:pt>
                <c:pt idx="2">
                  <c:v>34.656000000000006</c:v>
                </c:pt>
                <c:pt idx="3">
                  <c:v>47.012500000000003</c:v>
                </c:pt>
                <c:pt idx="4">
                  <c:v>37.9495</c:v>
                </c:pt>
                <c:pt idx="5">
                  <c:v>38.660000000000004</c:v>
                </c:pt>
                <c:pt idx="6">
                  <c:v>50.385499999999993</c:v>
                </c:pt>
                <c:pt idx="7">
                  <c:v>81.926000000000002</c:v>
                </c:pt>
                <c:pt idx="8">
                  <c:v>56.3215</c:v>
                </c:pt>
                <c:pt idx="9">
                  <c:v>68.046000000000006</c:v>
                </c:pt>
                <c:pt idx="10">
                  <c:v>35.263500000000001</c:v>
                </c:pt>
                <c:pt idx="11">
                  <c:v>49.105499999999999</c:v>
                </c:pt>
                <c:pt idx="12">
                  <c:v>41.753</c:v>
                </c:pt>
                <c:pt idx="13">
                  <c:v>47.947000000000003</c:v>
                </c:pt>
                <c:pt idx="14">
                  <c:v>61.256999999999998</c:v>
                </c:pt>
                <c:pt idx="15">
                  <c:v>37.028500000000001</c:v>
                </c:pt>
                <c:pt idx="16">
                  <c:v>59.554000000000002</c:v>
                </c:pt>
                <c:pt idx="17">
                  <c:v>58.677</c:v>
                </c:pt>
                <c:pt idx="18">
                  <c:v>24.917999999999999</c:v>
                </c:pt>
                <c:pt idx="19">
                  <c:v>19.917499999999997</c:v>
                </c:pt>
                <c:pt idx="20">
                  <c:v>31.545500000000001</c:v>
                </c:pt>
                <c:pt idx="21">
                  <c:v>45.957000000000001</c:v>
                </c:pt>
                <c:pt idx="22">
                  <c:v>54.978999999999999</c:v>
                </c:pt>
                <c:pt idx="23">
                  <c:v>58.921500000000002</c:v>
                </c:pt>
                <c:pt idx="24">
                  <c:v>47.069999999999993</c:v>
                </c:pt>
              </c:numCache>
            </c:numRef>
          </c:xVal>
          <c:yVal>
            <c:numRef>
              <c:f>'Ind Bowler Dashboard'!$H$3:$H$59</c:f>
              <c:numCache>
                <c:formatCode>General</c:formatCode>
                <c:ptCount val="57"/>
                <c:pt idx="0">
                  <c:v>16</c:v>
                </c:pt>
                <c:pt idx="1">
                  <c:v>12</c:v>
                </c:pt>
                <c:pt idx="2">
                  <c:v>8.25</c:v>
                </c:pt>
                <c:pt idx="3">
                  <c:v>10.75</c:v>
                </c:pt>
                <c:pt idx="4">
                  <c:v>4.2</c:v>
                </c:pt>
                <c:pt idx="5">
                  <c:v>5</c:v>
                </c:pt>
                <c:pt idx="6">
                  <c:v>9</c:v>
                </c:pt>
                <c:pt idx="7">
                  <c:v>6.5</c:v>
                </c:pt>
                <c:pt idx="8">
                  <c:v>8</c:v>
                </c:pt>
                <c:pt idx="9">
                  <c:v>6.25</c:v>
                </c:pt>
                <c:pt idx="10">
                  <c:v>8.75</c:v>
                </c:pt>
                <c:pt idx="11">
                  <c:v>7.25</c:v>
                </c:pt>
                <c:pt idx="12">
                  <c:v>7</c:v>
                </c:pt>
                <c:pt idx="13">
                  <c:v>5.25</c:v>
                </c:pt>
                <c:pt idx="14">
                  <c:v>10.75</c:v>
                </c:pt>
                <c:pt idx="15">
                  <c:v>10</c:v>
                </c:pt>
                <c:pt idx="16">
                  <c:v>5.25</c:v>
                </c:pt>
                <c:pt idx="17">
                  <c:v>4</c:v>
                </c:pt>
                <c:pt idx="18">
                  <c:v>1.3</c:v>
                </c:pt>
                <c:pt idx="19">
                  <c:v>4</c:v>
                </c:pt>
                <c:pt idx="20">
                  <c:v>0.5</c:v>
                </c:pt>
                <c:pt idx="21">
                  <c:v>4</c:v>
                </c:pt>
                <c:pt idx="22">
                  <c:v>4</c:v>
                </c:pt>
                <c:pt idx="23">
                  <c:v>2.4</c:v>
                </c:pt>
                <c:pt idx="2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5EE-4ECA-95A8-E5DFC7F7636C}"/>
            </c:ext>
          </c:extLst>
        </c:ser>
        <c:ser>
          <c:idx val="4"/>
          <c:order val="19"/>
          <c:tx>
            <c:strRef>
              <c:f>'Ind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Bowler Dashboard'!$O$66:$O$67</c:f>
              <c:numCache>
                <c:formatCode>0%</c:formatCode>
                <c:ptCount val="2"/>
                <c:pt idx="0">
                  <c:v>13.5</c:v>
                </c:pt>
                <c:pt idx="1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5EE-4ECA-95A8-E5DFC7F7636C}"/>
            </c:ext>
          </c:extLst>
        </c:ser>
        <c:ser>
          <c:idx val="5"/>
          <c:order val="20"/>
          <c:tx>
            <c:strRef>
              <c:f>'Ind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'Ind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5EE-4ECA-95A8-E5DFC7F7636C}"/>
            </c:ext>
          </c:extLst>
        </c:ser>
        <c:ser>
          <c:idx val="0"/>
          <c:order val="21"/>
          <c:tx>
            <c:strRef>
              <c:f>'Ind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EEC8C24-380D-6542-8A70-99D40F1DCE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B5EE-4ECA-95A8-E5DFC7F7636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2074E6-0E88-D14D-A4F4-335B7F73F1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B5EE-4ECA-95A8-E5DFC7F7636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1897D77-115B-5546-8FEE-8D70F6CBF6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5EE-4ECA-95A8-E5DFC7F7636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8E469BB-3EE0-D446-B2A5-9CA3D0B9B3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5EE-4ECA-95A8-E5DFC7F7636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8B1853F-0F41-B643-9580-D70E6C9E4C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5EE-4ECA-95A8-E5DFC7F7636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1833604-8EBA-1446-9A9E-70A816C398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5EE-4ECA-95A8-E5DFC7F7636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4873035-AE6F-6942-A41A-318480C5A9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5EE-4ECA-95A8-E5DFC7F7636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213C65B-CA32-664B-8F13-A30566029B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5EE-4ECA-95A8-E5DFC7F7636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A2214C7-489F-9A47-B721-D570406AD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5EE-4ECA-95A8-E5DFC7F7636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ED471D1-C9A9-EF4D-A2CD-D2BEC835D6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5EE-4ECA-95A8-E5DFC7F7636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B334827-2360-8A47-8171-7B5D0160AF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5EE-4ECA-95A8-E5DFC7F7636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58CDF97-C2EF-9649-9B44-947DE31B96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B5EE-4ECA-95A8-E5DFC7F7636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D4CCCB7-833C-9447-8ADE-5C22453E36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5EE-4ECA-95A8-E5DFC7F7636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598800E-EF5B-4440-9B5A-97E52F785D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B5EE-4ECA-95A8-E5DFC7F7636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64B633B-26D0-E244-9074-AC7A882E4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B5EE-4ECA-95A8-E5DFC7F7636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DE3AA24-12D2-FA4B-B84B-B10A87C5A0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B5EE-4ECA-95A8-E5DFC7F7636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E263F6F-CEBC-CD48-9938-CE287421D7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B5EE-4ECA-95A8-E5DFC7F7636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AB8EE91-6CD9-ED4E-BFD1-167C7E6E34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B5EE-4ECA-95A8-E5DFC7F7636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97E8A34-5BD5-5F41-BBD8-B76DA4F9D1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B5EE-4ECA-95A8-E5DFC7F7636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2D75C00-39E0-214E-9C2D-95FAEB76F0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B5EE-4ECA-95A8-E5DFC7F7636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A631EB2-DC35-D045-B8AA-1E6A9A0D1A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B5EE-4ECA-95A8-E5DFC7F7636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F9B9EFE-6939-0448-B57E-E8BC931915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B5EE-4ECA-95A8-E5DFC7F7636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DC2AE5C-0909-2F40-AC2B-FFB4654F5F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B5EE-4ECA-95A8-E5DFC7F7636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2312244-76D7-2948-80BB-47734BA4F6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B5EE-4ECA-95A8-E5DFC7F7636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364921C-4005-794F-A0A2-E62865BA77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B5EE-4ECA-95A8-E5DFC7F7636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B5EE-4ECA-95A8-E5DFC7F7636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B5EE-4ECA-95A8-E5DFC7F7636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B5EE-4ECA-95A8-E5DFC7F7636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B5EE-4ECA-95A8-E5DFC7F7636C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B5EE-4ECA-95A8-E5DFC7F7636C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B5EE-4ECA-95A8-E5DFC7F7636C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B5EE-4ECA-95A8-E5DFC7F7636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B5EE-4ECA-95A8-E5DFC7F7636C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B5EE-4ECA-95A8-E5DFC7F7636C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B5EE-4ECA-95A8-E5DFC7F7636C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B5EE-4ECA-95A8-E5DFC7F7636C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B5EE-4ECA-95A8-E5DFC7F7636C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B5EE-4ECA-95A8-E5DFC7F7636C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B5EE-4ECA-95A8-E5DFC7F7636C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B5EE-4ECA-95A8-E5DFC7F7636C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B5EE-4ECA-95A8-E5DFC7F7636C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B5EE-4ECA-95A8-E5DFC7F7636C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B5EE-4ECA-95A8-E5DFC7F7636C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B5EE-4ECA-95A8-E5DFC7F7636C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B5EE-4ECA-95A8-E5DFC7F7636C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B5EE-4ECA-95A8-E5DFC7F7636C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B5EE-4ECA-95A8-E5DFC7F7636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B5EE-4ECA-95A8-E5DFC7F7636C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B5EE-4ECA-95A8-E5DFC7F7636C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B5EE-4ECA-95A8-E5DFC7F7636C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B5EE-4ECA-95A8-E5DFC7F7636C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B5EE-4ECA-95A8-E5DFC7F7636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B5EE-4ECA-95A8-E5DFC7F7636C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B5EE-4ECA-95A8-E5DFC7F7636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B5EE-4ECA-95A8-E5DFC7F7636C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B5EE-4ECA-95A8-E5DFC7F7636C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B5EE-4ECA-95A8-E5DFC7F763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'Ind Bowler Dashboard'!$G$3:$G$59</c:f>
              <c:numCache>
                <c:formatCode>0.00</c:formatCode>
                <c:ptCount val="57"/>
                <c:pt idx="0">
                  <c:v>34.064999999999998</c:v>
                </c:pt>
                <c:pt idx="1">
                  <c:v>80.691499999999991</c:v>
                </c:pt>
                <c:pt idx="2">
                  <c:v>34.656000000000006</c:v>
                </c:pt>
                <c:pt idx="3">
                  <c:v>47.012500000000003</c:v>
                </c:pt>
                <c:pt idx="4">
                  <c:v>37.9495</c:v>
                </c:pt>
                <c:pt idx="5">
                  <c:v>38.660000000000004</c:v>
                </c:pt>
                <c:pt idx="6">
                  <c:v>50.385499999999993</c:v>
                </c:pt>
                <c:pt idx="7">
                  <c:v>81.926000000000002</c:v>
                </c:pt>
                <c:pt idx="8">
                  <c:v>56.3215</c:v>
                </c:pt>
                <c:pt idx="9">
                  <c:v>68.046000000000006</c:v>
                </c:pt>
                <c:pt idx="10">
                  <c:v>35.263500000000001</c:v>
                </c:pt>
                <c:pt idx="11">
                  <c:v>49.105499999999999</c:v>
                </c:pt>
                <c:pt idx="12">
                  <c:v>41.753</c:v>
                </c:pt>
                <c:pt idx="13">
                  <c:v>47.947000000000003</c:v>
                </c:pt>
                <c:pt idx="14">
                  <c:v>61.256999999999998</c:v>
                </c:pt>
                <c:pt idx="15">
                  <c:v>37.028500000000001</c:v>
                </c:pt>
                <c:pt idx="16">
                  <c:v>59.554000000000002</c:v>
                </c:pt>
                <c:pt idx="17">
                  <c:v>58.677</c:v>
                </c:pt>
                <c:pt idx="18">
                  <c:v>24.917999999999999</c:v>
                </c:pt>
                <c:pt idx="19">
                  <c:v>19.917499999999997</c:v>
                </c:pt>
                <c:pt idx="20">
                  <c:v>31.545500000000001</c:v>
                </c:pt>
                <c:pt idx="21">
                  <c:v>45.957000000000001</c:v>
                </c:pt>
                <c:pt idx="22">
                  <c:v>54.978999999999999</c:v>
                </c:pt>
                <c:pt idx="23">
                  <c:v>58.921500000000002</c:v>
                </c:pt>
                <c:pt idx="24">
                  <c:v>47.069999999999993</c:v>
                </c:pt>
              </c:numCache>
            </c:numRef>
          </c:xVal>
          <c:yVal>
            <c:numRef>
              <c:f>'Ind Bowler Dashboard'!$H$3:$H$59</c:f>
              <c:numCache>
                <c:formatCode>General</c:formatCode>
                <c:ptCount val="57"/>
                <c:pt idx="0">
                  <c:v>16</c:v>
                </c:pt>
                <c:pt idx="1">
                  <c:v>12</c:v>
                </c:pt>
                <c:pt idx="2">
                  <c:v>8.25</c:v>
                </c:pt>
                <c:pt idx="3">
                  <c:v>10.75</c:v>
                </c:pt>
                <c:pt idx="4">
                  <c:v>4.2</c:v>
                </c:pt>
                <c:pt idx="5">
                  <c:v>5</c:v>
                </c:pt>
                <c:pt idx="6">
                  <c:v>9</c:v>
                </c:pt>
                <c:pt idx="7">
                  <c:v>6.5</c:v>
                </c:pt>
                <c:pt idx="8">
                  <c:v>8</c:v>
                </c:pt>
                <c:pt idx="9">
                  <c:v>6.25</c:v>
                </c:pt>
                <c:pt idx="10">
                  <c:v>8.75</c:v>
                </c:pt>
                <c:pt idx="11">
                  <c:v>7.25</c:v>
                </c:pt>
                <c:pt idx="12">
                  <c:v>7</c:v>
                </c:pt>
                <c:pt idx="13">
                  <c:v>5.25</c:v>
                </c:pt>
                <c:pt idx="14">
                  <c:v>10.75</c:v>
                </c:pt>
                <c:pt idx="15">
                  <c:v>10</c:v>
                </c:pt>
                <c:pt idx="16">
                  <c:v>5.25</c:v>
                </c:pt>
                <c:pt idx="17">
                  <c:v>4</c:v>
                </c:pt>
                <c:pt idx="18">
                  <c:v>1.3</c:v>
                </c:pt>
                <c:pt idx="19">
                  <c:v>4</c:v>
                </c:pt>
                <c:pt idx="20">
                  <c:v>0.5</c:v>
                </c:pt>
                <c:pt idx="21">
                  <c:v>4</c:v>
                </c:pt>
                <c:pt idx="22">
                  <c:v>4</c:v>
                </c:pt>
                <c:pt idx="23">
                  <c:v>2.4</c:v>
                </c:pt>
                <c:pt idx="24">
                  <c:v>1.6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'Ind Bowler Dashboard'!$B$3:$B$59</c15:f>
                <c15:dlblRangeCache>
                  <c:ptCount val="57"/>
                  <c:pt idx="0">
                    <c:v>Ravindra Jadeja</c:v>
                  </c:pt>
                  <c:pt idx="1">
                    <c:v>Jasprit Bumrah</c:v>
                  </c:pt>
                  <c:pt idx="2">
                    <c:v>Krunal Pandya</c:v>
                  </c:pt>
                  <c:pt idx="3">
                    <c:v>Shardul Thakur</c:v>
                  </c:pt>
                  <c:pt idx="4">
                    <c:v>Bhuvneshwar Kumar</c:v>
                  </c:pt>
                  <c:pt idx="5">
                    <c:v>Ravichandran Ashwin</c:v>
                  </c:pt>
                  <c:pt idx="6">
                    <c:v>Axar Patel</c:v>
                  </c:pt>
                  <c:pt idx="7">
                    <c:v>Yuzvendra Chahal</c:v>
                  </c:pt>
                  <c:pt idx="8">
                    <c:v>Varun Chakaravarthy</c:v>
                  </c:pt>
                  <c:pt idx="9">
                    <c:v>Mohammad Shami</c:v>
                  </c:pt>
                  <c:pt idx="10">
                    <c:v>Washington Sundar</c:v>
                  </c:pt>
                  <c:pt idx="11">
                    <c:v>Shivam Mavi</c:v>
                  </c:pt>
                  <c:pt idx="12">
                    <c:v>Mohammed Siraj</c:v>
                  </c:pt>
                  <c:pt idx="13">
                    <c:v>Khaleel Ahmed</c:v>
                  </c:pt>
                  <c:pt idx="14">
                    <c:v>Harshal Patel</c:v>
                  </c:pt>
                  <c:pt idx="15">
                    <c:v>Prasidh Krishna</c:v>
                  </c:pt>
                  <c:pt idx="16">
                    <c:v>Rahul Chahar</c:v>
                  </c:pt>
                  <c:pt idx="17">
                    <c:v>Ravi Bishnoi</c:v>
                  </c:pt>
                  <c:pt idx="18">
                    <c:v>Jaydev Unadkat</c:v>
                  </c:pt>
                  <c:pt idx="19">
                    <c:v>Kartik Tyagi</c:v>
                  </c:pt>
                  <c:pt idx="20">
                    <c:v>Sandeep Sharma</c:v>
                  </c:pt>
                  <c:pt idx="21">
                    <c:v>T Natarajan</c:v>
                  </c:pt>
                  <c:pt idx="22">
                    <c:v>Arshdeep Singh</c:v>
                  </c:pt>
                  <c:pt idx="23">
                    <c:v>Shahbaz Ahmed</c:v>
                  </c:pt>
                  <c:pt idx="24">
                    <c:v>Murugan Ashwin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E-B5EE-4ECA-95A8-E5DFC7F7636C}"/>
            </c:ext>
          </c:extLst>
        </c:ser>
        <c:ser>
          <c:idx val="1"/>
          <c:order val="22"/>
          <c:tx>
            <c:strRef>
              <c:f>'Ind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'Ind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'Ind Bowler Dashboard'!$O$66:$O$67</c:f>
              <c:numCache>
                <c:formatCode>0%</c:formatCode>
                <c:ptCount val="2"/>
                <c:pt idx="0">
                  <c:v>13.5</c:v>
                </c:pt>
                <c:pt idx="1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B5EE-4ECA-95A8-E5DFC7F7636C}"/>
            </c:ext>
          </c:extLst>
        </c:ser>
        <c:ser>
          <c:idx val="2"/>
          <c:order val="23"/>
          <c:tx>
            <c:strRef>
              <c:f>'Ind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'Ind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'Ind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B5EE-4ECA-95A8-E5DFC7F76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749936"/>
        <c:axId val="1283750352"/>
      </c:scatterChart>
      <c:valAx>
        <c:axId val="128374993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baseline="0"/>
                  <a:t>Performance Rating (in percentile)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750352"/>
        <c:crosses val="autoZero"/>
        <c:crossBetween val="midCat"/>
      </c:valAx>
      <c:valAx>
        <c:axId val="1283750352"/>
        <c:scaling>
          <c:orientation val="minMax"/>
          <c:max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baseline="0"/>
                  <a:t>Auction Price (in crores INR)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749936"/>
        <c:crosses val="autoZero"/>
        <c:crossBetween val="midCat"/>
        <c:majorUnit val="5"/>
        <c:minorUnit val="0.2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0" baseline="0"/>
              <a:t>Overseas Bowling Performance v/s Auction Price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'OS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'OS Bowler Dashboard'!$G$3:$G$59</c:f>
              <c:numCache>
                <c:formatCode>0.00</c:formatCode>
                <c:ptCount val="57"/>
                <c:pt idx="0">
                  <c:v>38.172999999999995</c:v>
                </c:pt>
                <c:pt idx="1">
                  <c:v>36.668999999999997</c:v>
                </c:pt>
                <c:pt idx="2">
                  <c:v>87.397999999999996</c:v>
                </c:pt>
                <c:pt idx="3">
                  <c:v>58.942</c:v>
                </c:pt>
                <c:pt idx="4">
                  <c:v>43.940999999999995</c:v>
                </c:pt>
                <c:pt idx="5">
                  <c:v>28.252999999999997</c:v>
                </c:pt>
                <c:pt idx="6">
                  <c:v>66.301999999999992</c:v>
                </c:pt>
                <c:pt idx="7">
                  <c:v>56.826999999999998</c:v>
                </c:pt>
                <c:pt idx="8">
                  <c:v>37.356999999999999</c:v>
                </c:pt>
                <c:pt idx="9">
                  <c:v>52.642000000000003</c:v>
                </c:pt>
                <c:pt idx="10">
                  <c:v>55.486000000000004</c:v>
                </c:pt>
                <c:pt idx="11">
                  <c:v>62.72399999999999</c:v>
                </c:pt>
                <c:pt idx="12">
                  <c:v>51.829000000000001</c:v>
                </c:pt>
                <c:pt idx="13">
                  <c:v>63.942999999999998</c:v>
                </c:pt>
                <c:pt idx="14">
                  <c:v>25.084</c:v>
                </c:pt>
                <c:pt idx="15">
                  <c:v>64.834999999999994</c:v>
                </c:pt>
              </c:numCache>
            </c:numRef>
          </c:xVal>
          <c:yVal>
            <c:numRef>
              <c:f>'OS Bowler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</c:v>
                </c:pt>
                <c:pt idx="4">
                  <c:v>12</c:v>
                </c:pt>
                <c:pt idx="5">
                  <c:v>9.1999999999999993</c:v>
                </c:pt>
                <c:pt idx="6">
                  <c:v>9.25</c:v>
                </c:pt>
                <c:pt idx="7">
                  <c:v>4.4000000000000004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7.75</c:v>
                </c:pt>
                <c:pt idx="13">
                  <c:v>8.75</c:v>
                </c:pt>
                <c:pt idx="14">
                  <c:v>3.6</c:v>
                </c:pt>
                <c:pt idx="15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0D-4B45-A66A-63B999AD7556}"/>
            </c:ext>
          </c:extLst>
        </c:ser>
        <c:ser>
          <c:idx val="13"/>
          <c:order val="1"/>
          <c:tx>
            <c:strRef>
              <c:f>'OS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Bowler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0D-4B45-A66A-63B999AD7556}"/>
            </c:ext>
          </c:extLst>
        </c:ser>
        <c:ser>
          <c:idx val="14"/>
          <c:order val="2"/>
          <c:tx>
            <c:strRef>
              <c:f>'OS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0D-4B45-A66A-63B999AD7556}"/>
            </c:ext>
          </c:extLst>
        </c:ser>
        <c:ser>
          <c:idx val="15"/>
          <c:order val="3"/>
          <c:tx>
            <c:strRef>
              <c:f>'OS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'OS Bowler Dashboard'!$G$3:$G$59</c:f>
              <c:numCache>
                <c:formatCode>0.00</c:formatCode>
                <c:ptCount val="57"/>
                <c:pt idx="0">
                  <c:v>38.172999999999995</c:v>
                </c:pt>
                <c:pt idx="1">
                  <c:v>36.668999999999997</c:v>
                </c:pt>
                <c:pt idx="2">
                  <c:v>87.397999999999996</c:v>
                </c:pt>
                <c:pt idx="3">
                  <c:v>58.942</c:v>
                </c:pt>
                <c:pt idx="4">
                  <c:v>43.940999999999995</c:v>
                </c:pt>
                <c:pt idx="5">
                  <c:v>28.252999999999997</c:v>
                </c:pt>
                <c:pt idx="6">
                  <c:v>66.301999999999992</c:v>
                </c:pt>
                <c:pt idx="7">
                  <c:v>56.826999999999998</c:v>
                </c:pt>
                <c:pt idx="8">
                  <c:v>37.356999999999999</c:v>
                </c:pt>
                <c:pt idx="9">
                  <c:v>52.642000000000003</c:v>
                </c:pt>
                <c:pt idx="10">
                  <c:v>55.486000000000004</c:v>
                </c:pt>
                <c:pt idx="11">
                  <c:v>62.72399999999999</c:v>
                </c:pt>
                <c:pt idx="12">
                  <c:v>51.829000000000001</c:v>
                </c:pt>
                <c:pt idx="13">
                  <c:v>63.942999999999998</c:v>
                </c:pt>
                <c:pt idx="14">
                  <c:v>25.084</c:v>
                </c:pt>
                <c:pt idx="15">
                  <c:v>64.834999999999994</c:v>
                </c:pt>
              </c:numCache>
            </c:numRef>
          </c:xVal>
          <c:yVal>
            <c:numRef>
              <c:f>'OS Bowler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</c:v>
                </c:pt>
                <c:pt idx="4">
                  <c:v>12</c:v>
                </c:pt>
                <c:pt idx="5">
                  <c:v>9.1999999999999993</c:v>
                </c:pt>
                <c:pt idx="6">
                  <c:v>9.25</c:v>
                </c:pt>
                <c:pt idx="7">
                  <c:v>4.4000000000000004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7.75</c:v>
                </c:pt>
                <c:pt idx="13">
                  <c:v>8.75</c:v>
                </c:pt>
                <c:pt idx="14">
                  <c:v>3.6</c:v>
                </c:pt>
                <c:pt idx="15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0D-4B45-A66A-63B999AD7556}"/>
            </c:ext>
          </c:extLst>
        </c:ser>
        <c:ser>
          <c:idx val="16"/>
          <c:order val="4"/>
          <c:tx>
            <c:strRef>
              <c:f>'OS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Bowler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0D-4B45-A66A-63B999AD7556}"/>
            </c:ext>
          </c:extLst>
        </c:ser>
        <c:ser>
          <c:idx val="17"/>
          <c:order val="5"/>
          <c:tx>
            <c:strRef>
              <c:f>'OS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0D-4B45-A66A-63B999AD7556}"/>
            </c:ext>
          </c:extLst>
        </c:ser>
        <c:ser>
          <c:idx val="18"/>
          <c:order val="6"/>
          <c:tx>
            <c:strRef>
              <c:f>'OS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'OS Bowler Dashboard'!$G$3:$G$59</c:f>
              <c:numCache>
                <c:formatCode>0.00</c:formatCode>
                <c:ptCount val="57"/>
                <c:pt idx="0">
                  <c:v>38.172999999999995</c:v>
                </c:pt>
                <c:pt idx="1">
                  <c:v>36.668999999999997</c:v>
                </c:pt>
                <c:pt idx="2">
                  <c:v>87.397999999999996</c:v>
                </c:pt>
                <c:pt idx="3">
                  <c:v>58.942</c:v>
                </c:pt>
                <c:pt idx="4">
                  <c:v>43.940999999999995</c:v>
                </c:pt>
                <c:pt idx="5">
                  <c:v>28.252999999999997</c:v>
                </c:pt>
                <c:pt idx="6">
                  <c:v>66.301999999999992</c:v>
                </c:pt>
                <c:pt idx="7">
                  <c:v>56.826999999999998</c:v>
                </c:pt>
                <c:pt idx="8">
                  <c:v>37.356999999999999</c:v>
                </c:pt>
                <c:pt idx="9">
                  <c:v>52.642000000000003</c:v>
                </c:pt>
                <c:pt idx="10">
                  <c:v>55.486000000000004</c:v>
                </c:pt>
                <c:pt idx="11">
                  <c:v>62.72399999999999</c:v>
                </c:pt>
                <c:pt idx="12">
                  <c:v>51.829000000000001</c:v>
                </c:pt>
                <c:pt idx="13">
                  <c:v>63.942999999999998</c:v>
                </c:pt>
                <c:pt idx="14">
                  <c:v>25.084</c:v>
                </c:pt>
                <c:pt idx="15">
                  <c:v>64.834999999999994</c:v>
                </c:pt>
              </c:numCache>
            </c:numRef>
          </c:xVal>
          <c:yVal>
            <c:numRef>
              <c:f>'OS Bowler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</c:v>
                </c:pt>
                <c:pt idx="4">
                  <c:v>12</c:v>
                </c:pt>
                <c:pt idx="5">
                  <c:v>9.1999999999999993</c:v>
                </c:pt>
                <c:pt idx="6">
                  <c:v>9.25</c:v>
                </c:pt>
                <c:pt idx="7">
                  <c:v>4.4000000000000004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7.75</c:v>
                </c:pt>
                <c:pt idx="13">
                  <c:v>8.75</c:v>
                </c:pt>
                <c:pt idx="14">
                  <c:v>3.6</c:v>
                </c:pt>
                <c:pt idx="15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0D-4B45-A66A-63B999AD7556}"/>
            </c:ext>
          </c:extLst>
        </c:ser>
        <c:ser>
          <c:idx val="19"/>
          <c:order val="7"/>
          <c:tx>
            <c:strRef>
              <c:f>'OS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Bowler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0D-4B45-A66A-63B999AD7556}"/>
            </c:ext>
          </c:extLst>
        </c:ser>
        <c:ser>
          <c:idx val="20"/>
          <c:order val="8"/>
          <c:tx>
            <c:strRef>
              <c:f>'OS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30D-4B45-A66A-63B999AD7556}"/>
            </c:ext>
          </c:extLst>
        </c:ser>
        <c:ser>
          <c:idx val="21"/>
          <c:order val="9"/>
          <c:tx>
            <c:strRef>
              <c:f>'OS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'OS Bowler Dashboard'!$G$3:$G$59</c:f>
              <c:numCache>
                <c:formatCode>0.00</c:formatCode>
                <c:ptCount val="57"/>
                <c:pt idx="0">
                  <c:v>38.172999999999995</c:v>
                </c:pt>
                <c:pt idx="1">
                  <c:v>36.668999999999997</c:v>
                </c:pt>
                <c:pt idx="2">
                  <c:v>87.397999999999996</c:v>
                </c:pt>
                <c:pt idx="3">
                  <c:v>58.942</c:v>
                </c:pt>
                <c:pt idx="4">
                  <c:v>43.940999999999995</c:v>
                </c:pt>
                <c:pt idx="5">
                  <c:v>28.252999999999997</c:v>
                </c:pt>
                <c:pt idx="6">
                  <c:v>66.301999999999992</c:v>
                </c:pt>
                <c:pt idx="7">
                  <c:v>56.826999999999998</c:v>
                </c:pt>
                <c:pt idx="8">
                  <c:v>37.356999999999999</c:v>
                </c:pt>
                <c:pt idx="9">
                  <c:v>52.642000000000003</c:v>
                </c:pt>
                <c:pt idx="10">
                  <c:v>55.486000000000004</c:v>
                </c:pt>
                <c:pt idx="11">
                  <c:v>62.72399999999999</c:v>
                </c:pt>
                <c:pt idx="12">
                  <c:v>51.829000000000001</c:v>
                </c:pt>
                <c:pt idx="13">
                  <c:v>63.942999999999998</c:v>
                </c:pt>
                <c:pt idx="14">
                  <c:v>25.084</c:v>
                </c:pt>
                <c:pt idx="15">
                  <c:v>64.834999999999994</c:v>
                </c:pt>
              </c:numCache>
            </c:numRef>
          </c:xVal>
          <c:yVal>
            <c:numRef>
              <c:f>'OS Bowler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</c:v>
                </c:pt>
                <c:pt idx="4">
                  <c:v>12</c:v>
                </c:pt>
                <c:pt idx="5">
                  <c:v>9.1999999999999993</c:v>
                </c:pt>
                <c:pt idx="6">
                  <c:v>9.25</c:v>
                </c:pt>
                <c:pt idx="7">
                  <c:v>4.4000000000000004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7.75</c:v>
                </c:pt>
                <c:pt idx="13">
                  <c:v>8.75</c:v>
                </c:pt>
                <c:pt idx="14">
                  <c:v>3.6</c:v>
                </c:pt>
                <c:pt idx="15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0D-4B45-A66A-63B999AD7556}"/>
            </c:ext>
          </c:extLst>
        </c:ser>
        <c:ser>
          <c:idx val="22"/>
          <c:order val="10"/>
          <c:tx>
            <c:strRef>
              <c:f>'OS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Bowler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30D-4B45-A66A-63B999AD7556}"/>
            </c:ext>
          </c:extLst>
        </c:ser>
        <c:ser>
          <c:idx val="23"/>
          <c:order val="11"/>
          <c:tx>
            <c:strRef>
              <c:f>'OS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0D-4B45-A66A-63B999AD7556}"/>
            </c:ext>
          </c:extLst>
        </c:ser>
        <c:ser>
          <c:idx val="6"/>
          <c:order val="12"/>
          <c:tx>
            <c:strRef>
              <c:f>'OS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'OS Bowler Dashboard'!$G$3:$G$59</c:f>
              <c:numCache>
                <c:formatCode>0.00</c:formatCode>
                <c:ptCount val="57"/>
                <c:pt idx="0">
                  <c:v>38.172999999999995</c:v>
                </c:pt>
                <c:pt idx="1">
                  <c:v>36.668999999999997</c:v>
                </c:pt>
                <c:pt idx="2">
                  <c:v>87.397999999999996</c:v>
                </c:pt>
                <c:pt idx="3">
                  <c:v>58.942</c:v>
                </c:pt>
                <c:pt idx="4">
                  <c:v>43.940999999999995</c:v>
                </c:pt>
                <c:pt idx="5">
                  <c:v>28.252999999999997</c:v>
                </c:pt>
                <c:pt idx="6">
                  <c:v>66.301999999999992</c:v>
                </c:pt>
                <c:pt idx="7">
                  <c:v>56.826999999999998</c:v>
                </c:pt>
                <c:pt idx="8">
                  <c:v>37.356999999999999</c:v>
                </c:pt>
                <c:pt idx="9">
                  <c:v>52.642000000000003</c:v>
                </c:pt>
                <c:pt idx="10">
                  <c:v>55.486000000000004</c:v>
                </c:pt>
                <c:pt idx="11">
                  <c:v>62.72399999999999</c:v>
                </c:pt>
                <c:pt idx="12">
                  <c:v>51.829000000000001</c:v>
                </c:pt>
                <c:pt idx="13">
                  <c:v>63.942999999999998</c:v>
                </c:pt>
                <c:pt idx="14">
                  <c:v>25.084</c:v>
                </c:pt>
                <c:pt idx="15">
                  <c:v>64.834999999999994</c:v>
                </c:pt>
              </c:numCache>
            </c:numRef>
          </c:xVal>
          <c:yVal>
            <c:numRef>
              <c:f>'OS Bowler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</c:v>
                </c:pt>
                <c:pt idx="4">
                  <c:v>12</c:v>
                </c:pt>
                <c:pt idx="5">
                  <c:v>9.1999999999999993</c:v>
                </c:pt>
                <c:pt idx="6">
                  <c:v>9.25</c:v>
                </c:pt>
                <c:pt idx="7">
                  <c:v>4.4000000000000004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7.75</c:v>
                </c:pt>
                <c:pt idx="13">
                  <c:v>8.75</c:v>
                </c:pt>
                <c:pt idx="14">
                  <c:v>3.6</c:v>
                </c:pt>
                <c:pt idx="15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0D-4B45-A66A-63B999AD7556}"/>
            </c:ext>
          </c:extLst>
        </c:ser>
        <c:ser>
          <c:idx val="7"/>
          <c:order val="13"/>
          <c:tx>
            <c:strRef>
              <c:f>'OS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Bowler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0D-4B45-A66A-63B999AD7556}"/>
            </c:ext>
          </c:extLst>
        </c:ser>
        <c:ser>
          <c:idx val="8"/>
          <c:order val="14"/>
          <c:tx>
            <c:strRef>
              <c:f>'OS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0D-4B45-A66A-63B999AD7556}"/>
            </c:ext>
          </c:extLst>
        </c:ser>
        <c:ser>
          <c:idx val="9"/>
          <c:order val="15"/>
          <c:tx>
            <c:strRef>
              <c:f>'OS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xVal>
            <c:numRef>
              <c:f>'OS Bowler Dashboard'!$G$3:$G$59</c:f>
              <c:numCache>
                <c:formatCode>0.00</c:formatCode>
                <c:ptCount val="57"/>
                <c:pt idx="0">
                  <c:v>38.172999999999995</c:v>
                </c:pt>
                <c:pt idx="1">
                  <c:v>36.668999999999997</c:v>
                </c:pt>
                <c:pt idx="2">
                  <c:v>87.397999999999996</c:v>
                </c:pt>
                <c:pt idx="3">
                  <c:v>58.942</c:v>
                </c:pt>
                <c:pt idx="4">
                  <c:v>43.940999999999995</c:v>
                </c:pt>
                <c:pt idx="5">
                  <c:v>28.252999999999997</c:v>
                </c:pt>
                <c:pt idx="6">
                  <c:v>66.301999999999992</c:v>
                </c:pt>
                <c:pt idx="7">
                  <c:v>56.826999999999998</c:v>
                </c:pt>
                <c:pt idx="8">
                  <c:v>37.356999999999999</c:v>
                </c:pt>
                <c:pt idx="9">
                  <c:v>52.642000000000003</c:v>
                </c:pt>
                <c:pt idx="10">
                  <c:v>55.486000000000004</c:v>
                </c:pt>
                <c:pt idx="11">
                  <c:v>62.72399999999999</c:v>
                </c:pt>
                <c:pt idx="12">
                  <c:v>51.829000000000001</c:v>
                </c:pt>
                <c:pt idx="13">
                  <c:v>63.942999999999998</c:v>
                </c:pt>
                <c:pt idx="14">
                  <c:v>25.084</c:v>
                </c:pt>
                <c:pt idx="15">
                  <c:v>64.834999999999994</c:v>
                </c:pt>
              </c:numCache>
            </c:numRef>
          </c:xVal>
          <c:yVal>
            <c:numRef>
              <c:f>'OS Bowler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</c:v>
                </c:pt>
                <c:pt idx="4">
                  <c:v>12</c:v>
                </c:pt>
                <c:pt idx="5">
                  <c:v>9.1999999999999993</c:v>
                </c:pt>
                <c:pt idx="6">
                  <c:v>9.25</c:v>
                </c:pt>
                <c:pt idx="7">
                  <c:v>4.4000000000000004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7.75</c:v>
                </c:pt>
                <c:pt idx="13">
                  <c:v>8.75</c:v>
                </c:pt>
                <c:pt idx="14">
                  <c:v>3.6</c:v>
                </c:pt>
                <c:pt idx="15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30D-4B45-A66A-63B999AD7556}"/>
            </c:ext>
          </c:extLst>
        </c:ser>
        <c:ser>
          <c:idx val="10"/>
          <c:order val="16"/>
          <c:tx>
            <c:strRef>
              <c:f>'OS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Bowler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30D-4B45-A66A-63B999AD7556}"/>
            </c:ext>
          </c:extLst>
        </c:ser>
        <c:ser>
          <c:idx val="11"/>
          <c:order val="17"/>
          <c:tx>
            <c:strRef>
              <c:f>'OS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xVal>
            <c:numRef>
              <c:f>'OS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30D-4B45-A66A-63B999AD7556}"/>
            </c:ext>
          </c:extLst>
        </c:ser>
        <c:ser>
          <c:idx val="3"/>
          <c:order val="18"/>
          <c:tx>
            <c:strRef>
              <c:f>'OS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>
              <a:noFill/>
            </a:ln>
          </c:spPr>
          <c:xVal>
            <c:numRef>
              <c:f>'OS Bowler Dashboard'!$G$3:$G$59</c:f>
              <c:numCache>
                <c:formatCode>0.00</c:formatCode>
                <c:ptCount val="57"/>
                <c:pt idx="0">
                  <c:v>38.172999999999995</c:v>
                </c:pt>
                <c:pt idx="1">
                  <c:v>36.668999999999997</c:v>
                </c:pt>
                <c:pt idx="2">
                  <c:v>87.397999999999996</c:v>
                </c:pt>
                <c:pt idx="3">
                  <c:v>58.942</c:v>
                </c:pt>
                <c:pt idx="4">
                  <c:v>43.940999999999995</c:v>
                </c:pt>
                <c:pt idx="5">
                  <c:v>28.252999999999997</c:v>
                </c:pt>
                <c:pt idx="6">
                  <c:v>66.301999999999992</c:v>
                </c:pt>
                <c:pt idx="7">
                  <c:v>56.826999999999998</c:v>
                </c:pt>
                <c:pt idx="8">
                  <c:v>37.356999999999999</c:v>
                </c:pt>
                <c:pt idx="9">
                  <c:v>52.642000000000003</c:v>
                </c:pt>
                <c:pt idx="10">
                  <c:v>55.486000000000004</c:v>
                </c:pt>
                <c:pt idx="11">
                  <c:v>62.72399999999999</c:v>
                </c:pt>
                <c:pt idx="12">
                  <c:v>51.829000000000001</c:v>
                </c:pt>
                <c:pt idx="13">
                  <c:v>63.942999999999998</c:v>
                </c:pt>
                <c:pt idx="14">
                  <c:v>25.084</c:v>
                </c:pt>
                <c:pt idx="15">
                  <c:v>64.834999999999994</c:v>
                </c:pt>
              </c:numCache>
            </c:numRef>
          </c:xVal>
          <c:yVal>
            <c:numRef>
              <c:f>'OS Bowler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</c:v>
                </c:pt>
                <c:pt idx="4">
                  <c:v>12</c:v>
                </c:pt>
                <c:pt idx="5">
                  <c:v>9.1999999999999993</c:v>
                </c:pt>
                <c:pt idx="6">
                  <c:v>9.25</c:v>
                </c:pt>
                <c:pt idx="7">
                  <c:v>4.4000000000000004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7.75</c:v>
                </c:pt>
                <c:pt idx="13">
                  <c:v>8.75</c:v>
                </c:pt>
                <c:pt idx="14">
                  <c:v>3.6</c:v>
                </c:pt>
                <c:pt idx="15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30D-4B45-A66A-63B999AD7556}"/>
            </c:ext>
          </c:extLst>
        </c:ser>
        <c:ser>
          <c:idx val="4"/>
          <c:order val="19"/>
          <c:tx>
            <c:strRef>
              <c:f>'OS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Bowler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30D-4B45-A66A-63B999AD7556}"/>
            </c:ext>
          </c:extLst>
        </c:ser>
        <c:ser>
          <c:idx val="5"/>
          <c:order val="20"/>
          <c:tx>
            <c:strRef>
              <c:f>'OS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'OS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30D-4B45-A66A-63B999AD7556}"/>
            </c:ext>
          </c:extLst>
        </c:ser>
        <c:ser>
          <c:idx val="0"/>
          <c:order val="21"/>
          <c:tx>
            <c:strRef>
              <c:f>'OS Bowler Dashboard'!$B$2</c:f>
              <c:strCache>
                <c:ptCount val="1"/>
                <c:pt idx="0">
                  <c:v>Player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166C246-72B7-0146-8415-FE91C18ECE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230D-4B45-A66A-63B999AD755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C00C885-487A-C544-973D-C6CE04F915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30D-4B45-A66A-63B999AD755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8526353-4695-E744-B22A-FF15D1DD09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30D-4B45-A66A-63B999AD755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97FAAD1-D873-4442-8A0F-7CD0C6931C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30D-4B45-A66A-63B999AD755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C4EDAC7-409D-6B4B-A647-F09C1660E7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30D-4B45-A66A-63B999AD755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7DDA47B-4599-994E-BFC7-771467D363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30D-4B45-A66A-63B999AD755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F337226-525A-4B42-B7CF-3150154282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30D-4B45-A66A-63B999AD755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52F8F5A-58F1-0648-9664-2AF7A86CC3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30D-4B45-A66A-63B999AD755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C1F741F-48C5-BF47-A853-ED5DE81104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30D-4B45-A66A-63B999AD755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F3297F9-CCBA-554C-A3A9-2B1C011267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30D-4B45-A66A-63B999AD755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D424CC9-E138-AB40-8C2B-99971FF2AA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30D-4B45-A66A-63B999AD755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4430813-4089-BB45-99ED-40B3A51805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30D-4B45-A66A-63B999AD755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84C4DB5-6ECB-384E-B6A2-7DD2F520B5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30D-4B45-A66A-63B999AD755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E140346-38D6-4542-BFB5-243EDE8AC9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30D-4B45-A66A-63B999AD755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09A47CC-0A6D-5E4B-8ED0-EB879E03B4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30D-4B45-A66A-63B999AD755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3171152-1697-E445-81F7-BE5F7FE5F0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30D-4B45-A66A-63B999AD755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30D-4B45-A66A-63B999AD755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30D-4B45-A66A-63B999AD755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30D-4B45-A66A-63B999AD755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30D-4B45-A66A-63B999AD755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30D-4B45-A66A-63B999AD755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30D-4B45-A66A-63B999AD755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30D-4B45-A66A-63B999AD755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30D-4B45-A66A-63B999AD755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30D-4B45-A66A-63B999AD755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30D-4B45-A66A-63B999AD755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30D-4B45-A66A-63B999AD755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30D-4B45-A66A-63B999AD755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30D-4B45-A66A-63B999AD755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30D-4B45-A66A-63B999AD755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30D-4B45-A66A-63B999AD755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30D-4B45-A66A-63B999AD755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30D-4B45-A66A-63B999AD755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30D-4B45-A66A-63B999AD755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30D-4B45-A66A-63B999AD755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30D-4B45-A66A-63B999AD755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30D-4B45-A66A-63B999AD7556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30D-4B45-A66A-63B999AD755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30D-4B45-A66A-63B999AD7556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30D-4B45-A66A-63B999AD7556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30D-4B45-A66A-63B999AD7556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30D-4B45-A66A-63B999AD7556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30D-4B45-A66A-63B999AD7556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30D-4B45-A66A-63B999AD755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30D-4B45-A66A-63B999AD7556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30D-4B45-A66A-63B999AD7556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30D-4B45-A66A-63B999AD7556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30D-4B45-A66A-63B999AD7556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30D-4B45-A66A-63B999AD7556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30D-4B45-A66A-63B999AD7556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30D-4B45-A66A-63B999AD7556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30D-4B45-A66A-63B999AD7556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30D-4B45-A66A-63B999AD7556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30D-4B45-A66A-63B999AD7556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30D-4B45-A66A-63B999AD7556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30D-4B45-A66A-63B999AD7556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30D-4B45-A66A-63B999AD75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'OS Bowler Dashboard'!$G$3:$G$59</c:f>
              <c:numCache>
                <c:formatCode>0.00</c:formatCode>
                <c:ptCount val="57"/>
                <c:pt idx="0">
                  <c:v>38.172999999999995</c:v>
                </c:pt>
                <c:pt idx="1">
                  <c:v>36.668999999999997</c:v>
                </c:pt>
                <c:pt idx="2">
                  <c:v>87.397999999999996</c:v>
                </c:pt>
                <c:pt idx="3">
                  <c:v>58.942</c:v>
                </c:pt>
                <c:pt idx="4">
                  <c:v>43.940999999999995</c:v>
                </c:pt>
                <c:pt idx="5">
                  <c:v>28.252999999999997</c:v>
                </c:pt>
                <c:pt idx="6">
                  <c:v>66.301999999999992</c:v>
                </c:pt>
                <c:pt idx="7">
                  <c:v>56.826999999999998</c:v>
                </c:pt>
                <c:pt idx="8">
                  <c:v>37.356999999999999</c:v>
                </c:pt>
                <c:pt idx="9">
                  <c:v>52.642000000000003</c:v>
                </c:pt>
                <c:pt idx="10">
                  <c:v>55.486000000000004</c:v>
                </c:pt>
                <c:pt idx="11">
                  <c:v>62.72399999999999</c:v>
                </c:pt>
                <c:pt idx="12">
                  <c:v>51.829000000000001</c:v>
                </c:pt>
                <c:pt idx="13">
                  <c:v>63.942999999999998</c:v>
                </c:pt>
                <c:pt idx="14">
                  <c:v>25.084</c:v>
                </c:pt>
                <c:pt idx="15">
                  <c:v>64.834999999999994</c:v>
                </c:pt>
              </c:numCache>
            </c:numRef>
          </c:xVal>
          <c:yVal>
            <c:numRef>
              <c:f>'OS Bowler Dashboard'!$H$3:$H$59</c:f>
              <c:numCache>
                <c:formatCode>General</c:formatCode>
                <c:ptCount val="57"/>
                <c:pt idx="0">
                  <c:v>7.25</c:v>
                </c:pt>
                <c:pt idx="1">
                  <c:v>11</c:v>
                </c:pt>
                <c:pt idx="2">
                  <c:v>15</c:v>
                </c:pt>
                <c:pt idx="3">
                  <c:v>6</c:v>
                </c:pt>
                <c:pt idx="4">
                  <c:v>12</c:v>
                </c:pt>
                <c:pt idx="5">
                  <c:v>9.1999999999999993</c:v>
                </c:pt>
                <c:pt idx="6">
                  <c:v>9.25</c:v>
                </c:pt>
                <c:pt idx="7">
                  <c:v>4.4000000000000004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7.75</c:v>
                </c:pt>
                <c:pt idx="13">
                  <c:v>8.75</c:v>
                </c:pt>
                <c:pt idx="14">
                  <c:v>3.6</c:v>
                </c:pt>
                <c:pt idx="15">
                  <c:v>6.5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'OS Bowler Dashboard'!$B$3:$B$59</c15:f>
                <c15:dlblRangeCache>
                  <c:ptCount val="57"/>
                  <c:pt idx="0">
                    <c:v>Pat Cummins</c:v>
                  </c:pt>
                  <c:pt idx="1">
                    <c:v>Glenn Maxwell</c:v>
                  </c:pt>
                  <c:pt idx="2">
                    <c:v>Rashid Khan</c:v>
                  </c:pt>
                  <c:pt idx="3">
                    <c:v>Sunil Narine</c:v>
                  </c:pt>
                  <c:pt idx="4">
                    <c:v>Andre Russell</c:v>
                  </c:pt>
                  <c:pt idx="5">
                    <c:v>Marcus Stoinis</c:v>
                  </c:pt>
                  <c:pt idx="6">
                    <c:v>Kagiso Rabada</c:v>
                  </c:pt>
                  <c:pt idx="7">
                    <c:v>Dwayne Bravo</c:v>
                  </c:pt>
                  <c:pt idx="8">
                    <c:v>Kieron Pollard</c:v>
                  </c:pt>
                  <c:pt idx="9">
                    <c:v>Moeen Ali</c:v>
                  </c:pt>
                  <c:pt idx="10">
                    <c:v>Lockie Ferguson</c:v>
                  </c:pt>
                  <c:pt idx="11">
                    <c:v>Trent Boult</c:v>
                  </c:pt>
                  <c:pt idx="12">
                    <c:v>Josh Hazlewood</c:v>
                  </c:pt>
                  <c:pt idx="13">
                    <c:v>Jason Holder</c:v>
                  </c:pt>
                  <c:pt idx="14">
                    <c:v>Chris Jordan</c:v>
                  </c:pt>
                  <c:pt idx="15">
                    <c:v>Anrich Nortje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E-230D-4B45-A66A-63B999AD7556}"/>
            </c:ext>
          </c:extLst>
        </c:ser>
        <c:ser>
          <c:idx val="1"/>
          <c:order val="22"/>
          <c:tx>
            <c:strRef>
              <c:f>'OS Bowler Dashboard'!$M$66</c:f>
              <c:strCache>
                <c:ptCount val="1"/>
                <c:pt idx="0">
                  <c:v>x-axis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'OS Bowler Dashboard'!$N$66:$N$67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'OS Bowler Dashboard'!$O$66:$O$67</c:f>
              <c:numCache>
                <c:formatCode>0%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230D-4B45-A66A-63B999AD7556}"/>
            </c:ext>
          </c:extLst>
        </c:ser>
        <c:ser>
          <c:idx val="2"/>
          <c:order val="23"/>
          <c:tx>
            <c:strRef>
              <c:f>'OS Bowler Dashboard'!$M$69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'OS Bowler Dashboard'!$N$69:$N$70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'OS Bowler Dashboard'!$O$69:$O$70</c:f>
              <c:numCache>
                <c:formatCode>0%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230D-4B45-A66A-63B999AD7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749936"/>
        <c:axId val="1283750352"/>
      </c:scatterChart>
      <c:valAx>
        <c:axId val="128374993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baseline="0"/>
                  <a:t>Performance Rating (in percentile)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750352"/>
        <c:crosses val="autoZero"/>
        <c:crossBetween val="midCat"/>
      </c:valAx>
      <c:valAx>
        <c:axId val="1283750352"/>
        <c:scaling>
          <c:orientation val="minMax"/>
          <c:max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baseline="0"/>
                  <a:t>Auction Price (in crores INR)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749936"/>
        <c:crosses val="autoZero"/>
        <c:crossBetween val="midCat"/>
        <c:majorUnit val="5"/>
        <c:minorUnit val="0.2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11</xdr:row>
      <xdr:rowOff>152400</xdr:rowOff>
    </xdr:from>
    <xdr:to>
      <xdr:col>20</xdr:col>
      <xdr:colOff>393700</xdr:colOff>
      <xdr:row>42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7F2579-53BB-0C37-92CF-A9A57CCB8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257033</xdr:colOff>
      <xdr:row>14</xdr:row>
      <xdr:rowOff>66675</xdr:rowOff>
    </xdr:from>
    <xdr:to>
      <xdr:col>20</xdr:col>
      <xdr:colOff>143016</xdr:colOff>
      <xdr:row>31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F652B13-3A8F-A126-9990-ECA988469097}"/>
            </a:ext>
          </a:extLst>
        </xdr:cNvPr>
        <xdr:cNvSpPr/>
      </xdr:nvSpPr>
      <xdr:spPr>
        <a:xfrm>
          <a:off x="11048858" y="2733675"/>
          <a:ext cx="3781708" cy="3209925"/>
        </a:xfrm>
        <a:prstGeom prst="rect">
          <a:avLst/>
        </a:prstGeom>
        <a:noFill/>
        <a:ln w="28575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257033</xdr:colOff>
      <xdr:row>31</xdr:row>
      <xdr:rowOff>66675</xdr:rowOff>
    </xdr:from>
    <xdr:to>
      <xdr:col>20</xdr:col>
      <xdr:colOff>143016</xdr:colOff>
      <xdr:row>39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91F31FB-40AB-4A4B-8AE4-685F4CE00CCF}"/>
            </a:ext>
          </a:extLst>
        </xdr:cNvPr>
        <xdr:cNvSpPr/>
      </xdr:nvSpPr>
      <xdr:spPr>
        <a:xfrm>
          <a:off x="11048858" y="5972175"/>
          <a:ext cx="3781708" cy="1533525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438150</xdr:colOff>
      <xdr:row>31</xdr:row>
      <xdr:rowOff>66675</xdr:rowOff>
    </xdr:from>
    <xdr:to>
      <xdr:col>14</xdr:col>
      <xdr:colOff>200166</xdr:colOff>
      <xdr:row>39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354717-EDE4-4103-A3A5-F076496CAD9C}"/>
            </a:ext>
          </a:extLst>
        </xdr:cNvPr>
        <xdr:cNvSpPr/>
      </xdr:nvSpPr>
      <xdr:spPr>
        <a:xfrm>
          <a:off x="9191625" y="5972175"/>
          <a:ext cx="1800366" cy="1533525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238124</xdr:colOff>
      <xdr:row>14</xdr:row>
      <xdr:rowOff>161925</xdr:rowOff>
    </xdr:from>
    <xdr:to>
      <xdr:col>20</xdr:col>
      <xdr:colOff>104774</xdr:colOff>
      <xdr:row>17</xdr:row>
      <xdr:rowOff>47625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EC7DCEE-1CCC-69BE-4113-43036B38D568}"/>
            </a:ext>
          </a:extLst>
        </xdr:cNvPr>
        <xdr:cNvSpPr/>
      </xdr:nvSpPr>
      <xdr:spPr>
        <a:xfrm>
          <a:off x="14335124" y="2828925"/>
          <a:ext cx="457200" cy="457200"/>
        </a:xfrm>
        <a:prstGeom prst="ellipse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Q1</a:t>
          </a:r>
          <a:endParaRPr lang="en-IN" sz="700" b="1"/>
        </a:p>
      </xdr:txBody>
    </xdr:sp>
    <xdr:clientData/>
  </xdr:twoCellAnchor>
  <xdr:twoCellAnchor>
    <xdr:from>
      <xdr:col>19</xdr:col>
      <xdr:colOff>219074</xdr:colOff>
      <xdr:row>36</xdr:row>
      <xdr:rowOff>123825</xdr:rowOff>
    </xdr:from>
    <xdr:to>
      <xdr:col>20</xdr:col>
      <xdr:colOff>85724</xdr:colOff>
      <xdr:row>39</xdr:row>
      <xdr:rowOff>9525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AA0804D-7710-F138-A21D-415BE50FD95A}"/>
            </a:ext>
          </a:extLst>
        </xdr:cNvPr>
        <xdr:cNvSpPr/>
      </xdr:nvSpPr>
      <xdr:spPr>
        <a:xfrm>
          <a:off x="14316074" y="6981825"/>
          <a:ext cx="457200" cy="4572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Q2</a:t>
          </a:r>
          <a:endParaRPr lang="en-IN" sz="700" b="1"/>
        </a:p>
      </xdr:txBody>
    </xdr:sp>
    <xdr:clientData/>
  </xdr:twoCellAnchor>
  <xdr:twoCellAnchor>
    <xdr:from>
      <xdr:col>12</xdr:col>
      <xdr:colOff>171449</xdr:colOff>
      <xdr:row>39</xdr:row>
      <xdr:rowOff>133350</xdr:rowOff>
    </xdr:from>
    <xdr:to>
      <xdr:col>12</xdr:col>
      <xdr:colOff>628649</xdr:colOff>
      <xdr:row>42</xdr:row>
      <xdr:rowOff>19050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9731F87-FFF6-E5A9-8CA4-D15691723607}"/>
            </a:ext>
          </a:extLst>
        </xdr:cNvPr>
        <xdr:cNvSpPr/>
      </xdr:nvSpPr>
      <xdr:spPr>
        <a:xfrm>
          <a:off x="8924924" y="7562850"/>
          <a:ext cx="457200" cy="4572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Q3</a:t>
          </a:r>
          <a:endParaRPr lang="en-IN" sz="7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11</xdr:row>
      <xdr:rowOff>152400</xdr:rowOff>
    </xdr:from>
    <xdr:to>
      <xdr:col>20</xdr:col>
      <xdr:colOff>393700</xdr:colOff>
      <xdr:row>42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159C23-C28C-425A-9297-13E03BE2C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257033</xdr:colOff>
      <xdr:row>14</xdr:row>
      <xdr:rowOff>66676</xdr:rowOff>
    </xdr:from>
    <xdr:to>
      <xdr:col>20</xdr:col>
      <xdr:colOff>143016</xdr:colOff>
      <xdr:row>28</xdr:row>
      <xdr:rowOff>180976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F7EB69-16A0-4C77-8E50-C644C197AC3D}"/>
            </a:ext>
          </a:extLst>
        </xdr:cNvPr>
        <xdr:cNvSpPr/>
      </xdr:nvSpPr>
      <xdr:spPr>
        <a:xfrm>
          <a:off x="11048858" y="2733676"/>
          <a:ext cx="3781708" cy="2781300"/>
        </a:xfrm>
        <a:prstGeom prst="rect">
          <a:avLst/>
        </a:prstGeom>
        <a:noFill/>
        <a:ln w="28575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257033</xdr:colOff>
      <xdr:row>29</xdr:row>
      <xdr:rowOff>19051</xdr:rowOff>
    </xdr:from>
    <xdr:to>
      <xdr:col>20</xdr:col>
      <xdr:colOff>143016</xdr:colOff>
      <xdr:row>39</xdr:row>
      <xdr:rowOff>76201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34F0377-31A2-4953-8EDE-07000542D94B}"/>
            </a:ext>
          </a:extLst>
        </xdr:cNvPr>
        <xdr:cNvSpPr/>
      </xdr:nvSpPr>
      <xdr:spPr>
        <a:xfrm>
          <a:off x="11048858" y="5543551"/>
          <a:ext cx="3781708" cy="1962150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438150</xdr:colOff>
      <xdr:row>29</xdr:row>
      <xdr:rowOff>19051</xdr:rowOff>
    </xdr:from>
    <xdr:to>
      <xdr:col>14</xdr:col>
      <xdr:colOff>200166</xdr:colOff>
      <xdr:row>39</xdr:row>
      <xdr:rowOff>76201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DD08C12-D9C0-4235-AFD8-31C05A15155A}"/>
            </a:ext>
          </a:extLst>
        </xdr:cNvPr>
        <xdr:cNvSpPr/>
      </xdr:nvSpPr>
      <xdr:spPr>
        <a:xfrm>
          <a:off x="9191625" y="5543551"/>
          <a:ext cx="1800366" cy="1962150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238124</xdr:colOff>
      <xdr:row>14</xdr:row>
      <xdr:rowOff>161925</xdr:rowOff>
    </xdr:from>
    <xdr:to>
      <xdr:col>20</xdr:col>
      <xdr:colOff>104774</xdr:colOff>
      <xdr:row>17</xdr:row>
      <xdr:rowOff>47625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EF703CB-943C-4F72-BB9F-E9B5DEEC992C}"/>
            </a:ext>
          </a:extLst>
        </xdr:cNvPr>
        <xdr:cNvSpPr/>
      </xdr:nvSpPr>
      <xdr:spPr>
        <a:xfrm>
          <a:off x="14335124" y="2828925"/>
          <a:ext cx="457200" cy="457200"/>
        </a:xfrm>
        <a:prstGeom prst="ellipse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Q1</a:t>
          </a:r>
          <a:endParaRPr lang="en-IN" sz="700" b="1"/>
        </a:p>
      </xdr:txBody>
    </xdr:sp>
    <xdr:clientData/>
  </xdr:twoCellAnchor>
  <xdr:twoCellAnchor>
    <xdr:from>
      <xdr:col>19</xdr:col>
      <xdr:colOff>219074</xdr:colOff>
      <xdr:row>36</xdr:row>
      <xdr:rowOff>123825</xdr:rowOff>
    </xdr:from>
    <xdr:to>
      <xdr:col>20</xdr:col>
      <xdr:colOff>85724</xdr:colOff>
      <xdr:row>39</xdr:row>
      <xdr:rowOff>9525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A5DCE0E-BBEB-4939-BAF7-1CB1A6C3F11D}"/>
            </a:ext>
          </a:extLst>
        </xdr:cNvPr>
        <xdr:cNvSpPr/>
      </xdr:nvSpPr>
      <xdr:spPr>
        <a:xfrm>
          <a:off x="14316074" y="6981825"/>
          <a:ext cx="457200" cy="4572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Q2</a:t>
          </a:r>
          <a:endParaRPr lang="en-IN" sz="700" b="1"/>
        </a:p>
      </xdr:txBody>
    </xdr:sp>
    <xdr:clientData/>
  </xdr:twoCellAnchor>
  <xdr:twoCellAnchor>
    <xdr:from>
      <xdr:col>12</xdr:col>
      <xdr:colOff>171449</xdr:colOff>
      <xdr:row>39</xdr:row>
      <xdr:rowOff>133350</xdr:rowOff>
    </xdr:from>
    <xdr:to>
      <xdr:col>12</xdr:col>
      <xdr:colOff>628649</xdr:colOff>
      <xdr:row>42</xdr:row>
      <xdr:rowOff>19050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3C3C3A2-E802-4459-9BF6-BC2D59ADAA55}"/>
            </a:ext>
          </a:extLst>
        </xdr:cNvPr>
        <xdr:cNvSpPr/>
      </xdr:nvSpPr>
      <xdr:spPr>
        <a:xfrm>
          <a:off x="8924924" y="7562850"/>
          <a:ext cx="457200" cy="4572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Q3</a:t>
          </a:r>
          <a:endParaRPr lang="en-IN" sz="7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11</xdr:row>
      <xdr:rowOff>152400</xdr:rowOff>
    </xdr:from>
    <xdr:to>
      <xdr:col>20</xdr:col>
      <xdr:colOff>393700</xdr:colOff>
      <xdr:row>42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EA237-0282-4FB7-B35B-0CB7DBEB3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257033</xdr:colOff>
      <xdr:row>14</xdr:row>
      <xdr:rowOff>66675</xdr:rowOff>
    </xdr:from>
    <xdr:to>
      <xdr:col>20</xdr:col>
      <xdr:colOff>143016</xdr:colOff>
      <xdr:row>32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6BC0E99-E4E8-4F30-9FF6-8EA44C667FD0}"/>
            </a:ext>
          </a:extLst>
        </xdr:cNvPr>
        <xdr:cNvSpPr/>
      </xdr:nvSpPr>
      <xdr:spPr>
        <a:xfrm>
          <a:off x="11048858" y="2733675"/>
          <a:ext cx="3781708" cy="3409950"/>
        </a:xfrm>
        <a:prstGeom prst="rect">
          <a:avLst/>
        </a:prstGeom>
        <a:noFill/>
        <a:ln w="28575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257033</xdr:colOff>
      <xdr:row>32</xdr:row>
      <xdr:rowOff>85725</xdr:rowOff>
    </xdr:from>
    <xdr:to>
      <xdr:col>20</xdr:col>
      <xdr:colOff>143016</xdr:colOff>
      <xdr:row>39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95FD8A2-B5EB-4F42-8536-44FB04ED42C7}"/>
            </a:ext>
          </a:extLst>
        </xdr:cNvPr>
        <xdr:cNvSpPr/>
      </xdr:nvSpPr>
      <xdr:spPr>
        <a:xfrm>
          <a:off x="11048858" y="6181725"/>
          <a:ext cx="3781708" cy="1323975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438150</xdr:colOff>
      <xdr:row>32</xdr:row>
      <xdr:rowOff>85725</xdr:rowOff>
    </xdr:from>
    <xdr:to>
      <xdr:col>14</xdr:col>
      <xdr:colOff>200166</xdr:colOff>
      <xdr:row>39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F64CCAD-B366-4CAC-96F8-5892A9C24CD6}"/>
            </a:ext>
          </a:extLst>
        </xdr:cNvPr>
        <xdr:cNvSpPr/>
      </xdr:nvSpPr>
      <xdr:spPr>
        <a:xfrm>
          <a:off x="9191625" y="6181725"/>
          <a:ext cx="1800366" cy="1323975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238124</xdr:colOff>
      <xdr:row>14</xdr:row>
      <xdr:rowOff>161925</xdr:rowOff>
    </xdr:from>
    <xdr:to>
      <xdr:col>20</xdr:col>
      <xdr:colOff>104774</xdr:colOff>
      <xdr:row>17</xdr:row>
      <xdr:rowOff>47625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BC19CCF-2BFF-4DF0-A961-3E6B1AA1392A}"/>
            </a:ext>
          </a:extLst>
        </xdr:cNvPr>
        <xdr:cNvSpPr/>
      </xdr:nvSpPr>
      <xdr:spPr>
        <a:xfrm>
          <a:off x="14335124" y="2828925"/>
          <a:ext cx="457200" cy="457200"/>
        </a:xfrm>
        <a:prstGeom prst="ellipse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Q1</a:t>
          </a:r>
          <a:endParaRPr lang="en-IN" sz="700" b="1"/>
        </a:p>
      </xdr:txBody>
    </xdr:sp>
    <xdr:clientData/>
  </xdr:twoCellAnchor>
  <xdr:twoCellAnchor>
    <xdr:from>
      <xdr:col>19</xdr:col>
      <xdr:colOff>219074</xdr:colOff>
      <xdr:row>36</xdr:row>
      <xdr:rowOff>123825</xdr:rowOff>
    </xdr:from>
    <xdr:to>
      <xdr:col>20</xdr:col>
      <xdr:colOff>85724</xdr:colOff>
      <xdr:row>39</xdr:row>
      <xdr:rowOff>9525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2A74237-4CD1-4928-9A74-B398207CF326}"/>
            </a:ext>
          </a:extLst>
        </xdr:cNvPr>
        <xdr:cNvSpPr/>
      </xdr:nvSpPr>
      <xdr:spPr>
        <a:xfrm>
          <a:off x="14316074" y="6981825"/>
          <a:ext cx="457200" cy="4572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Q2</a:t>
          </a:r>
          <a:endParaRPr lang="en-IN" sz="700" b="1"/>
        </a:p>
      </xdr:txBody>
    </xdr:sp>
    <xdr:clientData/>
  </xdr:twoCellAnchor>
  <xdr:twoCellAnchor>
    <xdr:from>
      <xdr:col>12</xdr:col>
      <xdr:colOff>171449</xdr:colOff>
      <xdr:row>39</xdr:row>
      <xdr:rowOff>133350</xdr:rowOff>
    </xdr:from>
    <xdr:to>
      <xdr:col>12</xdr:col>
      <xdr:colOff>628649</xdr:colOff>
      <xdr:row>42</xdr:row>
      <xdr:rowOff>19050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F9C7359-FDC2-4811-93A5-B22B47BDED5F}"/>
            </a:ext>
          </a:extLst>
        </xdr:cNvPr>
        <xdr:cNvSpPr/>
      </xdr:nvSpPr>
      <xdr:spPr>
        <a:xfrm>
          <a:off x="8924924" y="7562850"/>
          <a:ext cx="457200" cy="4572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Q3</a:t>
          </a:r>
          <a:endParaRPr lang="en-IN" sz="7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11</xdr:row>
      <xdr:rowOff>152400</xdr:rowOff>
    </xdr:from>
    <xdr:to>
      <xdr:col>20</xdr:col>
      <xdr:colOff>393700</xdr:colOff>
      <xdr:row>42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BDBD3-67CD-46AE-823D-D816FE7C9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257033</xdr:colOff>
      <xdr:row>14</xdr:row>
      <xdr:rowOff>66675</xdr:rowOff>
    </xdr:from>
    <xdr:to>
      <xdr:col>20</xdr:col>
      <xdr:colOff>143016</xdr:colOff>
      <xdr:row>29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32AD31D-0BAE-4236-AB39-E4BA8357F761}"/>
            </a:ext>
          </a:extLst>
        </xdr:cNvPr>
        <xdr:cNvSpPr/>
      </xdr:nvSpPr>
      <xdr:spPr>
        <a:xfrm>
          <a:off x="11048858" y="2733675"/>
          <a:ext cx="3781708" cy="2867025"/>
        </a:xfrm>
        <a:prstGeom prst="rect">
          <a:avLst/>
        </a:prstGeom>
        <a:noFill/>
        <a:ln w="28575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257033</xdr:colOff>
      <xdr:row>29</xdr:row>
      <xdr:rowOff>114301</xdr:rowOff>
    </xdr:from>
    <xdr:to>
      <xdr:col>20</xdr:col>
      <xdr:colOff>143016</xdr:colOff>
      <xdr:row>39</xdr:row>
      <xdr:rowOff>76201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4C2B0F5-CF8B-4C2E-A4F2-E5F4F299348B}"/>
            </a:ext>
          </a:extLst>
        </xdr:cNvPr>
        <xdr:cNvSpPr/>
      </xdr:nvSpPr>
      <xdr:spPr>
        <a:xfrm>
          <a:off x="11048858" y="5638801"/>
          <a:ext cx="3781708" cy="1866900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438150</xdr:colOff>
      <xdr:row>29</xdr:row>
      <xdr:rowOff>114301</xdr:rowOff>
    </xdr:from>
    <xdr:to>
      <xdr:col>14</xdr:col>
      <xdr:colOff>200166</xdr:colOff>
      <xdr:row>39</xdr:row>
      <xdr:rowOff>76201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D2DBBAC-3BE8-49BD-A2E6-BDFEFCB7F126}"/>
            </a:ext>
          </a:extLst>
        </xdr:cNvPr>
        <xdr:cNvSpPr/>
      </xdr:nvSpPr>
      <xdr:spPr>
        <a:xfrm>
          <a:off x="9191625" y="5638801"/>
          <a:ext cx="1800366" cy="1866900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238124</xdr:colOff>
      <xdr:row>14</xdr:row>
      <xdr:rowOff>161925</xdr:rowOff>
    </xdr:from>
    <xdr:to>
      <xdr:col>20</xdr:col>
      <xdr:colOff>104774</xdr:colOff>
      <xdr:row>17</xdr:row>
      <xdr:rowOff>47625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3EC6B18-CFCF-4569-B29E-91DDFAF3DB1C}"/>
            </a:ext>
          </a:extLst>
        </xdr:cNvPr>
        <xdr:cNvSpPr/>
      </xdr:nvSpPr>
      <xdr:spPr>
        <a:xfrm>
          <a:off x="14335124" y="2828925"/>
          <a:ext cx="457200" cy="457200"/>
        </a:xfrm>
        <a:prstGeom prst="ellipse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Q1</a:t>
          </a:r>
          <a:endParaRPr lang="en-IN" sz="700" b="1"/>
        </a:p>
      </xdr:txBody>
    </xdr:sp>
    <xdr:clientData/>
  </xdr:twoCellAnchor>
  <xdr:twoCellAnchor>
    <xdr:from>
      <xdr:col>19</xdr:col>
      <xdr:colOff>219074</xdr:colOff>
      <xdr:row>36</xdr:row>
      <xdr:rowOff>123825</xdr:rowOff>
    </xdr:from>
    <xdr:to>
      <xdr:col>20</xdr:col>
      <xdr:colOff>85724</xdr:colOff>
      <xdr:row>39</xdr:row>
      <xdr:rowOff>9525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6B7E1C4-8CBA-4AF0-B303-46B61AC00CF2}"/>
            </a:ext>
          </a:extLst>
        </xdr:cNvPr>
        <xdr:cNvSpPr/>
      </xdr:nvSpPr>
      <xdr:spPr>
        <a:xfrm>
          <a:off x="14316074" y="6981825"/>
          <a:ext cx="457200" cy="4572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Q2</a:t>
          </a:r>
          <a:endParaRPr lang="en-IN" sz="700" b="1"/>
        </a:p>
      </xdr:txBody>
    </xdr:sp>
    <xdr:clientData/>
  </xdr:twoCellAnchor>
  <xdr:twoCellAnchor>
    <xdr:from>
      <xdr:col>12</xdr:col>
      <xdr:colOff>171449</xdr:colOff>
      <xdr:row>39</xdr:row>
      <xdr:rowOff>133350</xdr:rowOff>
    </xdr:from>
    <xdr:to>
      <xdr:col>12</xdr:col>
      <xdr:colOff>628649</xdr:colOff>
      <xdr:row>42</xdr:row>
      <xdr:rowOff>19050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EFD8612-6471-4B9B-BA26-921898EF457D}"/>
            </a:ext>
          </a:extLst>
        </xdr:cNvPr>
        <xdr:cNvSpPr/>
      </xdr:nvSpPr>
      <xdr:spPr>
        <a:xfrm>
          <a:off x="8924924" y="7562850"/>
          <a:ext cx="457200" cy="4572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Q3</a:t>
          </a:r>
          <a:endParaRPr lang="en-IN" sz="7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536">
  <tableColumns count="7">
    <tableColumn id="1" xr3:uid="{00000000-0010-0000-0000-000001000000}" name="Player"/>
    <tableColumn id="2" xr3:uid="{00000000-0010-0000-0000-000002000000}" name="Role"/>
    <tableColumn id="3" xr3:uid="{00000000-0010-0000-0000-000003000000}" name="Amount"/>
    <tableColumn id="4" xr3:uid="{00000000-0010-0000-0000-000004000000}" name="Amount (in Cr)"/>
    <tableColumn id="5" xr3:uid="{00000000-0010-0000-0000-000005000000}" name="Team"/>
    <tableColumn id="6" xr3:uid="{00000000-0010-0000-0000-000006000000}" name="Year"/>
    <tableColumn id="7" xr3:uid="{00000000-0010-0000-0000-000007000000}" name="Player Origin"/>
  </tableColumns>
  <tableStyleInfo name="IPLPlayerAuctionData (20-22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89DB72-1119-574B-91D4-B359184F543E}">
  <we:reference id="wa200000018" version="23.1.0.0" store="en-US" storeType="OMEX"/>
  <we:alternateReferences>
    <we:reference id="wa200000018" version="23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shivavashishtha/2022-ipl-auction-datase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kaggle.com/datasets/kalilurrahman/ipl-player-auction-dataset-from-start-to-now?resource=downloa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kalilurrahman/ipl-player-auction-dataset-from-start-to-now?resource=downloa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vora1011/ipl-2022-player-statistic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546A"/>
  </sheetPr>
  <dimension ref="A2:Z1000"/>
  <sheetViews>
    <sheetView workbookViewId="0">
      <selection activeCell="C11" sqref="C11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3" width="22.6640625" customWidth="1"/>
    <col min="4" max="4" width="44.6640625" customWidth="1"/>
    <col min="5" max="5" width="26.33203125" customWidth="1"/>
    <col min="6" max="6" width="8.83203125" customWidth="1"/>
    <col min="7" max="7" width="17.6640625" customWidth="1"/>
    <col min="8" max="8" width="22.6640625" customWidth="1"/>
    <col min="9" max="9" width="44.6640625" customWidth="1"/>
    <col min="10" max="26" width="8.83203125" customWidth="1"/>
  </cols>
  <sheetData>
    <row r="2" spans="1:26" x14ac:dyDescent="0.2">
      <c r="B2" s="1" t="s">
        <v>0</v>
      </c>
    </row>
    <row r="4" spans="1:26" x14ac:dyDescent="0.2">
      <c r="B4" s="2" t="s">
        <v>1</v>
      </c>
      <c r="C4" s="3" t="s">
        <v>2</v>
      </c>
      <c r="D4" s="4" t="s">
        <v>3</v>
      </c>
      <c r="G4" s="2" t="s">
        <v>4</v>
      </c>
      <c r="H4" s="3" t="s">
        <v>2</v>
      </c>
      <c r="I4" s="4" t="s">
        <v>3</v>
      </c>
    </row>
    <row r="5" spans="1:26" x14ac:dyDescent="0.2">
      <c r="B5" s="5" t="s">
        <v>5</v>
      </c>
      <c r="C5" s="6" t="s">
        <v>6</v>
      </c>
      <c r="D5" s="7" t="s">
        <v>7</v>
      </c>
      <c r="G5" s="5" t="s">
        <v>5</v>
      </c>
      <c r="H5" s="6" t="s">
        <v>8</v>
      </c>
      <c r="I5" s="7" t="s">
        <v>9</v>
      </c>
    </row>
    <row r="6" spans="1:26" x14ac:dyDescent="0.2">
      <c r="B6" s="8" t="s">
        <v>10</v>
      </c>
      <c r="C6" s="9" t="s">
        <v>11</v>
      </c>
      <c r="D6" s="10" t="s">
        <v>12</v>
      </c>
      <c r="G6" s="8" t="s">
        <v>10</v>
      </c>
      <c r="H6" s="9" t="s">
        <v>13</v>
      </c>
      <c r="I6" s="10" t="s">
        <v>14</v>
      </c>
    </row>
    <row r="8" spans="1:26" x14ac:dyDescent="0.2">
      <c r="B8" s="1" t="s">
        <v>1</v>
      </c>
      <c r="G8" s="1" t="s">
        <v>15</v>
      </c>
    </row>
    <row r="9" spans="1:26" x14ac:dyDescent="0.2">
      <c r="B9" s="2" t="s">
        <v>16</v>
      </c>
      <c r="C9" s="11" t="s">
        <v>17</v>
      </c>
      <c r="D9" s="12" t="s">
        <v>18</v>
      </c>
      <c r="G9" s="2" t="s">
        <v>16</v>
      </c>
      <c r="H9" s="13" t="s">
        <v>19</v>
      </c>
      <c r="I9" s="14" t="s">
        <v>20</v>
      </c>
    </row>
    <row r="10" spans="1:26" ht="19.5" customHeight="1" x14ac:dyDescent="0.2">
      <c r="A10" s="15"/>
      <c r="B10" s="16" t="s">
        <v>21</v>
      </c>
      <c r="C10" s="17" t="s">
        <v>22</v>
      </c>
      <c r="D10" s="18" t="s">
        <v>23</v>
      </c>
      <c r="E10" s="15"/>
      <c r="F10" s="15"/>
      <c r="G10" s="16" t="s">
        <v>21</v>
      </c>
      <c r="H10" s="17" t="s">
        <v>24</v>
      </c>
      <c r="I10" s="18" t="s">
        <v>25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9.5" customHeight="1" x14ac:dyDescent="0.2">
      <c r="A11" s="15"/>
      <c r="B11" s="16" t="s">
        <v>26</v>
      </c>
      <c r="C11" s="17" t="s">
        <v>27</v>
      </c>
      <c r="D11" s="18" t="s">
        <v>28</v>
      </c>
      <c r="E11" s="15"/>
      <c r="F11" s="15"/>
      <c r="G11" s="16" t="s">
        <v>26</v>
      </c>
      <c r="H11" s="17" t="s">
        <v>29</v>
      </c>
      <c r="I11" s="18" t="s">
        <v>30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9.5" customHeight="1" x14ac:dyDescent="0.2">
      <c r="A12" s="15"/>
      <c r="B12" s="19" t="s">
        <v>31</v>
      </c>
      <c r="C12" s="38" t="s">
        <v>32</v>
      </c>
      <c r="D12" s="21" t="s">
        <v>33</v>
      </c>
      <c r="E12" s="15"/>
      <c r="F12" s="15"/>
      <c r="G12" s="19" t="s">
        <v>31</v>
      </c>
      <c r="H12" s="20" t="s">
        <v>34</v>
      </c>
      <c r="I12" s="21" t="s">
        <v>35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5" spans="1:26" x14ac:dyDescent="0.2">
      <c r="B15" s="92" t="s">
        <v>36</v>
      </c>
      <c r="C15" s="93"/>
    </row>
    <row r="16" spans="1:26" x14ac:dyDescent="0.2">
      <c r="B16" s="22" t="s">
        <v>37</v>
      </c>
      <c r="C16" s="22" t="s">
        <v>38</v>
      </c>
    </row>
    <row r="18" spans="2:6" x14ac:dyDescent="0.2">
      <c r="B18" s="94" t="s">
        <v>39</v>
      </c>
      <c r="C18" s="95"/>
      <c r="D18" s="6" t="s">
        <v>40</v>
      </c>
    </row>
    <row r="19" spans="2:6" x14ac:dyDescent="0.2">
      <c r="B19" s="22" t="s">
        <v>1</v>
      </c>
      <c r="C19" s="23" t="s">
        <v>4</v>
      </c>
    </row>
    <row r="21" spans="2:6" ht="15.75" customHeight="1" x14ac:dyDescent="0.2"/>
    <row r="22" spans="2:6" ht="15.75" customHeight="1" x14ac:dyDescent="0.2">
      <c r="F22" s="1"/>
    </row>
    <row r="23" spans="2:6" ht="15.75" customHeight="1" x14ac:dyDescent="0.2">
      <c r="B23" s="1" t="s">
        <v>41</v>
      </c>
      <c r="F23" s="1"/>
    </row>
    <row r="24" spans="2:6" ht="15.75" customHeight="1" x14ac:dyDescent="0.2">
      <c r="B24" s="36" t="s">
        <v>2916</v>
      </c>
    </row>
    <row r="25" spans="2:6" ht="15.75" customHeight="1" x14ac:dyDescent="0.2"/>
    <row r="26" spans="2:6" ht="15.75" customHeight="1" x14ac:dyDescent="0.2"/>
    <row r="27" spans="2:6" ht="15.75" customHeight="1" x14ac:dyDescent="0.2"/>
    <row r="28" spans="2:6" ht="15.75" customHeight="1" x14ac:dyDescent="0.2"/>
    <row r="29" spans="2:6" ht="15.75" customHeight="1" x14ac:dyDescent="0.2"/>
    <row r="30" spans="2:6" ht="15.75" customHeight="1" x14ac:dyDescent="0.2"/>
    <row r="31" spans="2:6" ht="15.75" customHeight="1" x14ac:dyDescent="0.2"/>
    <row r="32" spans="2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15:C15"/>
    <mergeCell ref="B18:C18"/>
  </mergeCells>
  <hyperlinks>
    <hyperlink ref="C10" location="IPL22 - Most Runs!A1" display="'IPL22 - Most Runs'!A1" xr:uid="{00000000-0004-0000-0000-000000000000}"/>
    <hyperlink ref="D10" location="IPL22 - Best Strikerate!A1" display="'IPL22 - Best Strikerate'!A1" xr:uid="{00000000-0004-0000-0000-000001000000}"/>
    <hyperlink ref="H10" location="IPL22 - Most Wickets!A1" display="'IPL22 - Most Wickets'!A1" xr:uid="{00000000-0004-0000-0000-000002000000}"/>
    <hyperlink ref="I10" location="IPL22 - Best Economy!A1" display="'IPL22 - Best Economy'!A1" xr:uid="{00000000-0004-0000-0000-000003000000}"/>
    <hyperlink ref="C11" location="IPL21 - Most Runs!A1" display="'IPL21 - Most Runs'!A1" xr:uid="{00000000-0004-0000-0000-000004000000}"/>
    <hyperlink ref="D11" location="IPL21 - Best Strikerate!A1" display="'IPL21 - Best Strikerate'!A1" xr:uid="{00000000-0004-0000-0000-000005000000}"/>
    <hyperlink ref="H11" location="IPL21 - Most Wickets!A1" display="'IPL21 - Most Wickets'!A1" xr:uid="{00000000-0004-0000-0000-000006000000}"/>
    <hyperlink ref="I11" location="IPL21 - Best Economy!A1" display="'IPL21 - Best Economy'!A1" xr:uid="{00000000-0004-0000-0000-000007000000}"/>
    <hyperlink ref="C12" location="'IPL20 - Most Runs'!A1" display="'IPL20 - Most Runs'!A1" xr:uid="{00000000-0004-0000-0000-000008000000}"/>
    <hyperlink ref="D12" location="IPL20 - Best Strikerate!A1" display="'IPL20 - Best Strikerate'!A1" xr:uid="{00000000-0004-0000-0000-000009000000}"/>
    <hyperlink ref="H12" location="IPL20 - Most Wickets!A1" display="'IPL20 - Most Wickets'!A1" xr:uid="{00000000-0004-0000-0000-00000A000000}"/>
    <hyperlink ref="I12" location="IPL20 - Best Economy!A1" display="'IPL20 - Best Economy'!A1" xr:uid="{00000000-0004-0000-0000-00000B000000}"/>
    <hyperlink ref="B24" location="'IPLPlayerAuctionData (20-22)'!A1" display="IPLPlayerAuctionData (20-22)" xr:uid="{76553FE1-AE73-4239-8AF6-5F8B68832E03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8CA8-71B7-4150-92DD-C9629F88C424}">
  <sheetPr>
    <tabColor rgb="FF7030A0"/>
  </sheetPr>
  <dimension ref="A1:AL82"/>
  <sheetViews>
    <sheetView tabSelected="1" workbookViewId="0">
      <selection activeCell="AJ10" sqref="AJ10"/>
    </sheetView>
  </sheetViews>
  <sheetFormatPr baseColWidth="10" defaultColWidth="8.83203125" defaultRowHeight="15" x14ac:dyDescent="0.2"/>
  <cols>
    <col min="1" max="1" width="4.33203125" bestFit="1" customWidth="1"/>
    <col min="2" max="2" width="17.5" bestFit="1" customWidth="1"/>
    <col min="3" max="3" width="7.6640625" bestFit="1" customWidth="1"/>
    <col min="4" max="4" width="12.83203125" bestFit="1" customWidth="1"/>
    <col min="5" max="7" width="7.6640625" bestFit="1" customWidth="1"/>
    <col min="8" max="10" width="12.1640625" bestFit="1" customWidth="1"/>
    <col min="11" max="13" width="7.1640625" bestFit="1" customWidth="1"/>
    <col min="14" max="16" width="9.5" bestFit="1" customWidth="1"/>
    <col min="17" max="19" width="7.6640625" bestFit="1" customWidth="1"/>
    <col min="20" max="22" width="9.6640625" bestFit="1" customWidth="1"/>
    <col min="23" max="23" width="6.6640625" bestFit="1" customWidth="1"/>
    <col min="24" max="24" width="6.1640625" bestFit="1" customWidth="1"/>
    <col min="25" max="25" width="6.83203125" bestFit="1" customWidth="1"/>
    <col min="26" max="26" width="12.33203125" bestFit="1" customWidth="1"/>
    <col min="27" max="27" width="14.1640625" bestFit="1" customWidth="1"/>
    <col min="28" max="30" width="21.83203125" bestFit="1" customWidth="1"/>
    <col min="31" max="31" width="23" bestFit="1" customWidth="1"/>
    <col min="32" max="32" width="25" bestFit="1" customWidth="1"/>
    <col min="33" max="33" width="20.83203125" bestFit="1" customWidth="1"/>
    <col min="34" max="34" width="18.83203125" bestFit="1" customWidth="1"/>
    <col min="35" max="35" width="40.1640625" bestFit="1" customWidth="1"/>
    <col min="36" max="36" width="17.5" bestFit="1" customWidth="1"/>
    <col min="37" max="37" width="13.6640625" bestFit="1" customWidth="1"/>
    <col min="38" max="38" width="37.6640625" bestFit="1" customWidth="1"/>
  </cols>
  <sheetData>
    <row r="1" spans="1:38" x14ac:dyDescent="0.2">
      <c r="A1" t="s">
        <v>2927</v>
      </c>
      <c r="B1" t="s">
        <v>63</v>
      </c>
      <c r="C1" t="s">
        <v>2929</v>
      </c>
      <c r="D1" s="62" t="s">
        <v>3166</v>
      </c>
      <c r="E1" t="s">
        <v>3058</v>
      </c>
      <c r="F1" t="s">
        <v>3059</v>
      </c>
      <c r="G1" t="s">
        <v>3060</v>
      </c>
      <c r="H1" t="s">
        <v>3061</v>
      </c>
      <c r="I1" t="s">
        <v>3062</v>
      </c>
      <c r="J1" t="s">
        <v>3063</v>
      </c>
      <c r="K1" t="s">
        <v>3064</v>
      </c>
      <c r="L1" t="s">
        <v>3065</v>
      </c>
      <c r="M1" t="s">
        <v>3066</v>
      </c>
      <c r="N1" t="s">
        <v>3067</v>
      </c>
      <c r="O1" t="s">
        <v>3068</v>
      </c>
      <c r="P1" t="s">
        <v>3069</v>
      </c>
      <c r="Q1" t="s">
        <v>3070</v>
      </c>
      <c r="R1" t="s">
        <v>3071</v>
      </c>
      <c r="S1" t="s">
        <v>3072</v>
      </c>
      <c r="T1" t="s">
        <v>3073</v>
      </c>
      <c r="U1" t="s">
        <v>3074</v>
      </c>
      <c r="V1" t="s">
        <v>3075</v>
      </c>
      <c r="W1" t="s">
        <v>3076</v>
      </c>
      <c r="X1" t="s">
        <v>3077</v>
      </c>
      <c r="Y1" t="s">
        <v>3078</v>
      </c>
      <c r="Z1" t="s">
        <v>3079</v>
      </c>
      <c r="AA1" t="s">
        <v>3080</v>
      </c>
      <c r="AB1" t="s">
        <v>3088</v>
      </c>
      <c r="AC1" t="s">
        <v>3089</v>
      </c>
      <c r="AD1" t="s">
        <v>3090</v>
      </c>
      <c r="AE1" t="s">
        <v>3091</v>
      </c>
      <c r="AF1" t="s">
        <v>3092</v>
      </c>
      <c r="AG1" s="102" t="s">
        <v>3144</v>
      </c>
      <c r="AH1" s="102" t="s">
        <v>3145</v>
      </c>
      <c r="AI1" s="102" t="s">
        <v>3146</v>
      </c>
      <c r="AJ1" s="102" t="s">
        <v>3147</v>
      </c>
      <c r="AK1" s="102" t="s">
        <v>3148</v>
      </c>
      <c r="AL1" s="102" t="s">
        <v>3168</v>
      </c>
    </row>
    <row r="2" spans="1:38" x14ac:dyDescent="0.2">
      <c r="A2" t="s">
        <v>3006</v>
      </c>
      <c r="B2" t="s">
        <v>641</v>
      </c>
      <c r="C2" t="s">
        <v>77</v>
      </c>
      <c r="D2" s="104">
        <v>46</v>
      </c>
      <c r="E2">
        <v>466</v>
      </c>
      <c r="F2">
        <v>405</v>
      </c>
      <c r="G2">
        <v>341</v>
      </c>
      <c r="H2">
        <v>8.8541666666666602E-2</v>
      </c>
      <c r="I2">
        <v>0.15339233038347999</v>
      </c>
      <c r="J2">
        <v>0.136054421768707</v>
      </c>
      <c r="K2">
        <v>121.35</v>
      </c>
      <c r="L2">
        <v>119.47</v>
      </c>
      <c r="M2">
        <v>115.99</v>
      </c>
      <c r="N2">
        <v>90.12</v>
      </c>
      <c r="O2">
        <v>86.42</v>
      </c>
      <c r="P2">
        <v>79.010000000000005</v>
      </c>
      <c r="Q2">
        <v>49.38</v>
      </c>
      <c r="R2">
        <v>46.91</v>
      </c>
      <c r="S2">
        <v>28.4</v>
      </c>
      <c r="T2">
        <v>25.93</v>
      </c>
      <c r="U2">
        <v>51.85</v>
      </c>
      <c r="V2">
        <v>23.46</v>
      </c>
      <c r="W2">
        <v>85.18</v>
      </c>
      <c r="X2">
        <v>41.56</v>
      </c>
      <c r="Y2">
        <v>33.75</v>
      </c>
      <c r="Z2">
        <v>66.56</v>
      </c>
      <c r="AA2">
        <v>69.14</v>
      </c>
      <c r="AB2">
        <v>17</v>
      </c>
      <c r="AC2">
        <v>17</v>
      </c>
      <c r="AD2">
        <v>15</v>
      </c>
      <c r="AE2">
        <v>49</v>
      </c>
      <c r="AF2">
        <v>16.329999999999998</v>
      </c>
      <c r="AG2">
        <v>242</v>
      </c>
      <c r="AH2">
        <v>54.5</v>
      </c>
      <c r="AI2">
        <v>2</v>
      </c>
      <c r="AJ2">
        <v>14</v>
      </c>
      <c r="AK2" t="s">
        <v>3162</v>
      </c>
      <c r="AL2">
        <v>10</v>
      </c>
    </row>
    <row r="3" spans="1:38" x14ac:dyDescent="0.2">
      <c r="A3" t="s">
        <v>2986</v>
      </c>
      <c r="B3" t="s">
        <v>647</v>
      </c>
      <c r="C3" t="s">
        <v>2789</v>
      </c>
      <c r="D3" s="104">
        <v>39</v>
      </c>
      <c r="E3">
        <v>332</v>
      </c>
      <c r="F3">
        <v>381</v>
      </c>
      <c r="G3">
        <v>268</v>
      </c>
      <c r="H3">
        <v>0.17692307692307599</v>
      </c>
      <c r="I3">
        <v>0.157190635451505</v>
      </c>
      <c r="J3">
        <v>0.183856502242152</v>
      </c>
      <c r="K3">
        <v>127.69</v>
      </c>
      <c r="L3">
        <v>127.42</v>
      </c>
      <c r="M3">
        <v>120.18</v>
      </c>
      <c r="N3">
        <v>75.31</v>
      </c>
      <c r="O3">
        <v>82.72</v>
      </c>
      <c r="P3">
        <v>64.2</v>
      </c>
      <c r="Q3">
        <v>64.2</v>
      </c>
      <c r="R3">
        <v>56.79</v>
      </c>
      <c r="S3">
        <v>33.33</v>
      </c>
      <c r="T3">
        <v>74.069999999999993</v>
      </c>
      <c r="U3">
        <v>55.56</v>
      </c>
      <c r="V3">
        <v>65.430000000000007</v>
      </c>
      <c r="W3">
        <v>74.08</v>
      </c>
      <c r="X3">
        <v>51.44</v>
      </c>
      <c r="Y3">
        <v>65.02</v>
      </c>
      <c r="Z3">
        <v>67.06</v>
      </c>
      <c r="AA3">
        <v>70.37</v>
      </c>
      <c r="AB3">
        <v>15</v>
      </c>
      <c r="AC3">
        <v>15</v>
      </c>
      <c r="AD3">
        <v>16</v>
      </c>
      <c r="AE3">
        <v>46</v>
      </c>
      <c r="AF3">
        <v>15.33</v>
      </c>
      <c r="AG3">
        <v>27.2</v>
      </c>
      <c r="AH3">
        <v>21.6</v>
      </c>
      <c r="AI3">
        <v>1</v>
      </c>
      <c r="AJ3">
        <v>14</v>
      </c>
      <c r="AK3" t="s">
        <v>3169</v>
      </c>
      <c r="AL3">
        <v>11.3</v>
      </c>
    </row>
    <row r="4" spans="1:38" x14ac:dyDescent="0.2">
      <c r="A4" t="s">
        <v>2965</v>
      </c>
      <c r="B4" t="s">
        <v>643</v>
      </c>
      <c r="C4" t="s">
        <v>2789</v>
      </c>
      <c r="D4" s="104">
        <v>44</v>
      </c>
      <c r="E4">
        <v>200</v>
      </c>
      <c r="F4">
        <v>114</v>
      </c>
      <c r="G4">
        <v>232</v>
      </c>
      <c r="H4">
        <v>0.13372093023255799</v>
      </c>
      <c r="I4">
        <v>0.14018691588785001</v>
      </c>
      <c r="J4">
        <v>0.164893617021276</v>
      </c>
      <c r="K4">
        <v>116.28</v>
      </c>
      <c r="L4">
        <v>106.54</v>
      </c>
      <c r="M4">
        <v>123.4</v>
      </c>
      <c r="N4">
        <v>61.73</v>
      </c>
      <c r="O4">
        <v>51.85</v>
      </c>
      <c r="P4">
        <v>59.26</v>
      </c>
      <c r="Q4">
        <v>37.04</v>
      </c>
      <c r="R4">
        <v>28.4</v>
      </c>
      <c r="S4">
        <v>41.98</v>
      </c>
      <c r="T4">
        <v>45.68</v>
      </c>
      <c r="U4">
        <v>43.21</v>
      </c>
      <c r="V4">
        <v>45.68</v>
      </c>
      <c r="W4">
        <v>57.61</v>
      </c>
      <c r="X4">
        <v>35.81</v>
      </c>
      <c r="Y4">
        <v>44.86</v>
      </c>
      <c r="Z4">
        <v>50.25</v>
      </c>
      <c r="AA4">
        <v>46.91</v>
      </c>
      <c r="AB4">
        <v>15</v>
      </c>
      <c r="AC4">
        <v>15</v>
      </c>
      <c r="AD4">
        <v>12</v>
      </c>
      <c r="AE4">
        <v>42</v>
      </c>
      <c r="AF4">
        <v>14</v>
      </c>
      <c r="AG4">
        <v>40.9</v>
      </c>
      <c r="AH4">
        <v>8.5</v>
      </c>
      <c r="AI4">
        <v>0</v>
      </c>
      <c r="AJ4">
        <v>14</v>
      </c>
      <c r="AK4" t="s">
        <v>3164</v>
      </c>
      <c r="AL4">
        <v>11.1</v>
      </c>
    </row>
    <row r="5" spans="1:38" x14ac:dyDescent="0.2">
      <c r="A5" t="s">
        <v>2954</v>
      </c>
      <c r="B5" t="s">
        <v>487</v>
      </c>
      <c r="C5" t="s">
        <v>77</v>
      </c>
      <c r="D5" s="104">
        <v>42</v>
      </c>
      <c r="E5">
        <v>670</v>
      </c>
      <c r="F5">
        <v>626</v>
      </c>
      <c r="G5">
        <v>616</v>
      </c>
      <c r="H5">
        <v>0.156370656370656</v>
      </c>
      <c r="I5">
        <v>0.17294900221729401</v>
      </c>
      <c r="J5">
        <v>0.164835164835164</v>
      </c>
      <c r="K5">
        <v>129.34</v>
      </c>
      <c r="L5">
        <v>138.80000000000001</v>
      </c>
      <c r="M5">
        <v>135.38</v>
      </c>
      <c r="N5">
        <v>100</v>
      </c>
      <c r="O5">
        <v>97.53</v>
      </c>
      <c r="P5">
        <v>98.77</v>
      </c>
      <c r="Q5">
        <v>66.67</v>
      </c>
      <c r="R5">
        <v>75.31</v>
      </c>
      <c r="S5">
        <v>58.02</v>
      </c>
      <c r="T5">
        <v>58.02</v>
      </c>
      <c r="U5">
        <v>67.900000000000006</v>
      </c>
      <c r="V5">
        <v>44.44</v>
      </c>
      <c r="W5">
        <v>98.77</v>
      </c>
      <c r="X5">
        <v>66.67</v>
      </c>
      <c r="Y5">
        <v>56.79</v>
      </c>
      <c r="Z5">
        <v>84.45</v>
      </c>
      <c r="AA5">
        <v>98.77</v>
      </c>
      <c r="AB5">
        <v>11</v>
      </c>
      <c r="AC5">
        <v>11</v>
      </c>
      <c r="AD5">
        <v>17</v>
      </c>
      <c r="AE5">
        <v>39</v>
      </c>
      <c r="AF5">
        <v>13</v>
      </c>
      <c r="AG5">
        <v>13.8</v>
      </c>
      <c r="AH5">
        <v>7.8</v>
      </c>
      <c r="AI5">
        <v>8</v>
      </c>
      <c r="AJ5">
        <v>9</v>
      </c>
      <c r="AK5" t="s">
        <v>3165</v>
      </c>
      <c r="AL5">
        <v>1.6</v>
      </c>
    </row>
    <row r="6" spans="1:38" x14ac:dyDescent="0.2">
      <c r="A6" t="s">
        <v>2971</v>
      </c>
      <c r="B6" t="s">
        <v>253</v>
      </c>
      <c r="C6" t="s">
        <v>73</v>
      </c>
      <c r="D6" s="104">
        <v>26</v>
      </c>
      <c r="E6">
        <v>146</v>
      </c>
      <c r="F6">
        <v>93</v>
      </c>
      <c r="G6">
        <v>63</v>
      </c>
      <c r="H6">
        <v>0.14912280701754299</v>
      </c>
      <c r="I6">
        <v>0.23214285714285701</v>
      </c>
      <c r="J6">
        <v>0.45833333333333298</v>
      </c>
      <c r="K6">
        <v>128.07</v>
      </c>
      <c r="L6">
        <v>166.07</v>
      </c>
      <c r="M6">
        <v>262.5</v>
      </c>
      <c r="N6">
        <v>56.79</v>
      </c>
      <c r="O6">
        <v>46.3</v>
      </c>
      <c r="P6">
        <v>32.1</v>
      </c>
      <c r="Q6">
        <v>65.430000000000007</v>
      </c>
      <c r="R6">
        <v>96.3</v>
      </c>
      <c r="S6">
        <v>100</v>
      </c>
      <c r="T6">
        <v>51.85</v>
      </c>
      <c r="U6">
        <v>92.59</v>
      </c>
      <c r="V6">
        <v>100</v>
      </c>
      <c r="W6">
        <v>45.06</v>
      </c>
      <c r="X6">
        <v>87.24</v>
      </c>
      <c r="Y6">
        <v>81.48</v>
      </c>
      <c r="Z6">
        <v>61.07</v>
      </c>
      <c r="AA6">
        <v>59.26</v>
      </c>
      <c r="AB6">
        <v>15.5</v>
      </c>
      <c r="AC6">
        <v>15.5</v>
      </c>
      <c r="AD6">
        <v>7.25</v>
      </c>
      <c r="AE6">
        <v>38.25</v>
      </c>
      <c r="AF6">
        <v>12.75</v>
      </c>
      <c r="AG6">
        <v>1.2</v>
      </c>
      <c r="AH6">
        <v>0.70899999999999996</v>
      </c>
      <c r="AI6">
        <v>2</v>
      </c>
      <c r="AJ6">
        <v>8</v>
      </c>
      <c r="AK6" t="s">
        <v>3160</v>
      </c>
      <c r="AL6">
        <v>3.5</v>
      </c>
    </row>
    <row r="7" spans="1:38" x14ac:dyDescent="0.2">
      <c r="A7" t="s">
        <v>2940</v>
      </c>
      <c r="B7" t="s">
        <v>448</v>
      </c>
      <c r="C7" t="s">
        <v>77</v>
      </c>
      <c r="D7" s="104">
        <v>41</v>
      </c>
      <c r="E7">
        <v>281</v>
      </c>
      <c r="F7">
        <v>127</v>
      </c>
      <c r="G7">
        <v>487</v>
      </c>
      <c r="H7">
        <v>0.248407643312101</v>
      </c>
      <c r="I7">
        <v>0.14285714285714199</v>
      </c>
      <c r="J7">
        <v>0.164420485175202</v>
      </c>
      <c r="K7">
        <v>178.98</v>
      </c>
      <c r="L7">
        <v>113.39</v>
      </c>
      <c r="M7">
        <v>131.27000000000001</v>
      </c>
      <c r="N7">
        <v>71.599999999999994</v>
      </c>
      <c r="O7">
        <v>54.32</v>
      </c>
      <c r="P7">
        <v>96.3</v>
      </c>
      <c r="Q7">
        <v>98.77</v>
      </c>
      <c r="R7">
        <v>39.51</v>
      </c>
      <c r="S7">
        <v>49.38</v>
      </c>
      <c r="T7">
        <v>97.53</v>
      </c>
      <c r="U7">
        <v>46.3</v>
      </c>
      <c r="V7">
        <v>43.21</v>
      </c>
      <c r="W7">
        <v>74.069999999999993</v>
      </c>
      <c r="X7">
        <v>62.55</v>
      </c>
      <c r="Y7">
        <v>62.35</v>
      </c>
      <c r="Z7">
        <v>69.430000000000007</v>
      </c>
      <c r="AA7">
        <v>72.84</v>
      </c>
      <c r="AB7">
        <v>11</v>
      </c>
      <c r="AC7">
        <v>11</v>
      </c>
      <c r="AD7">
        <v>15</v>
      </c>
      <c r="AE7">
        <v>37</v>
      </c>
      <c r="AF7">
        <v>12.33</v>
      </c>
      <c r="AG7">
        <v>25.2</v>
      </c>
      <c r="AH7">
        <v>8.9</v>
      </c>
      <c r="AI7">
        <v>2</v>
      </c>
      <c r="AJ7">
        <v>7</v>
      </c>
      <c r="AK7" t="s">
        <v>3159</v>
      </c>
      <c r="AL7">
        <v>1.9</v>
      </c>
    </row>
    <row r="8" spans="1:38" x14ac:dyDescent="0.2">
      <c r="A8" t="s">
        <v>2942</v>
      </c>
      <c r="B8" t="s">
        <v>170</v>
      </c>
      <c r="C8" t="s">
        <v>77</v>
      </c>
      <c r="D8" s="104">
        <v>38</v>
      </c>
      <c r="E8">
        <v>516</v>
      </c>
      <c r="F8">
        <v>241</v>
      </c>
      <c r="G8">
        <v>418</v>
      </c>
      <c r="H8">
        <v>0.186440677966101</v>
      </c>
      <c r="I8">
        <v>0.172222222222222</v>
      </c>
      <c r="J8">
        <v>0.160919540229885</v>
      </c>
      <c r="K8">
        <v>145.76</v>
      </c>
      <c r="L8">
        <v>133.88999999999999</v>
      </c>
      <c r="M8">
        <v>120.11</v>
      </c>
      <c r="N8">
        <v>95.06</v>
      </c>
      <c r="O8">
        <v>67.900000000000006</v>
      </c>
      <c r="P8">
        <v>86.42</v>
      </c>
      <c r="Q8">
        <v>86.42</v>
      </c>
      <c r="R8">
        <v>67.900000000000006</v>
      </c>
      <c r="S8">
        <v>32.1</v>
      </c>
      <c r="T8">
        <v>79.010000000000005</v>
      </c>
      <c r="U8">
        <v>65.430000000000007</v>
      </c>
      <c r="V8">
        <v>35.19</v>
      </c>
      <c r="W8">
        <v>83.13</v>
      </c>
      <c r="X8">
        <v>62.14</v>
      </c>
      <c r="Y8">
        <v>59.88</v>
      </c>
      <c r="Z8">
        <v>74.400000000000006</v>
      </c>
      <c r="AA8">
        <v>85.19</v>
      </c>
      <c r="AB8">
        <v>6.2</v>
      </c>
      <c r="AC8">
        <v>15.25</v>
      </c>
      <c r="AD8">
        <v>15.25</v>
      </c>
      <c r="AE8">
        <v>36.700000000000003</v>
      </c>
      <c r="AF8">
        <v>12.23</v>
      </c>
      <c r="AG8">
        <v>3.5</v>
      </c>
      <c r="AH8">
        <v>0.86899999999999999</v>
      </c>
      <c r="AI8">
        <v>2</v>
      </c>
      <c r="AJ8">
        <v>6</v>
      </c>
      <c r="AK8" t="s">
        <v>3169</v>
      </c>
      <c r="AL8">
        <v>11.3</v>
      </c>
    </row>
    <row r="9" spans="1:38" x14ac:dyDescent="0.2">
      <c r="A9" t="s">
        <v>2939</v>
      </c>
      <c r="B9" t="s">
        <v>163</v>
      </c>
      <c r="C9" t="s">
        <v>73</v>
      </c>
      <c r="D9" s="104">
        <v>41</v>
      </c>
      <c r="E9">
        <v>108</v>
      </c>
      <c r="F9">
        <v>513</v>
      </c>
      <c r="G9">
        <v>301</v>
      </c>
      <c r="H9">
        <v>8.4905660377358402E-2</v>
      </c>
      <c r="I9">
        <v>0.19382022471910099</v>
      </c>
      <c r="J9">
        <v>0.25842696629213402</v>
      </c>
      <c r="K9">
        <v>101.89</v>
      </c>
      <c r="L9">
        <v>144.1</v>
      </c>
      <c r="M9">
        <v>169.1</v>
      </c>
      <c r="N9">
        <v>43.21</v>
      </c>
      <c r="O9">
        <v>95.06</v>
      </c>
      <c r="P9">
        <v>69.14</v>
      </c>
      <c r="Q9">
        <v>27.16</v>
      </c>
      <c r="R9">
        <v>83.95</v>
      </c>
      <c r="S9">
        <v>93.83</v>
      </c>
      <c r="T9">
        <v>24.69</v>
      </c>
      <c r="U9">
        <v>82.72</v>
      </c>
      <c r="V9">
        <v>92.59</v>
      </c>
      <c r="W9">
        <v>69.14</v>
      </c>
      <c r="X9">
        <v>68.31</v>
      </c>
      <c r="Y9">
        <v>66.67</v>
      </c>
      <c r="Z9">
        <v>68.56</v>
      </c>
      <c r="AA9">
        <v>71.599999999999994</v>
      </c>
      <c r="AB9">
        <v>10.75</v>
      </c>
      <c r="AC9">
        <v>14.25</v>
      </c>
      <c r="AD9">
        <v>11</v>
      </c>
      <c r="AE9">
        <v>36</v>
      </c>
      <c r="AF9">
        <v>12</v>
      </c>
      <c r="AG9">
        <v>2.2000000000000002</v>
      </c>
      <c r="AH9">
        <v>1.7</v>
      </c>
      <c r="AI9">
        <v>3</v>
      </c>
      <c r="AJ9">
        <v>10</v>
      </c>
      <c r="AK9" t="s">
        <v>3162</v>
      </c>
      <c r="AL9">
        <v>10</v>
      </c>
    </row>
    <row r="10" spans="1:38" x14ac:dyDescent="0.2">
      <c r="A10" t="s">
        <v>2979</v>
      </c>
      <c r="B10" t="s">
        <v>642</v>
      </c>
      <c r="C10" t="s">
        <v>73</v>
      </c>
      <c r="D10" s="104">
        <v>46</v>
      </c>
      <c r="E10">
        <v>35</v>
      </c>
      <c r="F10">
        <v>83</v>
      </c>
      <c r="G10">
        <v>91</v>
      </c>
      <c r="H10">
        <v>0.16666666666666599</v>
      </c>
      <c r="I10">
        <v>0.15942028985507201</v>
      </c>
      <c r="J10">
        <v>0.27272727272727199</v>
      </c>
      <c r="K10">
        <v>116.67</v>
      </c>
      <c r="L10">
        <v>120.29</v>
      </c>
      <c r="M10">
        <v>206.82</v>
      </c>
      <c r="N10">
        <v>28.4</v>
      </c>
      <c r="O10">
        <v>40.74</v>
      </c>
      <c r="P10">
        <v>38.89</v>
      </c>
      <c r="Q10">
        <v>38.89</v>
      </c>
      <c r="R10">
        <v>48.15</v>
      </c>
      <c r="S10">
        <v>98.77</v>
      </c>
      <c r="T10">
        <v>67.900000000000006</v>
      </c>
      <c r="U10">
        <v>56.79</v>
      </c>
      <c r="V10">
        <v>96.3</v>
      </c>
      <c r="W10">
        <v>36.01</v>
      </c>
      <c r="X10">
        <v>61.94</v>
      </c>
      <c r="Y10">
        <v>73.66</v>
      </c>
      <c r="Z10">
        <v>48.14</v>
      </c>
      <c r="AA10">
        <v>45.68</v>
      </c>
      <c r="AB10">
        <v>9</v>
      </c>
      <c r="AC10">
        <v>9</v>
      </c>
      <c r="AD10">
        <v>15</v>
      </c>
      <c r="AE10">
        <v>33</v>
      </c>
      <c r="AF10">
        <v>11</v>
      </c>
      <c r="AG10">
        <v>5.2</v>
      </c>
      <c r="AH10">
        <v>1.7</v>
      </c>
      <c r="AI10">
        <v>2</v>
      </c>
      <c r="AJ10">
        <v>5</v>
      </c>
      <c r="AK10" t="s">
        <v>3159</v>
      </c>
      <c r="AL10">
        <v>1.9</v>
      </c>
    </row>
    <row r="11" spans="1:38" x14ac:dyDescent="0.2">
      <c r="A11" t="s">
        <v>2983</v>
      </c>
      <c r="B11" t="s">
        <v>566</v>
      </c>
      <c r="C11" t="s">
        <v>77</v>
      </c>
      <c r="D11" s="104">
        <v>44</v>
      </c>
      <c r="E11">
        <v>343</v>
      </c>
      <c r="F11">
        <v>419</v>
      </c>
      <c r="G11">
        <v>340</v>
      </c>
      <c r="H11">
        <v>0.13289036544850499</v>
      </c>
      <c r="I11">
        <v>0.159509202453987</v>
      </c>
      <c r="J11">
        <v>0.22767857142857101</v>
      </c>
      <c r="K11">
        <v>113.95</v>
      </c>
      <c r="L11">
        <v>128.53</v>
      </c>
      <c r="M11">
        <v>151.79</v>
      </c>
      <c r="N11">
        <v>76.540000000000006</v>
      </c>
      <c r="O11">
        <v>88.89</v>
      </c>
      <c r="P11">
        <v>77.78</v>
      </c>
      <c r="Q11">
        <v>34.57</v>
      </c>
      <c r="R11">
        <v>60.49</v>
      </c>
      <c r="S11">
        <v>86.42</v>
      </c>
      <c r="T11">
        <v>41.98</v>
      </c>
      <c r="U11">
        <v>58.02</v>
      </c>
      <c r="V11">
        <v>85.19</v>
      </c>
      <c r="W11">
        <v>81.069999999999993</v>
      </c>
      <c r="X11">
        <v>60.49</v>
      </c>
      <c r="Y11">
        <v>61.73</v>
      </c>
      <c r="Z11">
        <v>73.02</v>
      </c>
      <c r="AA11">
        <v>79.010000000000005</v>
      </c>
      <c r="AB11">
        <v>8</v>
      </c>
      <c r="AC11">
        <v>8</v>
      </c>
      <c r="AD11">
        <v>16</v>
      </c>
      <c r="AE11">
        <v>32</v>
      </c>
      <c r="AF11">
        <v>10.67</v>
      </c>
      <c r="AG11">
        <v>7.9</v>
      </c>
      <c r="AH11">
        <v>3.9</v>
      </c>
      <c r="AI11">
        <v>0</v>
      </c>
      <c r="AJ11">
        <v>6</v>
      </c>
      <c r="AK11" t="s">
        <v>3163</v>
      </c>
      <c r="AL11">
        <v>3.4</v>
      </c>
    </row>
    <row r="12" spans="1:38" x14ac:dyDescent="0.2">
      <c r="A12" t="s">
        <v>2933</v>
      </c>
      <c r="B12" t="s">
        <v>142</v>
      </c>
      <c r="C12" t="s">
        <v>73</v>
      </c>
      <c r="D12" s="104">
        <v>36</v>
      </c>
      <c r="E12">
        <v>548</v>
      </c>
      <c r="F12">
        <v>195</v>
      </c>
      <c r="G12">
        <v>432</v>
      </c>
      <c r="H12">
        <v>0.162162162162162</v>
      </c>
      <c r="I12">
        <v>0.116022099447513</v>
      </c>
      <c r="J12">
        <v>0.23344947735191601</v>
      </c>
      <c r="K12">
        <v>134.63999999999999</v>
      </c>
      <c r="L12">
        <v>107.73</v>
      </c>
      <c r="M12">
        <v>150.52000000000001</v>
      </c>
      <c r="N12">
        <v>97.53</v>
      </c>
      <c r="O12">
        <v>62.96</v>
      </c>
      <c r="P12">
        <v>88.89</v>
      </c>
      <c r="Q12">
        <v>69.14</v>
      </c>
      <c r="R12">
        <v>30.86</v>
      </c>
      <c r="S12">
        <v>82.72</v>
      </c>
      <c r="T12">
        <v>64.2</v>
      </c>
      <c r="U12">
        <v>33.33</v>
      </c>
      <c r="V12">
        <v>87.65</v>
      </c>
      <c r="W12">
        <v>83.13</v>
      </c>
      <c r="X12">
        <v>60.91</v>
      </c>
      <c r="Y12">
        <v>61.73</v>
      </c>
      <c r="Z12">
        <v>74.36</v>
      </c>
      <c r="AA12">
        <v>83.95</v>
      </c>
      <c r="AB12">
        <v>12.5</v>
      </c>
      <c r="AC12">
        <v>12.5</v>
      </c>
      <c r="AD12">
        <v>6.25</v>
      </c>
      <c r="AE12">
        <v>31.25</v>
      </c>
      <c r="AF12">
        <v>10.42</v>
      </c>
      <c r="AG12">
        <v>9.6</v>
      </c>
      <c r="AH12">
        <v>2.7</v>
      </c>
      <c r="AI12">
        <v>1</v>
      </c>
      <c r="AJ12">
        <v>13</v>
      </c>
      <c r="AK12" t="s">
        <v>3163</v>
      </c>
      <c r="AL12">
        <v>3.4</v>
      </c>
    </row>
    <row r="13" spans="1:38" x14ac:dyDescent="0.2">
      <c r="A13" t="s">
        <v>3000</v>
      </c>
      <c r="B13" t="s">
        <v>648</v>
      </c>
      <c r="C13" t="s">
        <v>73</v>
      </c>
      <c r="D13" s="104">
        <v>38</v>
      </c>
      <c r="E13">
        <v>121</v>
      </c>
      <c r="F13">
        <v>62</v>
      </c>
      <c r="G13">
        <v>71</v>
      </c>
      <c r="H13">
        <v>0.21176470588235199</v>
      </c>
      <c r="I13">
        <v>0.170212765957446</v>
      </c>
      <c r="J13">
        <v>0.3</v>
      </c>
      <c r="K13">
        <v>142.35</v>
      </c>
      <c r="L13">
        <v>131.91</v>
      </c>
      <c r="M13">
        <v>177.5</v>
      </c>
      <c r="N13">
        <v>51.85</v>
      </c>
      <c r="O13">
        <v>38.270000000000003</v>
      </c>
      <c r="P13">
        <v>33.33</v>
      </c>
      <c r="Q13">
        <v>80.25</v>
      </c>
      <c r="R13">
        <v>66.67</v>
      </c>
      <c r="S13">
        <v>96.3</v>
      </c>
      <c r="T13">
        <v>87.65</v>
      </c>
      <c r="U13">
        <v>62.96</v>
      </c>
      <c r="V13">
        <v>98.77</v>
      </c>
      <c r="W13">
        <v>41.15</v>
      </c>
      <c r="X13">
        <v>81.069999999999993</v>
      </c>
      <c r="Y13">
        <v>83.13</v>
      </c>
      <c r="Z13">
        <v>57.43</v>
      </c>
      <c r="AA13">
        <v>51.85</v>
      </c>
      <c r="AB13">
        <v>12.5</v>
      </c>
      <c r="AC13">
        <v>12.5</v>
      </c>
      <c r="AD13">
        <v>6</v>
      </c>
      <c r="AE13">
        <v>31</v>
      </c>
      <c r="AF13">
        <v>10.33</v>
      </c>
      <c r="AG13">
        <v>0.40500000000000003</v>
      </c>
      <c r="AH13">
        <v>0</v>
      </c>
      <c r="AI13">
        <v>3</v>
      </c>
      <c r="AJ13">
        <v>10</v>
      </c>
      <c r="AK13" t="s">
        <v>3160</v>
      </c>
      <c r="AL13">
        <v>3.5</v>
      </c>
    </row>
    <row r="14" spans="1:38" x14ac:dyDescent="0.2">
      <c r="A14" t="s">
        <v>2982</v>
      </c>
      <c r="B14" t="s">
        <v>646</v>
      </c>
      <c r="C14" t="s">
        <v>77</v>
      </c>
      <c r="D14" s="104">
        <v>40</v>
      </c>
      <c r="E14">
        <v>232</v>
      </c>
      <c r="F14">
        <v>227</v>
      </c>
      <c r="G14">
        <v>116</v>
      </c>
      <c r="H14">
        <v>0.24444444444444399</v>
      </c>
      <c r="I14">
        <v>0.17948717948717899</v>
      </c>
      <c r="J14">
        <v>0.11224489795918299</v>
      </c>
      <c r="K14">
        <v>171.85</v>
      </c>
      <c r="L14">
        <v>145.51</v>
      </c>
      <c r="M14">
        <v>118.37</v>
      </c>
      <c r="N14">
        <v>67.900000000000006</v>
      </c>
      <c r="O14">
        <v>65.430000000000007</v>
      </c>
      <c r="P14">
        <v>41.98</v>
      </c>
      <c r="Q14">
        <v>97.53</v>
      </c>
      <c r="R14">
        <v>85.19</v>
      </c>
      <c r="S14">
        <v>30.86</v>
      </c>
      <c r="T14">
        <v>96.3</v>
      </c>
      <c r="U14">
        <v>72.84</v>
      </c>
      <c r="V14">
        <v>19.75</v>
      </c>
      <c r="W14">
        <v>58.44</v>
      </c>
      <c r="X14">
        <v>71.19</v>
      </c>
      <c r="Y14">
        <v>62.96</v>
      </c>
      <c r="Z14">
        <v>62.31</v>
      </c>
      <c r="AA14">
        <v>62.96</v>
      </c>
      <c r="AB14">
        <v>7</v>
      </c>
      <c r="AC14">
        <v>7</v>
      </c>
      <c r="AD14">
        <v>16</v>
      </c>
      <c r="AE14">
        <v>30</v>
      </c>
      <c r="AF14">
        <v>10</v>
      </c>
      <c r="AG14">
        <v>5.0999999999999996</v>
      </c>
      <c r="AH14">
        <v>4.5999999999999996</v>
      </c>
      <c r="AI14">
        <v>3</v>
      </c>
      <c r="AJ14">
        <v>14</v>
      </c>
      <c r="AK14" t="s">
        <v>3164</v>
      </c>
      <c r="AL14">
        <v>11.1</v>
      </c>
    </row>
    <row r="15" spans="1:38" x14ac:dyDescent="0.2">
      <c r="A15" t="s">
        <v>2989</v>
      </c>
      <c r="B15" t="s">
        <v>579</v>
      </c>
      <c r="C15" t="s">
        <v>2789</v>
      </c>
      <c r="D15" s="104">
        <v>45</v>
      </c>
      <c r="E15">
        <v>375</v>
      </c>
      <c r="F15">
        <v>484</v>
      </c>
      <c r="G15">
        <v>458</v>
      </c>
      <c r="H15">
        <v>0.19915254237288099</v>
      </c>
      <c r="I15">
        <v>0.17514124293785299</v>
      </c>
      <c r="J15">
        <v>0.22115384615384601</v>
      </c>
      <c r="K15">
        <v>158.9</v>
      </c>
      <c r="L15">
        <v>136.72</v>
      </c>
      <c r="M15">
        <v>146.79</v>
      </c>
      <c r="N15">
        <v>83.95</v>
      </c>
      <c r="O15">
        <v>93.83</v>
      </c>
      <c r="P15">
        <v>91.36</v>
      </c>
      <c r="Q15">
        <v>92.59</v>
      </c>
      <c r="R15">
        <v>70.37</v>
      </c>
      <c r="S15">
        <v>76.540000000000006</v>
      </c>
      <c r="T15">
        <v>85.19</v>
      </c>
      <c r="U15">
        <v>70.37</v>
      </c>
      <c r="V15">
        <v>83.95</v>
      </c>
      <c r="W15">
        <v>89.71</v>
      </c>
      <c r="X15">
        <v>79.83</v>
      </c>
      <c r="Y15">
        <v>79.84</v>
      </c>
      <c r="Z15">
        <v>85.76</v>
      </c>
      <c r="AA15">
        <v>100</v>
      </c>
      <c r="AB15">
        <v>8</v>
      </c>
      <c r="AC15">
        <v>8</v>
      </c>
      <c r="AD15">
        <v>14</v>
      </c>
      <c r="AE15">
        <v>30</v>
      </c>
      <c r="AF15">
        <v>10</v>
      </c>
      <c r="AG15">
        <v>3.4</v>
      </c>
      <c r="AH15">
        <v>0.89600000000000002</v>
      </c>
      <c r="AI15">
        <v>4</v>
      </c>
      <c r="AJ15">
        <v>9</v>
      </c>
      <c r="AK15" t="s">
        <v>3170</v>
      </c>
      <c r="AL15">
        <v>2.8</v>
      </c>
    </row>
    <row r="16" spans="1:38" x14ac:dyDescent="0.2">
      <c r="A16" t="s">
        <v>3015</v>
      </c>
      <c r="B16" t="s">
        <v>378</v>
      </c>
      <c r="C16" t="s">
        <v>73</v>
      </c>
      <c r="D16" s="104">
        <v>34</v>
      </c>
      <c r="E16">
        <v>117</v>
      </c>
      <c r="F16">
        <v>183</v>
      </c>
      <c r="G16">
        <v>335</v>
      </c>
      <c r="H16">
        <v>0.22222222222222199</v>
      </c>
      <c r="I16">
        <v>0.233333333333333</v>
      </c>
      <c r="J16">
        <v>0.26041666666666602</v>
      </c>
      <c r="K16">
        <v>144.44</v>
      </c>
      <c r="L16">
        <v>152.5</v>
      </c>
      <c r="M16">
        <v>174.48</v>
      </c>
      <c r="N16">
        <v>50</v>
      </c>
      <c r="O16">
        <v>61.73</v>
      </c>
      <c r="P16">
        <v>76.540000000000006</v>
      </c>
      <c r="Q16">
        <v>81.48</v>
      </c>
      <c r="R16">
        <v>91.36</v>
      </c>
      <c r="S16">
        <v>95.06</v>
      </c>
      <c r="T16">
        <v>93.83</v>
      </c>
      <c r="U16">
        <v>93.83</v>
      </c>
      <c r="V16">
        <v>93.83</v>
      </c>
      <c r="W16">
        <v>62.76</v>
      </c>
      <c r="X16">
        <v>89.3</v>
      </c>
      <c r="Y16">
        <v>93.83</v>
      </c>
      <c r="Z16">
        <v>74.06</v>
      </c>
      <c r="AA16">
        <v>81.48</v>
      </c>
      <c r="AB16">
        <v>8.5</v>
      </c>
      <c r="AC16">
        <v>8.5</v>
      </c>
      <c r="AD16">
        <v>12</v>
      </c>
      <c r="AE16">
        <v>29</v>
      </c>
      <c r="AF16">
        <v>9.67</v>
      </c>
      <c r="AG16">
        <v>3</v>
      </c>
      <c r="AH16">
        <v>0.41099999999999998</v>
      </c>
      <c r="AI16">
        <v>1</v>
      </c>
      <c r="AJ16">
        <v>10</v>
      </c>
      <c r="AK16" t="s">
        <v>3160</v>
      </c>
      <c r="AL16">
        <v>3.5</v>
      </c>
    </row>
    <row r="17" spans="1:38" x14ac:dyDescent="0.2">
      <c r="A17" t="s">
        <v>2959</v>
      </c>
      <c r="B17" t="s">
        <v>220</v>
      </c>
      <c r="C17" t="s">
        <v>77</v>
      </c>
      <c r="D17" s="104">
        <v>30</v>
      </c>
      <c r="E17">
        <v>425</v>
      </c>
      <c r="F17">
        <v>292</v>
      </c>
      <c r="G17">
        <v>88</v>
      </c>
      <c r="H17">
        <v>0.15915915915915901</v>
      </c>
      <c r="I17">
        <v>0.13135593220338901</v>
      </c>
      <c r="J17">
        <v>0.13750000000000001</v>
      </c>
      <c r="K17">
        <v>127.63</v>
      </c>
      <c r="L17">
        <v>123.73</v>
      </c>
      <c r="M17">
        <v>110</v>
      </c>
      <c r="N17">
        <v>86.42</v>
      </c>
      <c r="O17">
        <v>77.78</v>
      </c>
      <c r="P17">
        <v>37.04</v>
      </c>
      <c r="Q17">
        <v>62.96</v>
      </c>
      <c r="R17">
        <v>51.85</v>
      </c>
      <c r="S17">
        <v>23.46</v>
      </c>
      <c r="T17">
        <v>60.49</v>
      </c>
      <c r="U17">
        <v>39.51</v>
      </c>
      <c r="V17">
        <v>24.69</v>
      </c>
      <c r="W17">
        <v>67.08</v>
      </c>
      <c r="X17">
        <v>46.09</v>
      </c>
      <c r="Y17">
        <v>41.56</v>
      </c>
      <c r="Z17">
        <v>58</v>
      </c>
      <c r="AA17">
        <v>53.09</v>
      </c>
      <c r="AB17">
        <v>11</v>
      </c>
      <c r="AC17">
        <v>11</v>
      </c>
      <c r="AD17">
        <v>4.5999999999999996</v>
      </c>
      <c r="AE17">
        <v>26.6</v>
      </c>
      <c r="AF17">
        <v>8.8699999999999992</v>
      </c>
      <c r="AG17">
        <v>0.93700000000000006</v>
      </c>
      <c r="AH17">
        <v>0.94199999999999995</v>
      </c>
      <c r="AI17">
        <v>1</v>
      </c>
      <c r="AJ17">
        <v>14</v>
      </c>
      <c r="AK17" t="s">
        <v>3165</v>
      </c>
      <c r="AL17">
        <v>1.6</v>
      </c>
    </row>
    <row r="18" spans="1:38" x14ac:dyDescent="0.2">
      <c r="A18" t="s">
        <v>2998</v>
      </c>
      <c r="B18" t="s">
        <v>316</v>
      </c>
      <c r="C18" t="s">
        <v>77</v>
      </c>
      <c r="D18" s="104">
        <v>39</v>
      </c>
      <c r="E18">
        <v>519</v>
      </c>
      <c r="F18">
        <v>175</v>
      </c>
      <c r="G18">
        <v>401</v>
      </c>
      <c r="H18">
        <v>0.13301662707838399</v>
      </c>
      <c r="I18">
        <v>7.0175438596491196E-2</v>
      </c>
      <c r="J18">
        <v>0.17449664429530201</v>
      </c>
      <c r="K18">
        <v>123.28</v>
      </c>
      <c r="L18">
        <v>102.34</v>
      </c>
      <c r="M18">
        <v>134.56</v>
      </c>
      <c r="N18">
        <v>96.3</v>
      </c>
      <c r="O18">
        <v>60.49</v>
      </c>
      <c r="P18">
        <v>83.95</v>
      </c>
      <c r="Q18">
        <v>53.09</v>
      </c>
      <c r="R18">
        <v>24.69</v>
      </c>
      <c r="S18">
        <v>56.79</v>
      </c>
      <c r="T18">
        <v>43.21</v>
      </c>
      <c r="U18">
        <v>20.99</v>
      </c>
      <c r="V18">
        <v>54.32</v>
      </c>
      <c r="W18">
        <v>80.25</v>
      </c>
      <c r="X18">
        <v>44.86</v>
      </c>
      <c r="Y18">
        <v>39.51</v>
      </c>
      <c r="Z18">
        <v>65.290000000000006</v>
      </c>
      <c r="AA18">
        <v>67.900000000000006</v>
      </c>
      <c r="AB18">
        <v>7</v>
      </c>
      <c r="AC18">
        <v>7</v>
      </c>
      <c r="AD18">
        <v>12.25</v>
      </c>
      <c r="AE18">
        <v>26.25</v>
      </c>
      <c r="AF18">
        <v>8.75</v>
      </c>
      <c r="AG18">
        <v>6.9</v>
      </c>
      <c r="AH18">
        <v>2.2000000000000002</v>
      </c>
      <c r="AI18">
        <v>2</v>
      </c>
      <c r="AJ18">
        <v>7</v>
      </c>
      <c r="AK18" t="s">
        <v>3160</v>
      </c>
      <c r="AL18">
        <v>3.5</v>
      </c>
    </row>
    <row r="19" spans="1:38" x14ac:dyDescent="0.2">
      <c r="A19" t="s">
        <v>2955</v>
      </c>
      <c r="B19" t="s">
        <v>202</v>
      </c>
      <c r="C19" t="s">
        <v>77</v>
      </c>
      <c r="D19" s="104">
        <v>43</v>
      </c>
      <c r="E19">
        <v>109</v>
      </c>
      <c r="F19">
        <v>143</v>
      </c>
      <c r="G19">
        <v>183</v>
      </c>
      <c r="H19">
        <v>0.15217391304347799</v>
      </c>
      <c r="I19">
        <v>0.13008130081300801</v>
      </c>
      <c r="J19">
        <v>0.13793103448275801</v>
      </c>
      <c r="K19">
        <v>118.48</v>
      </c>
      <c r="L19">
        <v>116.26</v>
      </c>
      <c r="M19">
        <v>126.21</v>
      </c>
      <c r="N19">
        <v>44.44</v>
      </c>
      <c r="O19">
        <v>56.79</v>
      </c>
      <c r="P19">
        <v>50</v>
      </c>
      <c r="Q19">
        <v>43.21</v>
      </c>
      <c r="R19">
        <v>41.98</v>
      </c>
      <c r="S19">
        <v>44.44</v>
      </c>
      <c r="T19">
        <v>55.56</v>
      </c>
      <c r="U19">
        <v>38.270000000000003</v>
      </c>
      <c r="V19">
        <v>25.93</v>
      </c>
      <c r="W19">
        <v>50.41</v>
      </c>
      <c r="X19">
        <v>43.21</v>
      </c>
      <c r="Y19">
        <v>39.92</v>
      </c>
      <c r="Z19">
        <v>47.04</v>
      </c>
      <c r="AA19">
        <v>43.21</v>
      </c>
      <c r="AB19">
        <v>8.8000000000000007</v>
      </c>
      <c r="AC19">
        <v>8.8000000000000007</v>
      </c>
      <c r="AD19">
        <v>8.25</v>
      </c>
      <c r="AE19">
        <v>25.85</v>
      </c>
      <c r="AF19">
        <v>8.6199999999999992</v>
      </c>
      <c r="AG19">
        <v>1.5</v>
      </c>
      <c r="AH19">
        <v>1.5</v>
      </c>
      <c r="AI19">
        <v>1</v>
      </c>
      <c r="AJ19">
        <v>6</v>
      </c>
      <c r="AK19" t="s">
        <v>3165</v>
      </c>
      <c r="AL19">
        <v>1.6</v>
      </c>
    </row>
    <row r="20" spans="1:38" x14ac:dyDescent="0.2">
      <c r="A20" t="s">
        <v>2992</v>
      </c>
      <c r="B20" t="s">
        <v>306</v>
      </c>
      <c r="C20" t="s">
        <v>77</v>
      </c>
      <c r="D20" s="104">
        <v>39</v>
      </c>
      <c r="E20">
        <v>12</v>
      </c>
      <c r="F20">
        <v>5</v>
      </c>
      <c r="G20">
        <v>120</v>
      </c>
      <c r="H20">
        <v>0</v>
      </c>
      <c r="I20">
        <v>0</v>
      </c>
      <c r="J20">
        <v>0.160919540229885</v>
      </c>
      <c r="K20">
        <v>57.14</v>
      </c>
      <c r="L20">
        <v>100</v>
      </c>
      <c r="M20">
        <v>137.93</v>
      </c>
      <c r="N20">
        <v>19.14</v>
      </c>
      <c r="O20">
        <v>11.11</v>
      </c>
      <c r="P20">
        <v>43.21</v>
      </c>
      <c r="Q20">
        <v>9.8800000000000008</v>
      </c>
      <c r="R20">
        <v>22.22</v>
      </c>
      <c r="S20">
        <v>64.81</v>
      </c>
      <c r="T20">
        <v>9.26</v>
      </c>
      <c r="U20">
        <v>7.41</v>
      </c>
      <c r="V20">
        <v>35.19</v>
      </c>
      <c r="W20">
        <v>24.49</v>
      </c>
      <c r="X20">
        <v>32.299999999999997</v>
      </c>
      <c r="Y20">
        <v>17.29</v>
      </c>
      <c r="Z20">
        <v>25.36</v>
      </c>
      <c r="AA20">
        <v>18.52</v>
      </c>
      <c r="AB20">
        <v>2.6</v>
      </c>
      <c r="AC20">
        <v>10.75</v>
      </c>
      <c r="AD20">
        <v>10.75</v>
      </c>
      <c r="AE20">
        <v>24.1</v>
      </c>
      <c r="AF20">
        <v>8.0299999999999994</v>
      </c>
      <c r="AG20">
        <v>1.8</v>
      </c>
      <c r="AH20">
        <v>0.66900000000000004</v>
      </c>
      <c r="AI20">
        <v>1</v>
      </c>
      <c r="AJ20">
        <v>8</v>
      </c>
      <c r="AK20" t="s">
        <v>3163</v>
      </c>
      <c r="AL20">
        <v>3.4</v>
      </c>
    </row>
    <row r="21" spans="1:38" x14ac:dyDescent="0.2">
      <c r="A21" t="s">
        <v>2994</v>
      </c>
      <c r="B21" t="s">
        <v>312</v>
      </c>
      <c r="C21" t="s">
        <v>73</v>
      </c>
      <c r="D21" s="104">
        <v>41</v>
      </c>
      <c r="E21">
        <v>185</v>
      </c>
      <c r="F21">
        <v>242</v>
      </c>
      <c r="G21">
        <v>314</v>
      </c>
      <c r="H21">
        <v>0.184</v>
      </c>
      <c r="I21">
        <v>0.21527777777777701</v>
      </c>
      <c r="J21">
        <v>0.20588235294117599</v>
      </c>
      <c r="K21">
        <v>148</v>
      </c>
      <c r="L21">
        <v>168.06</v>
      </c>
      <c r="M21">
        <v>153.91999999999999</v>
      </c>
      <c r="N21">
        <v>59.26</v>
      </c>
      <c r="O21">
        <v>69.14</v>
      </c>
      <c r="P21">
        <v>72.84</v>
      </c>
      <c r="Q21">
        <v>87.65</v>
      </c>
      <c r="R21">
        <v>97.53</v>
      </c>
      <c r="S21">
        <v>88.89</v>
      </c>
      <c r="T21">
        <v>76.540000000000006</v>
      </c>
      <c r="U21">
        <v>90.12</v>
      </c>
      <c r="V21">
        <v>80.25</v>
      </c>
      <c r="W21">
        <v>67.08</v>
      </c>
      <c r="X21">
        <v>91.36</v>
      </c>
      <c r="Y21">
        <v>82.3</v>
      </c>
      <c r="Z21">
        <v>75.430000000000007</v>
      </c>
      <c r="AA21">
        <v>87.65</v>
      </c>
      <c r="AB21">
        <v>7.75</v>
      </c>
      <c r="AC21">
        <v>7.75</v>
      </c>
      <c r="AD21">
        <v>8.5</v>
      </c>
      <c r="AE21">
        <v>24</v>
      </c>
      <c r="AF21">
        <v>8</v>
      </c>
      <c r="AG21">
        <v>0.19600000000000001</v>
      </c>
      <c r="AH21">
        <v>2.4E-2</v>
      </c>
      <c r="AI21">
        <v>0</v>
      </c>
      <c r="AJ21">
        <v>3</v>
      </c>
      <c r="AK21" t="s">
        <v>3170</v>
      </c>
      <c r="AL21">
        <v>2.8</v>
      </c>
    </row>
    <row r="22" spans="1:38" x14ac:dyDescent="0.2">
      <c r="A22" t="s">
        <v>3019</v>
      </c>
      <c r="B22" t="s">
        <v>123</v>
      </c>
      <c r="C22" t="s">
        <v>77</v>
      </c>
      <c r="D22" s="104">
        <v>29</v>
      </c>
      <c r="E22">
        <v>0</v>
      </c>
      <c r="F22">
        <v>34</v>
      </c>
      <c r="G22">
        <v>24</v>
      </c>
      <c r="H22">
        <v>0</v>
      </c>
      <c r="I22">
        <v>0.1</v>
      </c>
      <c r="J22">
        <v>0.115384615384615</v>
      </c>
      <c r="K22">
        <v>0</v>
      </c>
      <c r="L22">
        <v>113.33</v>
      </c>
      <c r="M22">
        <v>92.31</v>
      </c>
      <c r="N22">
        <v>3.09</v>
      </c>
      <c r="O22">
        <v>28.4</v>
      </c>
      <c r="P22">
        <v>20.99</v>
      </c>
      <c r="Q22">
        <v>3.09</v>
      </c>
      <c r="R22">
        <v>38.270000000000003</v>
      </c>
      <c r="S22">
        <v>14.81</v>
      </c>
      <c r="T22">
        <v>9.26</v>
      </c>
      <c r="U22">
        <v>27.16</v>
      </c>
      <c r="V22">
        <v>20.99</v>
      </c>
      <c r="W22">
        <v>17.489999999999998</v>
      </c>
      <c r="X22">
        <v>18.72</v>
      </c>
      <c r="Y22">
        <v>19.14</v>
      </c>
      <c r="Z22">
        <v>18.04</v>
      </c>
      <c r="AA22">
        <v>12.35</v>
      </c>
      <c r="AB22">
        <v>8.5</v>
      </c>
      <c r="AC22">
        <v>8.5</v>
      </c>
      <c r="AD22">
        <v>4.2</v>
      </c>
      <c r="AE22">
        <v>21.2</v>
      </c>
      <c r="AF22">
        <v>7.07</v>
      </c>
      <c r="AG22">
        <v>3.7</v>
      </c>
      <c r="AH22">
        <v>2.9</v>
      </c>
      <c r="AI22">
        <v>0</v>
      </c>
      <c r="AJ22">
        <v>11</v>
      </c>
      <c r="AK22" t="s">
        <v>3158</v>
      </c>
      <c r="AL22">
        <v>3</v>
      </c>
    </row>
    <row r="23" spans="1:38" x14ac:dyDescent="0.2">
      <c r="A23" t="s">
        <v>2981</v>
      </c>
      <c r="B23" t="s">
        <v>563</v>
      </c>
      <c r="C23" t="s">
        <v>77</v>
      </c>
      <c r="D23" s="104">
        <v>45</v>
      </c>
      <c r="E23">
        <v>37</v>
      </c>
      <c r="F23">
        <v>44</v>
      </c>
      <c r="G23">
        <v>191</v>
      </c>
      <c r="H23">
        <v>0.11764705882352899</v>
      </c>
      <c r="I23">
        <v>7.1428571428571397E-2</v>
      </c>
      <c r="J23">
        <v>0.17037037037037001</v>
      </c>
      <c r="K23">
        <v>108.82</v>
      </c>
      <c r="L23">
        <v>104.76</v>
      </c>
      <c r="M23">
        <v>141.47999999999999</v>
      </c>
      <c r="N23">
        <v>30.25</v>
      </c>
      <c r="O23">
        <v>32.1</v>
      </c>
      <c r="P23">
        <v>51.85</v>
      </c>
      <c r="Q23">
        <v>29.63</v>
      </c>
      <c r="R23">
        <v>25.93</v>
      </c>
      <c r="S23">
        <v>69.14</v>
      </c>
      <c r="T23">
        <v>34.57</v>
      </c>
      <c r="U23">
        <v>22.22</v>
      </c>
      <c r="V23">
        <v>50.62</v>
      </c>
      <c r="W23">
        <v>38.07</v>
      </c>
      <c r="X23">
        <v>41.57</v>
      </c>
      <c r="Y23">
        <v>35.799999999999997</v>
      </c>
      <c r="Z23">
        <v>38.6</v>
      </c>
      <c r="AA23">
        <v>34.57</v>
      </c>
      <c r="AB23">
        <v>7.6</v>
      </c>
      <c r="AC23">
        <v>7.6</v>
      </c>
      <c r="AD23">
        <v>5</v>
      </c>
      <c r="AE23">
        <v>20.2</v>
      </c>
      <c r="AF23">
        <v>6.73</v>
      </c>
      <c r="AG23">
        <v>3.9</v>
      </c>
      <c r="AH23">
        <v>10.9</v>
      </c>
      <c r="AI23">
        <v>5</v>
      </c>
      <c r="AJ23">
        <v>14</v>
      </c>
      <c r="AK23" t="s">
        <v>3163</v>
      </c>
      <c r="AL23">
        <v>3.4</v>
      </c>
    </row>
    <row r="24" spans="1:38" x14ac:dyDescent="0.2">
      <c r="A24" t="s">
        <v>2950</v>
      </c>
      <c r="B24" t="s">
        <v>479</v>
      </c>
      <c r="C24" t="s">
        <v>73</v>
      </c>
      <c r="D24" s="104">
        <v>35</v>
      </c>
      <c r="E24">
        <v>317</v>
      </c>
      <c r="F24">
        <v>266</v>
      </c>
      <c r="G24">
        <v>216</v>
      </c>
      <c r="H24">
        <v>0.151898734177215</v>
      </c>
      <c r="I24">
        <v>0.131914893617021</v>
      </c>
      <c r="J24">
        <v>0.103896103896103</v>
      </c>
      <c r="K24">
        <v>133.76</v>
      </c>
      <c r="L24">
        <v>113.19</v>
      </c>
      <c r="M24">
        <v>93.51</v>
      </c>
      <c r="N24">
        <v>72.84</v>
      </c>
      <c r="O24">
        <v>76.540000000000006</v>
      </c>
      <c r="P24">
        <v>54.32</v>
      </c>
      <c r="Q24">
        <v>67.900000000000006</v>
      </c>
      <c r="R24">
        <v>37.04</v>
      </c>
      <c r="S24">
        <v>16.05</v>
      </c>
      <c r="T24">
        <v>54.32</v>
      </c>
      <c r="U24">
        <v>40.74</v>
      </c>
      <c r="V24">
        <v>14.81</v>
      </c>
      <c r="W24">
        <v>67.900000000000006</v>
      </c>
      <c r="X24">
        <v>40.33</v>
      </c>
      <c r="Y24">
        <v>36.619999999999997</v>
      </c>
      <c r="Z24">
        <v>56.32</v>
      </c>
      <c r="AA24">
        <v>49.38</v>
      </c>
      <c r="AB24">
        <v>3</v>
      </c>
      <c r="AC24">
        <v>3</v>
      </c>
      <c r="AD24">
        <v>14</v>
      </c>
      <c r="AE24">
        <v>20</v>
      </c>
      <c r="AF24">
        <v>6.67</v>
      </c>
      <c r="AG24">
        <v>2</v>
      </c>
      <c r="AH24">
        <v>0</v>
      </c>
      <c r="AI24">
        <v>2</v>
      </c>
      <c r="AJ24">
        <v>5</v>
      </c>
      <c r="AK24" t="s">
        <v>3158</v>
      </c>
      <c r="AL24">
        <v>3</v>
      </c>
    </row>
    <row r="25" spans="1:38" x14ac:dyDescent="0.2">
      <c r="A25" t="s">
        <v>2969</v>
      </c>
      <c r="B25" t="s">
        <v>644</v>
      </c>
      <c r="C25" t="s">
        <v>73</v>
      </c>
      <c r="D25" s="104">
        <v>40</v>
      </c>
      <c r="E25">
        <v>353</v>
      </c>
      <c r="F25">
        <v>85</v>
      </c>
      <c r="G25">
        <v>306</v>
      </c>
      <c r="H25">
        <v>0.23076923076923</v>
      </c>
      <c r="I25">
        <v>0.105263157894736</v>
      </c>
      <c r="J25">
        <v>0.174528301886792</v>
      </c>
      <c r="K25">
        <v>169.71</v>
      </c>
      <c r="L25">
        <v>111.84</v>
      </c>
      <c r="M25">
        <v>144.34</v>
      </c>
      <c r="N25">
        <v>81.48</v>
      </c>
      <c r="O25">
        <v>42.59</v>
      </c>
      <c r="P25">
        <v>71.599999999999994</v>
      </c>
      <c r="Q25">
        <v>95.06</v>
      </c>
      <c r="R25">
        <v>34.57</v>
      </c>
      <c r="S25">
        <v>71.599999999999994</v>
      </c>
      <c r="T25">
        <v>95.06</v>
      </c>
      <c r="U25">
        <v>28.4</v>
      </c>
      <c r="V25">
        <v>55.56</v>
      </c>
      <c r="W25">
        <v>65.22</v>
      </c>
      <c r="X25">
        <v>67.08</v>
      </c>
      <c r="Y25">
        <v>59.67</v>
      </c>
      <c r="Z25">
        <v>64.849999999999994</v>
      </c>
      <c r="AA25">
        <v>66.67</v>
      </c>
      <c r="AB25">
        <v>4.2</v>
      </c>
      <c r="AC25">
        <v>4.2</v>
      </c>
      <c r="AD25">
        <v>10.75</v>
      </c>
      <c r="AE25">
        <v>19.149999999999999</v>
      </c>
      <c r="AF25">
        <v>6.38</v>
      </c>
      <c r="AG25">
        <v>0.6</v>
      </c>
      <c r="AH25">
        <v>0</v>
      </c>
      <c r="AI25">
        <v>0</v>
      </c>
      <c r="AJ25">
        <v>4</v>
      </c>
      <c r="AK25" t="s">
        <v>3165</v>
      </c>
      <c r="AL25">
        <v>1.6</v>
      </c>
    </row>
    <row r="26" spans="1:38" x14ac:dyDescent="0.2">
      <c r="A26" t="s">
        <v>3018</v>
      </c>
      <c r="B26" t="s">
        <v>645</v>
      </c>
      <c r="C26" t="s">
        <v>77</v>
      </c>
      <c r="D26" s="104">
        <v>40</v>
      </c>
      <c r="E26">
        <v>117</v>
      </c>
      <c r="F26">
        <v>40</v>
      </c>
      <c r="G26">
        <v>182</v>
      </c>
      <c r="H26">
        <v>0.16470588235294101</v>
      </c>
      <c r="I26">
        <v>6.5217391304347797E-2</v>
      </c>
      <c r="J26">
        <v>0.18333333333333299</v>
      </c>
      <c r="K26">
        <v>137.65</v>
      </c>
      <c r="L26">
        <v>86.96</v>
      </c>
      <c r="M26">
        <v>151.66999999999999</v>
      </c>
      <c r="N26">
        <v>50</v>
      </c>
      <c r="O26">
        <v>29.63</v>
      </c>
      <c r="P26">
        <v>48.15</v>
      </c>
      <c r="Q26">
        <v>71.599999999999994</v>
      </c>
      <c r="R26">
        <v>16.05</v>
      </c>
      <c r="S26">
        <v>85.19</v>
      </c>
      <c r="T26">
        <v>66.67</v>
      </c>
      <c r="U26">
        <v>17.28</v>
      </c>
      <c r="V26">
        <v>64.2</v>
      </c>
      <c r="W26">
        <v>42.59</v>
      </c>
      <c r="X26">
        <v>57.61</v>
      </c>
      <c r="Y26">
        <v>49.38</v>
      </c>
      <c r="Z26">
        <v>47.36</v>
      </c>
      <c r="AA26">
        <v>44.44</v>
      </c>
      <c r="AB26">
        <v>5</v>
      </c>
      <c r="AC26">
        <v>5</v>
      </c>
      <c r="AD26">
        <v>9</v>
      </c>
      <c r="AE26">
        <v>19</v>
      </c>
      <c r="AF26">
        <v>6.33</v>
      </c>
      <c r="AG26">
        <v>8.4</v>
      </c>
      <c r="AH26">
        <v>3.5</v>
      </c>
      <c r="AI26">
        <v>3</v>
      </c>
      <c r="AJ26">
        <v>11</v>
      </c>
      <c r="AK26" t="s">
        <v>3170</v>
      </c>
      <c r="AL26">
        <v>2.8</v>
      </c>
    </row>
    <row r="27" spans="1:38" x14ac:dyDescent="0.2">
      <c r="A27" t="s">
        <v>3010</v>
      </c>
      <c r="B27" t="s">
        <v>354</v>
      </c>
      <c r="C27" t="s">
        <v>77</v>
      </c>
      <c r="D27" s="104">
        <v>47</v>
      </c>
      <c r="E27">
        <v>1</v>
      </c>
      <c r="F27">
        <v>10</v>
      </c>
      <c r="G27">
        <v>5</v>
      </c>
      <c r="H27">
        <v>0</v>
      </c>
      <c r="I27">
        <v>0</v>
      </c>
      <c r="J27">
        <v>0</v>
      </c>
      <c r="K27">
        <v>33.33</v>
      </c>
      <c r="L27">
        <v>37.04</v>
      </c>
      <c r="M27">
        <v>62.5</v>
      </c>
      <c r="N27">
        <v>6.79</v>
      </c>
      <c r="O27">
        <v>16.05</v>
      </c>
      <c r="P27">
        <v>6.79</v>
      </c>
      <c r="Q27">
        <v>6.17</v>
      </c>
      <c r="R27">
        <v>4.9400000000000004</v>
      </c>
      <c r="S27">
        <v>7.41</v>
      </c>
      <c r="T27">
        <v>9.26</v>
      </c>
      <c r="U27">
        <v>7.41</v>
      </c>
      <c r="V27">
        <v>4.9400000000000004</v>
      </c>
      <c r="W27">
        <v>9.8800000000000008</v>
      </c>
      <c r="X27">
        <v>6.17</v>
      </c>
      <c r="Y27">
        <v>7.2</v>
      </c>
      <c r="Z27">
        <v>8.5500000000000007</v>
      </c>
      <c r="AA27">
        <v>2.4700000000000002</v>
      </c>
      <c r="AB27">
        <v>6</v>
      </c>
      <c r="AC27">
        <v>6.5</v>
      </c>
      <c r="AD27">
        <v>6.5</v>
      </c>
      <c r="AE27">
        <v>19</v>
      </c>
      <c r="AF27">
        <v>6.33</v>
      </c>
      <c r="AG27">
        <v>1.3</v>
      </c>
      <c r="AH27">
        <v>0</v>
      </c>
      <c r="AI27">
        <v>2</v>
      </c>
      <c r="AJ27">
        <v>11</v>
      </c>
      <c r="AK27" t="s">
        <v>3163</v>
      </c>
      <c r="AL27">
        <v>3.4</v>
      </c>
    </row>
    <row r="28" spans="1:38" x14ac:dyDescent="0.2">
      <c r="A28" t="s">
        <v>2947</v>
      </c>
      <c r="B28" t="s">
        <v>475</v>
      </c>
      <c r="C28" t="s">
        <v>73</v>
      </c>
      <c r="D28" s="104">
        <v>37</v>
      </c>
      <c r="E28">
        <v>328</v>
      </c>
      <c r="F28">
        <v>254</v>
      </c>
      <c r="G28">
        <v>863</v>
      </c>
      <c r="H28">
        <v>0.18942731277533001</v>
      </c>
      <c r="I28">
        <v>0.240963855421686</v>
      </c>
      <c r="J28">
        <v>0.221070811744386</v>
      </c>
      <c r="K28">
        <v>144.49</v>
      </c>
      <c r="L28">
        <v>153.01</v>
      </c>
      <c r="M28">
        <v>149.05000000000001</v>
      </c>
      <c r="N28">
        <v>74.069999999999993</v>
      </c>
      <c r="O28">
        <v>74.069999999999993</v>
      </c>
      <c r="P28">
        <v>100</v>
      </c>
      <c r="Q28">
        <v>82.72</v>
      </c>
      <c r="R28">
        <v>92.59</v>
      </c>
      <c r="S28">
        <v>81.48</v>
      </c>
      <c r="T28">
        <v>80.25</v>
      </c>
      <c r="U28">
        <v>95.06</v>
      </c>
      <c r="V28">
        <v>82.72</v>
      </c>
      <c r="W28">
        <v>82.71</v>
      </c>
      <c r="X28">
        <v>85.6</v>
      </c>
      <c r="Y28">
        <v>86.01</v>
      </c>
      <c r="Z28">
        <v>83.93</v>
      </c>
      <c r="AA28">
        <v>97.53</v>
      </c>
      <c r="AB28">
        <v>4.4000000000000004</v>
      </c>
      <c r="AC28">
        <v>4.4000000000000004</v>
      </c>
      <c r="AD28">
        <v>10</v>
      </c>
      <c r="AE28">
        <v>18.8</v>
      </c>
      <c r="AF28">
        <v>6.27</v>
      </c>
      <c r="AG28">
        <v>2.5</v>
      </c>
      <c r="AH28">
        <v>1</v>
      </c>
      <c r="AI28">
        <v>3</v>
      </c>
      <c r="AJ28">
        <v>7</v>
      </c>
      <c r="AK28" t="s">
        <v>3170</v>
      </c>
      <c r="AL28">
        <v>2.8</v>
      </c>
    </row>
    <row r="29" spans="1:38" x14ac:dyDescent="0.2">
      <c r="A29" t="s">
        <v>2960</v>
      </c>
      <c r="B29" t="s">
        <v>222</v>
      </c>
      <c r="C29" t="s">
        <v>73</v>
      </c>
      <c r="D29" s="104">
        <v>38</v>
      </c>
      <c r="E29">
        <v>352</v>
      </c>
      <c r="F29">
        <v>89</v>
      </c>
      <c r="G29">
        <v>156</v>
      </c>
      <c r="H29">
        <v>0.19831223628691899</v>
      </c>
      <c r="I29">
        <v>0.16666666666666599</v>
      </c>
      <c r="J29">
        <v>0.18867924528301799</v>
      </c>
      <c r="K29">
        <v>148.52000000000001</v>
      </c>
      <c r="L29">
        <v>123.61</v>
      </c>
      <c r="M29">
        <v>147.16999999999999</v>
      </c>
      <c r="N29">
        <v>79.63</v>
      </c>
      <c r="O29">
        <v>44.44</v>
      </c>
      <c r="P29">
        <v>46.91</v>
      </c>
      <c r="Q29">
        <v>90.12</v>
      </c>
      <c r="R29">
        <v>50.62</v>
      </c>
      <c r="S29">
        <v>77.78</v>
      </c>
      <c r="T29">
        <v>83.95</v>
      </c>
      <c r="U29">
        <v>60.49</v>
      </c>
      <c r="V29">
        <v>69.14</v>
      </c>
      <c r="W29">
        <v>56.99</v>
      </c>
      <c r="X29">
        <v>72.84</v>
      </c>
      <c r="Y29">
        <v>71.19</v>
      </c>
      <c r="Z29">
        <v>63.08</v>
      </c>
      <c r="AA29">
        <v>64.2</v>
      </c>
      <c r="AB29">
        <v>4.8</v>
      </c>
      <c r="AC29">
        <v>4.8</v>
      </c>
      <c r="AD29">
        <v>9.1999999999999993</v>
      </c>
      <c r="AE29">
        <v>18.799999999999901</v>
      </c>
      <c r="AF29">
        <v>6.27</v>
      </c>
      <c r="AG29">
        <v>0.46</v>
      </c>
      <c r="AH29">
        <v>0.26</v>
      </c>
      <c r="AI29">
        <v>3</v>
      </c>
      <c r="AJ29">
        <v>5</v>
      </c>
      <c r="AK29" t="s">
        <v>3165</v>
      </c>
      <c r="AL29">
        <v>1.6</v>
      </c>
    </row>
    <row r="30" spans="1:38" x14ac:dyDescent="0.2">
      <c r="A30" t="s">
        <v>2993</v>
      </c>
      <c r="B30" t="s">
        <v>311</v>
      </c>
      <c r="C30" t="s">
        <v>77</v>
      </c>
      <c r="D30" s="104">
        <v>47</v>
      </c>
      <c r="E30">
        <v>618</v>
      </c>
      <c r="F30">
        <v>587</v>
      </c>
      <c r="G30">
        <v>460</v>
      </c>
      <c r="H30">
        <v>0.18501170960187299</v>
      </c>
      <c r="I30">
        <v>0.16772823779193199</v>
      </c>
      <c r="J30">
        <v>0.15733333333333299</v>
      </c>
      <c r="K30">
        <v>144.72999999999999</v>
      </c>
      <c r="L30">
        <v>124.63</v>
      </c>
      <c r="M30">
        <v>122.67</v>
      </c>
      <c r="N30">
        <v>98.77</v>
      </c>
      <c r="O30">
        <v>96.3</v>
      </c>
      <c r="P30">
        <v>92.59</v>
      </c>
      <c r="Q30">
        <v>83.95</v>
      </c>
      <c r="R30">
        <v>53.09</v>
      </c>
      <c r="S30">
        <v>39.51</v>
      </c>
      <c r="T30">
        <v>77.78</v>
      </c>
      <c r="U30">
        <v>61.73</v>
      </c>
      <c r="V30">
        <v>32.1</v>
      </c>
      <c r="W30">
        <v>95.89</v>
      </c>
      <c r="X30">
        <v>58.85</v>
      </c>
      <c r="Y30">
        <v>57.2</v>
      </c>
      <c r="Z30">
        <v>80.83</v>
      </c>
      <c r="AA30">
        <v>93.83</v>
      </c>
      <c r="AB30">
        <v>5.2</v>
      </c>
      <c r="AC30">
        <v>5.2</v>
      </c>
      <c r="AD30">
        <v>8.25</v>
      </c>
      <c r="AE30">
        <v>18.649999999999999</v>
      </c>
      <c r="AF30">
        <v>6.22</v>
      </c>
      <c r="AG30">
        <v>5.9</v>
      </c>
      <c r="AH30">
        <v>2.9</v>
      </c>
      <c r="AI30">
        <v>2</v>
      </c>
      <c r="AJ30">
        <v>14</v>
      </c>
      <c r="AK30" t="s">
        <v>3171</v>
      </c>
      <c r="AL30">
        <v>2.8</v>
      </c>
    </row>
    <row r="31" spans="1:38" x14ac:dyDescent="0.2">
      <c r="A31" t="s">
        <v>2949</v>
      </c>
      <c r="B31" t="s">
        <v>193</v>
      </c>
      <c r="C31" t="s">
        <v>73</v>
      </c>
      <c r="D31" s="104">
        <v>45</v>
      </c>
      <c r="E31">
        <v>56</v>
      </c>
      <c r="F31">
        <v>13</v>
      </c>
      <c r="G31">
        <v>48</v>
      </c>
      <c r="H31">
        <v>0.122448979591836</v>
      </c>
      <c r="I31">
        <v>0.33333333333333298</v>
      </c>
      <c r="J31">
        <v>0.16279069767441801</v>
      </c>
      <c r="K31">
        <v>114.29</v>
      </c>
      <c r="L31">
        <v>216.67</v>
      </c>
      <c r="M31">
        <v>111.63</v>
      </c>
      <c r="N31">
        <v>34.57</v>
      </c>
      <c r="O31">
        <v>17.28</v>
      </c>
      <c r="P31">
        <v>28.4</v>
      </c>
      <c r="Q31">
        <v>35.799999999999997</v>
      </c>
      <c r="R31">
        <v>98.77</v>
      </c>
      <c r="S31">
        <v>25.93</v>
      </c>
      <c r="T31">
        <v>35.799999999999997</v>
      </c>
      <c r="U31">
        <v>98.77</v>
      </c>
      <c r="V31">
        <v>39.51</v>
      </c>
      <c r="W31">
        <v>26.75</v>
      </c>
      <c r="X31">
        <v>53.5</v>
      </c>
      <c r="Y31">
        <v>58.03</v>
      </c>
      <c r="Z31">
        <v>38.130000000000003</v>
      </c>
      <c r="AA31">
        <v>30.86</v>
      </c>
      <c r="AB31">
        <v>4.2</v>
      </c>
      <c r="AC31">
        <v>4.2</v>
      </c>
      <c r="AD31">
        <v>9.25</v>
      </c>
      <c r="AE31">
        <v>17.649999999999999</v>
      </c>
      <c r="AF31">
        <v>5.88</v>
      </c>
      <c r="AG31">
        <v>1.7</v>
      </c>
      <c r="AH31">
        <v>0.34</v>
      </c>
      <c r="AI31">
        <v>5</v>
      </c>
      <c r="AJ31">
        <v>5</v>
      </c>
      <c r="AK31" t="s">
        <v>3171</v>
      </c>
      <c r="AL31">
        <v>2.8</v>
      </c>
    </row>
    <row r="32" spans="1:38" x14ac:dyDescent="0.2">
      <c r="A32" t="s">
        <v>2937</v>
      </c>
      <c r="B32" t="s">
        <v>156</v>
      </c>
      <c r="C32" t="s">
        <v>73</v>
      </c>
      <c r="D32" s="104">
        <v>27</v>
      </c>
      <c r="E32">
        <v>7</v>
      </c>
      <c r="F32">
        <v>47</v>
      </c>
      <c r="G32">
        <v>23</v>
      </c>
      <c r="H32">
        <v>0</v>
      </c>
      <c r="I32">
        <v>0.38888888888888801</v>
      </c>
      <c r="J32">
        <v>8.3333333333333301E-2</v>
      </c>
      <c r="K32">
        <v>116.67</v>
      </c>
      <c r="L32">
        <v>261.11</v>
      </c>
      <c r="M32">
        <v>95.83</v>
      </c>
      <c r="N32">
        <v>13.58</v>
      </c>
      <c r="O32">
        <v>33.33</v>
      </c>
      <c r="P32">
        <v>19.75</v>
      </c>
      <c r="Q32">
        <v>38.89</v>
      </c>
      <c r="R32">
        <v>100</v>
      </c>
      <c r="S32">
        <v>17.28</v>
      </c>
      <c r="T32">
        <v>9.26</v>
      </c>
      <c r="U32">
        <v>100</v>
      </c>
      <c r="V32">
        <v>11.11</v>
      </c>
      <c r="W32">
        <v>22.22</v>
      </c>
      <c r="X32">
        <v>52.06</v>
      </c>
      <c r="Y32">
        <v>40.119999999999997</v>
      </c>
      <c r="Z32">
        <v>32.36</v>
      </c>
      <c r="AA32">
        <v>25.93</v>
      </c>
      <c r="AB32">
        <v>6.4</v>
      </c>
      <c r="AC32">
        <v>6.4</v>
      </c>
      <c r="AD32">
        <v>4.4000000000000004</v>
      </c>
      <c r="AE32">
        <v>17.2</v>
      </c>
      <c r="AF32">
        <v>5.73</v>
      </c>
      <c r="AG32">
        <v>3.5</v>
      </c>
      <c r="AH32">
        <v>4.5</v>
      </c>
      <c r="AI32">
        <v>0</v>
      </c>
      <c r="AJ32">
        <v>12</v>
      </c>
      <c r="AK32" t="s">
        <v>3164</v>
      </c>
      <c r="AL32">
        <v>11.1</v>
      </c>
    </row>
    <row r="33" spans="1:38" x14ac:dyDescent="0.2">
      <c r="A33" t="s">
        <v>2953</v>
      </c>
      <c r="B33" t="s">
        <v>485</v>
      </c>
      <c r="C33" t="s">
        <v>73</v>
      </c>
      <c r="D33" s="104">
        <v>41</v>
      </c>
      <c r="E33">
        <v>268</v>
      </c>
      <c r="F33">
        <v>245</v>
      </c>
      <c r="G33">
        <v>144</v>
      </c>
      <c r="H33">
        <v>0.26428571428571401</v>
      </c>
      <c r="I33">
        <v>0.193939393939393</v>
      </c>
      <c r="J33">
        <v>0.111940298507462</v>
      </c>
      <c r="K33">
        <v>191.43</v>
      </c>
      <c r="L33">
        <v>148.47999999999999</v>
      </c>
      <c r="M33">
        <v>107.46</v>
      </c>
      <c r="N33">
        <v>70.37</v>
      </c>
      <c r="O33">
        <v>70.37</v>
      </c>
      <c r="P33">
        <v>45.68</v>
      </c>
      <c r="Q33">
        <v>100</v>
      </c>
      <c r="R33">
        <v>87.65</v>
      </c>
      <c r="S33">
        <v>22.22</v>
      </c>
      <c r="T33">
        <v>98.77</v>
      </c>
      <c r="U33">
        <v>83.95</v>
      </c>
      <c r="V33">
        <v>18.52</v>
      </c>
      <c r="W33">
        <v>62.14</v>
      </c>
      <c r="X33">
        <v>69.959999999999994</v>
      </c>
      <c r="Y33">
        <v>67.08</v>
      </c>
      <c r="Z33">
        <v>64.84</v>
      </c>
      <c r="AA33">
        <v>65.430000000000007</v>
      </c>
      <c r="AB33">
        <v>5.4</v>
      </c>
      <c r="AC33">
        <v>5.4</v>
      </c>
      <c r="AD33">
        <v>6</v>
      </c>
      <c r="AE33">
        <v>16.8</v>
      </c>
      <c r="AF33">
        <v>5.6</v>
      </c>
      <c r="AG33">
        <v>4.5</v>
      </c>
      <c r="AH33">
        <v>3.4</v>
      </c>
      <c r="AI33">
        <v>0</v>
      </c>
      <c r="AJ33">
        <v>15</v>
      </c>
      <c r="AK33" t="s">
        <v>3169</v>
      </c>
      <c r="AL33">
        <v>11.3</v>
      </c>
    </row>
    <row r="34" spans="1:38" x14ac:dyDescent="0.2">
      <c r="A34" t="s">
        <v>2962</v>
      </c>
      <c r="B34" t="s">
        <v>229</v>
      </c>
      <c r="C34" t="s">
        <v>73</v>
      </c>
      <c r="D34" s="104">
        <v>28</v>
      </c>
      <c r="E34">
        <v>12</v>
      </c>
      <c r="F34">
        <v>357</v>
      </c>
      <c r="G34">
        <v>244</v>
      </c>
      <c r="H34">
        <v>6.25E-2</v>
      </c>
      <c r="I34">
        <v>0.19230769230769201</v>
      </c>
      <c r="J34">
        <v>0.19774011299434999</v>
      </c>
      <c r="K34">
        <v>75</v>
      </c>
      <c r="L34">
        <v>137.31</v>
      </c>
      <c r="M34">
        <v>137.85</v>
      </c>
      <c r="N34">
        <v>19.14</v>
      </c>
      <c r="O34">
        <v>81.48</v>
      </c>
      <c r="P34">
        <v>60.49</v>
      </c>
      <c r="Q34">
        <v>16.05</v>
      </c>
      <c r="R34">
        <v>72.84</v>
      </c>
      <c r="S34">
        <v>62.96</v>
      </c>
      <c r="T34">
        <v>18.52</v>
      </c>
      <c r="U34">
        <v>81.48</v>
      </c>
      <c r="V34">
        <v>75.31</v>
      </c>
      <c r="W34">
        <v>53.7</v>
      </c>
      <c r="X34">
        <v>50.62</v>
      </c>
      <c r="Y34">
        <v>58.44</v>
      </c>
      <c r="Z34">
        <v>53.64</v>
      </c>
      <c r="AA34">
        <v>48.15</v>
      </c>
      <c r="AB34">
        <v>1.7</v>
      </c>
      <c r="AC34">
        <v>7</v>
      </c>
      <c r="AD34">
        <v>8</v>
      </c>
      <c r="AE34">
        <v>16.7</v>
      </c>
      <c r="AF34">
        <v>5.57</v>
      </c>
      <c r="AG34">
        <v>1.7</v>
      </c>
      <c r="AH34">
        <v>1.3</v>
      </c>
      <c r="AI34">
        <v>0</v>
      </c>
      <c r="AJ34">
        <v>5</v>
      </c>
      <c r="AK34" t="s">
        <v>3164</v>
      </c>
      <c r="AL34">
        <v>11.1</v>
      </c>
    </row>
    <row r="35" spans="1:38" x14ac:dyDescent="0.2">
      <c r="A35" t="s">
        <v>3004</v>
      </c>
      <c r="B35" t="s">
        <v>340</v>
      </c>
      <c r="C35" t="s">
        <v>77</v>
      </c>
      <c r="D35" s="104">
        <v>41</v>
      </c>
      <c r="E35">
        <v>10</v>
      </c>
      <c r="F35">
        <v>2</v>
      </c>
      <c r="G35">
        <v>12</v>
      </c>
      <c r="H35">
        <v>0</v>
      </c>
      <c r="I35">
        <v>0</v>
      </c>
      <c r="J35">
        <v>0.11111111111111099</v>
      </c>
      <c r="K35">
        <v>66.67</v>
      </c>
      <c r="L35">
        <v>50</v>
      </c>
      <c r="M35">
        <v>66.67</v>
      </c>
      <c r="N35">
        <v>16.670000000000002</v>
      </c>
      <c r="O35">
        <v>6.79</v>
      </c>
      <c r="P35">
        <v>14.2</v>
      </c>
      <c r="Q35">
        <v>11.73</v>
      </c>
      <c r="R35">
        <v>7.41</v>
      </c>
      <c r="S35">
        <v>8.64</v>
      </c>
      <c r="T35">
        <v>9.26</v>
      </c>
      <c r="U35">
        <v>7.41</v>
      </c>
      <c r="V35">
        <v>16.670000000000002</v>
      </c>
      <c r="W35">
        <v>12.55</v>
      </c>
      <c r="X35">
        <v>9.26</v>
      </c>
      <c r="Y35">
        <v>11.11</v>
      </c>
      <c r="Z35">
        <v>11.51</v>
      </c>
      <c r="AA35">
        <v>4.9400000000000004</v>
      </c>
      <c r="AB35">
        <v>4</v>
      </c>
      <c r="AC35">
        <v>4</v>
      </c>
      <c r="AD35">
        <v>8</v>
      </c>
      <c r="AE35">
        <v>16</v>
      </c>
      <c r="AF35">
        <v>5.33</v>
      </c>
      <c r="AG35">
        <v>1.6</v>
      </c>
      <c r="AH35">
        <v>0.45</v>
      </c>
      <c r="AI35">
        <v>2</v>
      </c>
      <c r="AJ35">
        <v>4</v>
      </c>
      <c r="AK35" t="s">
        <v>3160</v>
      </c>
      <c r="AL35">
        <v>3.5</v>
      </c>
    </row>
    <row r="36" spans="1:38" x14ac:dyDescent="0.2">
      <c r="A36" t="s">
        <v>2936</v>
      </c>
      <c r="B36" t="s">
        <v>152</v>
      </c>
      <c r="C36" t="s">
        <v>77</v>
      </c>
      <c r="D36" s="104">
        <v>47</v>
      </c>
      <c r="E36">
        <v>169</v>
      </c>
      <c r="F36">
        <v>223</v>
      </c>
      <c r="G36">
        <v>330</v>
      </c>
      <c r="H36">
        <v>0.17910447761194001</v>
      </c>
      <c r="I36">
        <v>0.17058823529411701</v>
      </c>
      <c r="J36">
        <v>0.27222222222222198</v>
      </c>
      <c r="K36">
        <v>126.12</v>
      </c>
      <c r="L36">
        <v>131.18</v>
      </c>
      <c r="M36">
        <v>183.33</v>
      </c>
      <c r="N36">
        <v>58.02</v>
      </c>
      <c r="O36">
        <v>64.2</v>
      </c>
      <c r="P36">
        <v>75.31</v>
      </c>
      <c r="Q36">
        <v>56.79</v>
      </c>
      <c r="R36">
        <v>65.430000000000007</v>
      </c>
      <c r="S36">
        <v>97.53</v>
      </c>
      <c r="T36">
        <v>75.31</v>
      </c>
      <c r="U36">
        <v>64.2</v>
      </c>
      <c r="V36">
        <v>95.06</v>
      </c>
      <c r="W36">
        <v>65.84</v>
      </c>
      <c r="X36">
        <v>73.25</v>
      </c>
      <c r="Y36">
        <v>78.19</v>
      </c>
      <c r="Z36">
        <v>69.540000000000006</v>
      </c>
      <c r="AA36">
        <v>74.069999999999993</v>
      </c>
      <c r="AB36">
        <v>5.5</v>
      </c>
      <c r="AC36">
        <v>4.4000000000000004</v>
      </c>
      <c r="AD36">
        <v>5.5</v>
      </c>
      <c r="AE36">
        <v>15.4</v>
      </c>
      <c r="AF36">
        <v>5.13</v>
      </c>
      <c r="AG36">
        <v>2.4</v>
      </c>
      <c r="AH36">
        <v>2.2999999999999998</v>
      </c>
      <c r="AI36">
        <v>2</v>
      </c>
      <c r="AJ36">
        <v>16</v>
      </c>
      <c r="AK36" t="s">
        <v>3162</v>
      </c>
      <c r="AL36">
        <v>10</v>
      </c>
    </row>
    <row r="37" spans="1:38" x14ac:dyDescent="0.2">
      <c r="A37" t="s">
        <v>3007</v>
      </c>
      <c r="B37" t="s">
        <v>347</v>
      </c>
      <c r="C37" t="s">
        <v>77</v>
      </c>
      <c r="D37" s="104">
        <v>30</v>
      </c>
      <c r="E37">
        <v>111</v>
      </c>
      <c r="F37">
        <v>31</v>
      </c>
      <c r="G37">
        <v>101</v>
      </c>
      <c r="H37">
        <v>0.12631578947368399</v>
      </c>
      <c r="I37">
        <v>4.2553191489361701E-2</v>
      </c>
      <c r="J37">
        <v>0.17391304347826</v>
      </c>
      <c r="K37">
        <v>116.84</v>
      </c>
      <c r="L37">
        <v>65.959999999999994</v>
      </c>
      <c r="M37">
        <v>146.38</v>
      </c>
      <c r="N37">
        <v>46.3</v>
      </c>
      <c r="O37">
        <v>25.93</v>
      </c>
      <c r="P37">
        <v>40.74</v>
      </c>
      <c r="Q37">
        <v>40.74</v>
      </c>
      <c r="R37">
        <v>11.11</v>
      </c>
      <c r="S37">
        <v>75.31</v>
      </c>
      <c r="T37">
        <v>37.04</v>
      </c>
      <c r="U37">
        <v>16.05</v>
      </c>
      <c r="V37">
        <v>52.47</v>
      </c>
      <c r="W37">
        <v>37.659999999999997</v>
      </c>
      <c r="X37">
        <v>42.39</v>
      </c>
      <c r="Y37">
        <v>35.19</v>
      </c>
      <c r="Z37">
        <v>38.47</v>
      </c>
      <c r="AA37">
        <v>33.33</v>
      </c>
      <c r="AB37">
        <v>3.2</v>
      </c>
      <c r="AC37">
        <v>3.2</v>
      </c>
      <c r="AD37">
        <v>8.75</v>
      </c>
      <c r="AE37">
        <v>15.15</v>
      </c>
      <c r="AF37">
        <v>5.05</v>
      </c>
      <c r="AG37">
        <v>1.6</v>
      </c>
      <c r="AH37">
        <v>0.77</v>
      </c>
      <c r="AI37">
        <v>0</v>
      </c>
      <c r="AJ37">
        <v>5</v>
      </c>
      <c r="AK37" t="s">
        <v>3158</v>
      </c>
      <c r="AL37">
        <v>3</v>
      </c>
    </row>
    <row r="38" spans="1:38" x14ac:dyDescent="0.2">
      <c r="A38" t="s">
        <v>2967</v>
      </c>
      <c r="B38" t="s">
        <v>243</v>
      </c>
      <c r="C38" t="s">
        <v>73</v>
      </c>
      <c r="D38" s="104">
        <v>13</v>
      </c>
      <c r="E38">
        <v>25</v>
      </c>
      <c r="F38">
        <v>4</v>
      </c>
      <c r="G38">
        <v>1</v>
      </c>
      <c r="H38">
        <v>0.266666666666666</v>
      </c>
      <c r="I38">
        <v>0</v>
      </c>
      <c r="J38">
        <v>0</v>
      </c>
      <c r="K38">
        <v>166.67</v>
      </c>
      <c r="L38">
        <v>80</v>
      </c>
      <c r="M38">
        <v>50</v>
      </c>
      <c r="N38">
        <v>23.46</v>
      </c>
      <c r="O38">
        <v>9.8800000000000008</v>
      </c>
      <c r="P38">
        <v>1.23</v>
      </c>
      <c r="Q38">
        <v>93.83</v>
      </c>
      <c r="R38">
        <v>14.81</v>
      </c>
      <c r="S38">
        <v>3.09</v>
      </c>
      <c r="T38">
        <v>100</v>
      </c>
      <c r="U38">
        <v>7.41</v>
      </c>
      <c r="V38">
        <v>4.9400000000000004</v>
      </c>
      <c r="W38">
        <v>11.52</v>
      </c>
      <c r="X38">
        <v>37.24</v>
      </c>
      <c r="Y38">
        <v>37.450000000000003</v>
      </c>
      <c r="Z38">
        <v>21.84</v>
      </c>
      <c r="AA38">
        <v>16.05</v>
      </c>
      <c r="AB38">
        <v>8</v>
      </c>
      <c r="AC38">
        <v>5</v>
      </c>
      <c r="AD38">
        <v>2</v>
      </c>
      <c r="AE38">
        <v>15</v>
      </c>
      <c r="AF38">
        <v>5</v>
      </c>
      <c r="AG38">
        <v>0.39</v>
      </c>
      <c r="AH38">
        <v>0</v>
      </c>
      <c r="AI38">
        <v>0</v>
      </c>
      <c r="AJ38">
        <v>4</v>
      </c>
      <c r="AK38" t="s">
        <v>3170</v>
      </c>
      <c r="AL38">
        <v>2.8</v>
      </c>
    </row>
    <row r="39" spans="1:38" x14ac:dyDescent="0.2">
      <c r="A39" t="s">
        <v>2970</v>
      </c>
      <c r="B39" t="s">
        <v>248</v>
      </c>
      <c r="C39" t="s">
        <v>77</v>
      </c>
      <c r="D39" s="104">
        <v>45</v>
      </c>
      <c r="E39">
        <v>352</v>
      </c>
      <c r="F39">
        <v>383</v>
      </c>
      <c r="G39">
        <v>361</v>
      </c>
      <c r="H39">
        <v>0.21653543307086601</v>
      </c>
      <c r="I39">
        <v>0.162420382165605</v>
      </c>
      <c r="J39">
        <v>0.20318725099601501</v>
      </c>
      <c r="K39">
        <v>138.58000000000001</v>
      </c>
      <c r="L39">
        <v>121.97</v>
      </c>
      <c r="M39">
        <v>143.82</v>
      </c>
      <c r="N39">
        <v>79.63</v>
      </c>
      <c r="O39">
        <v>83.95</v>
      </c>
      <c r="P39">
        <v>80.25</v>
      </c>
      <c r="Q39">
        <v>72.84</v>
      </c>
      <c r="R39">
        <v>49.38</v>
      </c>
      <c r="S39">
        <v>70.37</v>
      </c>
      <c r="T39">
        <v>90.12</v>
      </c>
      <c r="U39">
        <v>59.26</v>
      </c>
      <c r="V39">
        <v>76.540000000000006</v>
      </c>
      <c r="W39">
        <v>81.28</v>
      </c>
      <c r="X39">
        <v>64.2</v>
      </c>
      <c r="Y39">
        <v>75.31</v>
      </c>
      <c r="Z39">
        <v>76.11</v>
      </c>
      <c r="AA39">
        <v>88.89</v>
      </c>
      <c r="AB39">
        <v>3.4</v>
      </c>
      <c r="AC39">
        <v>3.4</v>
      </c>
      <c r="AD39">
        <v>8</v>
      </c>
      <c r="AE39">
        <v>14.8</v>
      </c>
      <c r="AF39">
        <v>4.93</v>
      </c>
      <c r="AG39">
        <v>0.67100000000000004</v>
      </c>
      <c r="AH39">
        <v>0.22</v>
      </c>
      <c r="AI39">
        <v>2</v>
      </c>
      <c r="AJ39">
        <v>9</v>
      </c>
      <c r="AK39" t="s">
        <v>3160</v>
      </c>
      <c r="AL39">
        <v>3.5</v>
      </c>
    </row>
    <row r="40" spans="1:38" ht="16" x14ac:dyDescent="0.2">
      <c r="A40" t="s">
        <v>3001</v>
      </c>
      <c r="B40" t="s">
        <v>605</v>
      </c>
      <c r="C40" t="s">
        <v>77</v>
      </c>
      <c r="D40" s="104">
        <v>38</v>
      </c>
      <c r="E40">
        <v>480</v>
      </c>
      <c r="F40">
        <v>317</v>
      </c>
      <c r="G40">
        <v>303</v>
      </c>
      <c r="H40">
        <v>0.21752265861027101</v>
      </c>
      <c r="I40">
        <v>0.22624434389140199</v>
      </c>
      <c r="J40">
        <v>0.1875</v>
      </c>
      <c r="K40">
        <v>145.02000000000001</v>
      </c>
      <c r="L40">
        <v>143.44</v>
      </c>
      <c r="M40">
        <v>145.66999999999999</v>
      </c>
      <c r="N40">
        <v>92.59</v>
      </c>
      <c r="O40">
        <v>80.25</v>
      </c>
      <c r="P40">
        <v>70.37</v>
      </c>
      <c r="Q40">
        <v>85.19</v>
      </c>
      <c r="R40">
        <v>82.72</v>
      </c>
      <c r="S40">
        <v>74.069999999999993</v>
      </c>
      <c r="T40">
        <v>91.36</v>
      </c>
      <c r="U40">
        <v>91.36</v>
      </c>
      <c r="V40">
        <v>67.28</v>
      </c>
      <c r="W40">
        <v>81.069999999999993</v>
      </c>
      <c r="X40">
        <v>80.66</v>
      </c>
      <c r="Y40">
        <v>83.33</v>
      </c>
      <c r="Z40">
        <v>81.31</v>
      </c>
      <c r="AA40">
        <v>95.06</v>
      </c>
      <c r="AB40">
        <v>3.2</v>
      </c>
      <c r="AC40">
        <v>3.2</v>
      </c>
      <c r="AD40">
        <v>8</v>
      </c>
      <c r="AE40">
        <v>14.4</v>
      </c>
      <c r="AF40">
        <v>4.8</v>
      </c>
      <c r="AG40">
        <v>7.3</v>
      </c>
      <c r="AH40">
        <v>2.4</v>
      </c>
      <c r="AI40">
        <v>3</v>
      </c>
      <c r="AJ40">
        <v>8</v>
      </c>
      <c r="AK40" s="106" t="s">
        <v>3169</v>
      </c>
      <c r="AL40">
        <v>11.3</v>
      </c>
    </row>
    <row r="41" spans="1:38" x14ac:dyDescent="0.2">
      <c r="A41" t="s">
        <v>2961</v>
      </c>
      <c r="B41" t="s">
        <v>509</v>
      </c>
      <c r="C41" t="s">
        <v>77</v>
      </c>
      <c r="D41" s="104">
        <v>36</v>
      </c>
      <c r="E41">
        <v>424</v>
      </c>
      <c r="F41">
        <v>441</v>
      </c>
      <c r="G41">
        <v>196</v>
      </c>
      <c r="H41">
        <v>0.21771217712177099</v>
      </c>
      <c r="I41">
        <v>0.19108280254776999</v>
      </c>
      <c r="J41">
        <v>0.18124999999999999</v>
      </c>
      <c r="K41">
        <v>156.46</v>
      </c>
      <c r="L41">
        <v>140.44999999999999</v>
      </c>
      <c r="M41">
        <v>122.5</v>
      </c>
      <c r="N41">
        <v>85.19</v>
      </c>
      <c r="O41">
        <v>90.12</v>
      </c>
      <c r="P41">
        <v>53.09</v>
      </c>
      <c r="Q41">
        <v>91.36</v>
      </c>
      <c r="R41">
        <v>79.010000000000005</v>
      </c>
      <c r="S41">
        <v>38.270000000000003</v>
      </c>
      <c r="T41">
        <v>92.59</v>
      </c>
      <c r="U41">
        <v>80.25</v>
      </c>
      <c r="V41">
        <v>59.26</v>
      </c>
      <c r="W41">
        <v>76.13</v>
      </c>
      <c r="X41">
        <v>69.55</v>
      </c>
      <c r="Y41">
        <v>77.37</v>
      </c>
      <c r="Z41">
        <v>74.67</v>
      </c>
      <c r="AA41">
        <v>86.42</v>
      </c>
      <c r="AB41">
        <v>1</v>
      </c>
      <c r="AC41">
        <v>1</v>
      </c>
      <c r="AD41">
        <v>12</v>
      </c>
      <c r="AE41">
        <v>14</v>
      </c>
      <c r="AF41">
        <v>4.67</v>
      </c>
      <c r="AG41">
        <v>1.5</v>
      </c>
      <c r="AH41">
        <v>1.2</v>
      </c>
      <c r="AI41">
        <v>1</v>
      </c>
      <c r="AJ41">
        <v>7</v>
      </c>
      <c r="AK41" t="s">
        <v>3158</v>
      </c>
      <c r="AL41">
        <v>3</v>
      </c>
    </row>
    <row r="42" spans="1:38" x14ac:dyDescent="0.2">
      <c r="A42" t="s">
        <v>2977</v>
      </c>
      <c r="B42" t="s">
        <v>273</v>
      </c>
      <c r="C42" t="s">
        <v>77</v>
      </c>
      <c r="D42" s="104">
        <v>44</v>
      </c>
      <c r="E42">
        <v>255</v>
      </c>
      <c r="F42">
        <v>155</v>
      </c>
      <c r="G42">
        <v>217</v>
      </c>
      <c r="H42">
        <v>0.16393442622950799</v>
      </c>
      <c r="I42">
        <v>0.115646258503401</v>
      </c>
      <c r="J42">
        <v>0.210884353741496</v>
      </c>
      <c r="K42">
        <v>139.34</v>
      </c>
      <c r="L42">
        <v>105.44</v>
      </c>
      <c r="M42">
        <v>147.62</v>
      </c>
      <c r="N42">
        <v>69.14</v>
      </c>
      <c r="O42">
        <v>58.02</v>
      </c>
      <c r="P42">
        <v>55.56</v>
      </c>
      <c r="Q42">
        <v>74.069999999999993</v>
      </c>
      <c r="R42">
        <v>27.16</v>
      </c>
      <c r="S42">
        <v>79.010000000000005</v>
      </c>
      <c r="T42">
        <v>65.430000000000007</v>
      </c>
      <c r="U42">
        <v>32.1</v>
      </c>
      <c r="V42">
        <v>81.48</v>
      </c>
      <c r="W42">
        <v>60.91</v>
      </c>
      <c r="X42">
        <v>60.08</v>
      </c>
      <c r="Y42">
        <v>59.67</v>
      </c>
      <c r="Z42">
        <v>60.52</v>
      </c>
      <c r="AA42">
        <v>58.02</v>
      </c>
      <c r="AB42">
        <v>3</v>
      </c>
      <c r="AC42">
        <v>1.9</v>
      </c>
      <c r="AD42">
        <v>9</v>
      </c>
      <c r="AE42">
        <v>13.9</v>
      </c>
      <c r="AF42">
        <v>4.63</v>
      </c>
      <c r="AG42">
        <v>0.33500000000000002</v>
      </c>
      <c r="AH42">
        <v>0.154</v>
      </c>
      <c r="AI42">
        <v>2</v>
      </c>
      <c r="AJ42">
        <v>6</v>
      </c>
      <c r="AK42" t="s">
        <v>3159</v>
      </c>
      <c r="AL42">
        <v>1.9</v>
      </c>
    </row>
    <row r="43" spans="1:38" x14ac:dyDescent="0.2">
      <c r="A43" t="s">
        <v>2995</v>
      </c>
      <c r="B43" t="s">
        <v>313</v>
      </c>
      <c r="C43" t="s">
        <v>77</v>
      </c>
      <c r="D43" s="104">
        <v>31</v>
      </c>
      <c r="E43">
        <v>129</v>
      </c>
      <c r="F43">
        <v>230</v>
      </c>
      <c r="G43">
        <v>289</v>
      </c>
      <c r="H43">
        <v>0.133333333333333</v>
      </c>
      <c r="I43">
        <v>0.14507772020725301</v>
      </c>
      <c r="J43">
        <v>0.205405405405405</v>
      </c>
      <c r="K43">
        <v>122.86</v>
      </c>
      <c r="L43">
        <v>119.17</v>
      </c>
      <c r="M43">
        <v>156.22</v>
      </c>
      <c r="N43">
        <v>53.09</v>
      </c>
      <c r="O43">
        <v>66.67</v>
      </c>
      <c r="P43">
        <v>67.900000000000006</v>
      </c>
      <c r="Q43">
        <v>51.85</v>
      </c>
      <c r="R43">
        <v>45.68</v>
      </c>
      <c r="S43">
        <v>90.12</v>
      </c>
      <c r="T43">
        <v>44.44</v>
      </c>
      <c r="U43">
        <v>48.15</v>
      </c>
      <c r="V43">
        <v>79.010000000000005</v>
      </c>
      <c r="W43">
        <v>62.55</v>
      </c>
      <c r="X43">
        <v>62.55</v>
      </c>
      <c r="Y43">
        <v>57.2</v>
      </c>
      <c r="Z43">
        <v>61.75</v>
      </c>
      <c r="AA43">
        <v>60.49</v>
      </c>
      <c r="AB43">
        <v>5</v>
      </c>
      <c r="AC43">
        <v>4.4000000000000004</v>
      </c>
      <c r="AD43">
        <v>4</v>
      </c>
      <c r="AE43">
        <v>13.4</v>
      </c>
      <c r="AF43">
        <v>4.47</v>
      </c>
      <c r="AG43">
        <v>0.66700000000000004</v>
      </c>
      <c r="AH43">
        <v>0.24199999999999999</v>
      </c>
      <c r="AI43">
        <v>0</v>
      </c>
      <c r="AJ43">
        <v>5</v>
      </c>
      <c r="AK43" t="s">
        <v>3164</v>
      </c>
      <c r="AL43">
        <v>11.1</v>
      </c>
    </row>
    <row r="44" spans="1:38" x14ac:dyDescent="0.2">
      <c r="A44" t="s">
        <v>2996</v>
      </c>
      <c r="B44" t="s">
        <v>314</v>
      </c>
      <c r="C44" t="s">
        <v>77</v>
      </c>
      <c r="D44" s="104">
        <v>23</v>
      </c>
      <c r="E44">
        <v>10</v>
      </c>
      <c r="F44">
        <v>25</v>
      </c>
      <c r="G44">
        <v>3</v>
      </c>
      <c r="H44">
        <v>7.1428571428571397E-2</v>
      </c>
      <c r="I44">
        <v>0.2</v>
      </c>
      <c r="J44">
        <v>0</v>
      </c>
      <c r="K44">
        <v>71.430000000000007</v>
      </c>
      <c r="L44">
        <v>125</v>
      </c>
      <c r="M44">
        <v>42.86</v>
      </c>
      <c r="N44">
        <v>16.670000000000002</v>
      </c>
      <c r="O44">
        <v>24.69</v>
      </c>
      <c r="P44">
        <v>3.7</v>
      </c>
      <c r="Q44">
        <v>14.81</v>
      </c>
      <c r="R44">
        <v>54.32</v>
      </c>
      <c r="S44">
        <v>1.23</v>
      </c>
      <c r="T44">
        <v>20.99</v>
      </c>
      <c r="U44">
        <v>87.65</v>
      </c>
      <c r="V44">
        <v>4.9400000000000004</v>
      </c>
      <c r="W44">
        <v>15.02</v>
      </c>
      <c r="X44">
        <v>23.45</v>
      </c>
      <c r="Y44">
        <v>37.86</v>
      </c>
      <c r="Z44">
        <v>20.55</v>
      </c>
      <c r="AA44">
        <v>14.81</v>
      </c>
      <c r="AB44">
        <v>3</v>
      </c>
      <c r="AC44">
        <v>3</v>
      </c>
      <c r="AD44">
        <v>7.25</v>
      </c>
      <c r="AE44">
        <v>13.25</v>
      </c>
      <c r="AF44">
        <v>4.42</v>
      </c>
      <c r="AG44">
        <v>0.23699999999999999</v>
      </c>
      <c r="AH44">
        <v>0.108</v>
      </c>
      <c r="AI44">
        <v>0</v>
      </c>
      <c r="AJ44">
        <v>6</v>
      </c>
      <c r="AK44" t="s">
        <v>3159</v>
      </c>
      <c r="AL44">
        <v>1.9</v>
      </c>
    </row>
    <row r="45" spans="1:38" x14ac:dyDescent="0.2">
      <c r="A45" t="s">
        <v>2956</v>
      </c>
      <c r="B45" t="s">
        <v>210</v>
      </c>
      <c r="C45" t="s">
        <v>73</v>
      </c>
      <c r="D45" s="104">
        <v>26</v>
      </c>
      <c r="E45">
        <v>43</v>
      </c>
      <c r="F45">
        <v>18</v>
      </c>
      <c r="G45">
        <v>5</v>
      </c>
      <c r="H45">
        <v>0.17241379310344801</v>
      </c>
      <c r="I45">
        <v>0.18181818181818099</v>
      </c>
      <c r="J45">
        <v>0.25</v>
      </c>
      <c r="K45">
        <v>148.28</v>
      </c>
      <c r="L45">
        <v>163.63999999999999</v>
      </c>
      <c r="M45">
        <v>125</v>
      </c>
      <c r="N45">
        <v>33.33</v>
      </c>
      <c r="O45">
        <v>22.22</v>
      </c>
      <c r="P45">
        <v>6.79</v>
      </c>
      <c r="Q45">
        <v>88.89</v>
      </c>
      <c r="R45">
        <v>95.06</v>
      </c>
      <c r="S45">
        <v>43.21</v>
      </c>
      <c r="T45">
        <v>70.989999999999995</v>
      </c>
      <c r="U45">
        <v>75.31</v>
      </c>
      <c r="V45">
        <v>90.12</v>
      </c>
      <c r="W45">
        <v>20.78</v>
      </c>
      <c r="X45">
        <v>75.72</v>
      </c>
      <c r="Y45">
        <v>78.81</v>
      </c>
      <c r="Z45">
        <v>43.22</v>
      </c>
      <c r="AA45">
        <v>39.51</v>
      </c>
      <c r="AB45">
        <v>1.6</v>
      </c>
      <c r="AC45">
        <v>1.6</v>
      </c>
      <c r="AD45">
        <v>10</v>
      </c>
      <c r="AE45">
        <v>13.2</v>
      </c>
      <c r="AF45">
        <v>4.4000000000000004</v>
      </c>
      <c r="AG45">
        <v>0.23400000000000001</v>
      </c>
      <c r="AH45">
        <v>0</v>
      </c>
      <c r="AI45">
        <v>1</v>
      </c>
      <c r="AJ45">
        <v>5</v>
      </c>
      <c r="AK45" t="s">
        <v>3160</v>
      </c>
      <c r="AL45">
        <v>3.5</v>
      </c>
    </row>
    <row r="46" spans="1:38" x14ac:dyDescent="0.2">
      <c r="A46" t="s">
        <v>3003</v>
      </c>
      <c r="B46" t="s">
        <v>333</v>
      </c>
      <c r="C46" t="s">
        <v>73</v>
      </c>
      <c r="D46" s="104">
        <v>45</v>
      </c>
      <c r="E46">
        <v>0</v>
      </c>
      <c r="F46">
        <v>1</v>
      </c>
      <c r="G46">
        <v>40</v>
      </c>
      <c r="H46">
        <v>0</v>
      </c>
      <c r="I46">
        <v>0</v>
      </c>
      <c r="J46">
        <v>0.10344827586206801</v>
      </c>
      <c r="K46">
        <v>0</v>
      </c>
      <c r="L46">
        <v>25</v>
      </c>
      <c r="M46">
        <v>137.93</v>
      </c>
      <c r="N46">
        <v>3.09</v>
      </c>
      <c r="O46">
        <v>3.7</v>
      </c>
      <c r="P46">
        <v>24.69</v>
      </c>
      <c r="Q46">
        <v>3.09</v>
      </c>
      <c r="R46">
        <v>3.7</v>
      </c>
      <c r="S46">
        <v>64.81</v>
      </c>
      <c r="T46">
        <v>9.26</v>
      </c>
      <c r="U46">
        <v>7.41</v>
      </c>
      <c r="V46">
        <v>12.96</v>
      </c>
      <c r="W46">
        <v>10.49</v>
      </c>
      <c r="X46">
        <v>23.87</v>
      </c>
      <c r="Y46">
        <v>9.8800000000000008</v>
      </c>
      <c r="Z46">
        <v>13.74</v>
      </c>
      <c r="AA46">
        <v>9.8800000000000008</v>
      </c>
      <c r="AB46">
        <v>2.2000000000000002</v>
      </c>
      <c r="AC46">
        <v>2.2000000000000002</v>
      </c>
      <c r="AD46">
        <v>8</v>
      </c>
      <c r="AE46">
        <v>12.4</v>
      </c>
      <c r="AF46">
        <v>4.13</v>
      </c>
      <c r="AG46">
        <v>0.874</v>
      </c>
      <c r="AH46">
        <v>0</v>
      </c>
      <c r="AI46">
        <v>1</v>
      </c>
      <c r="AJ46">
        <v>8</v>
      </c>
      <c r="AK46" t="s">
        <v>3172</v>
      </c>
      <c r="AL46">
        <v>2.8</v>
      </c>
    </row>
    <row r="47" spans="1:38" x14ac:dyDescent="0.2">
      <c r="A47" t="s">
        <v>2975</v>
      </c>
      <c r="B47" t="s">
        <v>267</v>
      </c>
      <c r="C47" t="s">
        <v>73</v>
      </c>
      <c r="D47" s="104">
        <v>42</v>
      </c>
      <c r="E47">
        <v>503</v>
      </c>
      <c r="F47">
        <v>297</v>
      </c>
      <c r="G47">
        <v>508</v>
      </c>
      <c r="H47">
        <v>0.18994413407821201</v>
      </c>
      <c r="I47">
        <v>0.140625</v>
      </c>
      <c r="J47">
        <v>0.205278592375366</v>
      </c>
      <c r="K47">
        <v>140.5</v>
      </c>
      <c r="L47">
        <v>116.02</v>
      </c>
      <c r="M47">
        <v>148.97</v>
      </c>
      <c r="N47">
        <v>93.83</v>
      </c>
      <c r="O47">
        <v>79.010000000000005</v>
      </c>
      <c r="P47">
        <v>97.53</v>
      </c>
      <c r="Q47">
        <v>76.540000000000006</v>
      </c>
      <c r="R47">
        <v>40.74</v>
      </c>
      <c r="S47">
        <v>80.25</v>
      </c>
      <c r="T47">
        <v>82.72</v>
      </c>
      <c r="U47">
        <v>44.44</v>
      </c>
      <c r="V47">
        <v>77.78</v>
      </c>
      <c r="W47">
        <v>90.12</v>
      </c>
      <c r="X47">
        <v>65.84</v>
      </c>
      <c r="Y47">
        <v>68.31</v>
      </c>
      <c r="Z47">
        <v>80.78</v>
      </c>
      <c r="AA47">
        <v>92.59</v>
      </c>
      <c r="AB47">
        <v>2.8</v>
      </c>
      <c r="AC47">
        <v>2.8</v>
      </c>
      <c r="AD47">
        <v>6.75</v>
      </c>
      <c r="AE47">
        <v>12.35</v>
      </c>
      <c r="AF47">
        <v>4.12</v>
      </c>
      <c r="AG47">
        <v>0.54500000000000004</v>
      </c>
      <c r="AH47">
        <v>0.222</v>
      </c>
      <c r="AI47">
        <v>4</v>
      </c>
      <c r="AJ47">
        <v>9</v>
      </c>
      <c r="AK47" t="s">
        <v>3154</v>
      </c>
      <c r="AL47">
        <v>11.3</v>
      </c>
    </row>
    <row r="48" spans="1:38" x14ac:dyDescent="0.2">
      <c r="A48" t="s">
        <v>2964</v>
      </c>
      <c r="B48" t="s">
        <v>520</v>
      </c>
      <c r="C48" t="s">
        <v>77</v>
      </c>
      <c r="D48" s="104">
        <v>39</v>
      </c>
      <c r="E48">
        <v>17</v>
      </c>
      <c r="F48">
        <v>20</v>
      </c>
      <c r="G48">
        <v>30</v>
      </c>
      <c r="H48">
        <v>0.14285714285714199</v>
      </c>
      <c r="I48">
        <v>7.69230769230769E-2</v>
      </c>
      <c r="J48">
        <v>0.15151515151515099</v>
      </c>
      <c r="K48">
        <v>121.43</v>
      </c>
      <c r="L48">
        <v>76.92</v>
      </c>
      <c r="M48">
        <v>90.91</v>
      </c>
      <c r="N48">
        <v>20.99</v>
      </c>
      <c r="O48">
        <v>23.46</v>
      </c>
      <c r="P48">
        <v>22.22</v>
      </c>
      <c r="Q48">
        <v>50.62</v>
      </c>
      <c r="R48">
        <v>13.58</v>
      </c>
      <c r="S48">
        <v>13.58</v>
      </c>
      <c r="T48">
        <v>49.38</v>
      </c>
      <c r="U48">
        <v>24.07</v>
      </c>
      <c r="V48">
        <v>29.63</v>
      </c>
      <c r="W48">
        <v>22.22</v>
      </c>
      <c r="X48">
        <v>25.93</v>
      </c>
      <c r="Y48">
        <v>34.36</v>
      </c>
      <c r="Z48">
        <v>24.97</v>
      </c>
      <c r="AA48">
        <v>17.28</v>
      </c>
      <c r="AB48">
        <v>2.6</v>
      </c>
      <c r="AC48">
        <v>2.6</v>
      </c>
      <c r="AD48">
        <v>7</v>
      </c>
      <c r="AE48">
        <v>12.2</v>
      </c>
      <c r="AF48">
        <v>4.07</v>
      </c>
      <c r="AG48">
        <v>2.2000000000000002</v>
      </c>
      <c r="AH48">
        <v>0</v>
      </c>
      <c r="AI48">
        <v>1</v>
      </c>
      <c r="AJ48">
        <v>6</v>
      </c>
      <c r="AK48" t="s">
        <v>3173</v>
      </c>
      <c r="AL48">
        <v>10</v>
      </c>
    </row>
    <row r="49" spans="1:38" x14ac:dyDescent="0.2">
      <c r="A49" t="s">
        <v>2999</v>
      </c>
      <c r="B49" t="s">
        <v>597</v>
      </c>
      <c r="C49" t="s">
        <v>2789</v>
      </c>
      <c r="D49" s="104">
        <v>47</v>
      </c>
      <c r="E49">
        <v>440</v>
      </c>
      <c r="F49">
        <v>478</v>
      </c>
      <c r="G49">
        <v>483</v>
      </c>
      <c r="H49">
        <v>0.142091152815013</v>
      </c>
      <c r="I49">
        <v>0.154228855721393</v>
      </c>
      <c r="J49">
        <v>0.16986301369862999</v>
      </c>
      <c r="K49">
        <v>117.96</v>
      </c>
      <c r="L49">
        <v>118.91</v>
      </c>
      <c r="M49">
        <v>132.33000000000001</v>
      </c>
      <c r="N49">
        <v>87.65</v>
      </c>
      <c r="O49">
        <v>91.36</v>
      </c>
      <c r="P49">
        <v>95.06</v>
      </c>
      <c r="Q49">
        <v>41.98</v>
      </c>
      <c r="R49">
        <v>44.44</v>
      </c>
      <c r="S49">
        <v>51.85</v>
      </c>
      <c r="T49">
        <v>48.15</v>
      </c>
      <c r="U49">
        <v>53.09</v>
      </c>
      <c r="V49">
        <v>49.38</v>
      </c>
      <c r="W49">
        <v>91.36</v>
      </c>
      <c r="X49">
        <v>46.09</v>
      </c>
      <c r="Y49">
        <v>50.21</v>
      </c>
      <c r="Z49">
        <v>73.87</v>
      </c>
      <c r="AA49">
        <v>80.25</v>
      </c>
      <c r="AB49">
        <v>1.8</v>
      </c>
      <c r="AC49">
        <v>1.8</v>
      </c>
      <c r="AD49">
        <v>8</v>
      </c>
      <c r="AE49">
        <v>11.6</v>
      </c>
      <c r="AF49">
        <v>3.87</v>
      </c>
      <c r="AG49">
        <v>3.9</v>
      </c>
      <c r="AH49">
        <v>0.99</v>
      </c>
      <c r="AI49">
        <v>5</v>
      </c>
      <c r="AJ49">
        <v>5</v>
      </c>
      <c r="AK49" t="s">
        <v>3174</v>
      </c>
      <c r="AL49">
        <v>1.9</v>
      </c>
    </row>
    <row r="50" spans="1:38" x14ac:dyDescent="0.2">
      <c r="A50" t="s">
        <v>3014</v>
      </c>
      <c r="B50" t="s">
        <v>97</v>
      </c>
      <c r="C50" t="s">
        <v>77</v>
      </c>
      <c r="D50" s="104">
        <v>41</v>
      </c>
      <c r="E50">
        <v>359</v>
      </c>
      <c r="F50">
        <v>257</v>
      </c>
      <c r="G50">
        <v>274</v>
      </c>
      <c r="H50">
        <v>0.14893617021276501</v>
      </c>
      <c r="I50">
        <v>0.19411764705882301</v>
      </c>
      <c r="J50">
        <v>0.17857142857142799</v>
      </c>
      <c r="K50">
        <v>127.3</v>
      </c>
      <c r="L50">
        <v>151.18</v>
      </c>
      <c r="M50">
        <v>122.32</v>
      </c>
      <c r="N50">
        <v>82.72</v>
      </c>
      <c r="O50">
        <v>75.31</v>
      </c>
      <c r="P50">
        <v>65.430000000000007</v>
      </c>
      <c r="Q50">
        <v>61.73</v>
      </c>
      <c r="R50">
        <v>88.89</v>
      </c>
      <c r="S50">
        <v>35.799999999999997</v>
      </c>
      <c r="T50">
        <v>50.62</v>
      </c>
      <c r="U50">
        <v>85.19</v>
      </c>
      <c r="V50">
        <v>58.02</v>
      </c>
      <c r="W50">
        <v>74.489999999999995</v>
      </c>
      <c r="X50">
        <v>62.14</v>
      </c>
      <c r="Y50">
        <v>64.61</v>
      </c>
      <c r="Z50">
        <v>69.92</v>
      </c>
      <c r="AA50">
        <v>75.31</v>
      </c>
      <c r="AB50">
        <v>2.2000000000000002</v>
      </c>
      <c r="AC50">
        <v>2.2000000000000002</v>
      </c>
      <c r="AD50">
        <v>6.75</v>
      </c>
      <c r="AE50">
        <v>11.15</v>
      </c>
      <c r="AF50">
        <v>3.72</v>
      </c>
      <c r="AG50">
        <v>0.51600000000000001</v>
      </c>
      <c r="AH50">
        <v>3.5000000000000003E-2</v>
      </c>
      <c r="AI50">
        <v>1</v>
      </c>
      <c r="AJ50">
        <v>10</v>
      </c>
      <c r="AK50" t="s">
        <v>3173</v>
      </c>
      <c r="AL50">
        <v>10</v>
      </c>
    </row>
    <row r="51" spans="1:38" x14ac:dyDescent="0.2">
      <c r="A51" t="s">
        <v>2941</v>
      </c>
      <c r="B51" t="s">
        <v>168</v>
      </c>
      <c r="C51" t="s">
        <v>77</v>
      </c>
      <c r="D51" s="104">
        <v>35</v>
      </c>
      <c r="E51">
        <v>21</v>
      </c>
      <c r="F51">
        <v>59</v>
      </c>
      <c r="G51">
        <v>43</v>
      </c>
      <c r="H51">
        <v>8.3333333333333301E-2</v>
      </c>
      <c r="I51">
        <v>0.17391304347826</v>
      </c>
      <c r="J51">
        <v>0.15384615384615299</v>
      </c>
      <c r="K51">
        <v>87.5</v>
      </c>
      <c r="L51">
        <v>128.26</v>
      </c>
      <c r="M51">
        <v>110.26</v>
      </c>
      <c r="N51">
        <v>22.22</v>
      </c>
      <c r="O51">
        <v>36.42</v>
      </c>
      <c r="P51">
        <v>25.93</v>
      </c>
      <c r="Q51">
        <v>17.28</v>
      </c>
      <c r="R51">
        <v>59.26</v>
      </c>
      <c r="S51">
        <v>24.69</v>
      </c>
      <c r="T51">
        <v>23.46</v>
      </c>
      <c r="U51">
        <v>69.14</v>
      </c>
      <c r="V51">
        <v>30.86</v>
      </c>
      <c r="W51">
        <v>28.19</v>
      </c>
      <c r="X51">
        <v>33.74</v>
      </c>
      <c r="Y51">
        <v>41.15</v>
      </c>
      <c r="Z51">
        <v>31.52</v>
      </c>
      <c r="AA51">
        <v>23.46</v>
      </c>
      <c r="AB51">
        <v>0.2</v>
      </c>
      <c r="AC51">
        <v>0.2</v>
      </c>
      <c r="AD51">
        <v>10.75</v>
      </c>
      <c r="AE51">
        <v>11.15</v>
      </c>
      <c r="AF51">
        <v>3.72</v>
      </c>
      <c r="AG51">
        <v>0</v>
      </c>
      <c r="AH51">
        <v>0</v>
      </c>
      <c r="AI51">
        <v>2</v>
      </c>
      <c r="AJ51">
        <v>13</v>
      </c>
      <c r="AK51" t="s">
        <v>3153</v>
      </c>
      <c r="AL51">
        <v>11.1</v>
      </c>
    </row>
    <row r="52" spans="1:38" x14ac:dyDescent="0.2">
      <c r="A52" t="s">
        <v>2946</v>
      </c>
      <c r="B52" t="s">
        <v>185</v>
      </c>
      <c r="C52" t="s">
        <v>73</v>
      </c>
      <c r="D52" s="104">
        <v>29</v>
      </c>
      <c r="E52">
        <v>345</v>
      </c>
      <c r="F52">
        <v>248</v>
      </c>
      <c r="G52">
        <v>253</v>
      </c>
      <c r="H52">
        <v>0.16176470588235201</v>
      </c>
      <c r="I52">
        <v>0.2</v>
      </c>
      <c r="J52">
        <v>0.245714285714285</v>
      </c>
      <c r="K52">
        <v>126.84</v>
      </c>
      <c r="L52">
        <v>141.71</v>
      </c>
      <c r="M52">
        <v>144.57</v>
      </c>
      <c r="N52">
        <v>77.78</v>
      </c>
      <c r="O52">
        <v>71.599999999999994</v>
      </c>
      <c r="P52">
        <v>61.73</v>
      </c>
      <c r="Q52">
        <v>59.26</v>
      </c>
      <c r="R52">
        <v>81.48</v>
      </c>
      <c r="S52">
        <v>72.84</v>
      </c>
      <c r="T52">
        <v>62.96</v>
      </c>
      <c r="U52">
        <v>87.65</v>
      </c>
      <c r="V52">
        <v>88.89</v>
      </c>
      <c r="W52">
        <v>70.37</v>
      </c>
      <c r="X52">
        <v>71.19</v>
      </c>
      <c r="Y52">
        <v>79.83</v>
      </c>
      <c r="Z52">
        <v>71.989999999999995</v>
      </c>
      <c r="AA52">
        <v>77.78</v>
      </c>
      <c r="AB52">
        <v>2.2000000000000002</v>
      </c>
      <c r="AC52">
        <v>2.2000000000000002</v>
      </c>
      <c r="AD52">
        <v>6.75</v>
      </c>
      <c r="AE52">
        <v>11.15</v>
      </c>
      <c r="AF52">
        <v>3.72</v>
      </c>
      <c r="AG52">
        <v>0</v>
      </c>
      <c r="AH52">
        <v>0</v>
      </c>
      <c r="AI52">
        <v>2</v>
      </c>
      <c r="AJ52">
        <v>4</v>
      </c>
      <c r="AK52" t="s">
        <v>3175</v>
      </c>
      <c r="AL52">
        <v>2.8</v>
      </c>
    </row>
    <row r="53" spans="1:38" x14ac:dyDescent="0.2">
      <c r="A53" t="s">
        <v>2972</v>
      </c>
      <c r="B53" t="s">
        <v>260</v>
      </c>
      <c r="C53" t="s">
        <v>77</v>
      </c>
      <c r="D53" s="104">
        <v>33</v>
      </c>
      <c r="E53">
        <v>2</v>
      </c>
      <c r="F53">
        <v>0</v>
      </c>
      <c r="G53">
        <v>6</v>
      </c>
      <c r="H53">
        <v>0</v>
      </c>
      <c r="I53">
        <v>0</v>
      </c>
      <c r="J53">
        <v>0</v>
      </c>
      <c r="K53">
        <v>50</v>
      </c>
      <c r="L53">
        <v>0</v>
      </c>
      <c r="M53">
        <v>50</v>
      </c>
      <c r="N53">
        <v>9.26</v>
      </c>
      <c r="O53">
        <v>1.85</v>
      </c>
      <c r="P53">
        <v>8.64</v>
      </c>
      <c r="Q53">
        <v>8.02</v>
      </c>
      <c r="R53">
        <v>1.85</v>
      </c>
      <c r="S53">
        <v>3.09</v>
      </c>
      <c r="T53">
        <v>9.26</v>
      </c>
      <c r="U53">
        <v>7.41</v>
      </c>
      <c r="V53">
        <v>4.9400000000000004</v>
      </c>
      <c r="W53">
        <v>6.58</v>
      </c>
      <c r="X53">
        <v>4.32</v>
      </c>
      <c r="Y53">
        <v>7.2</v>
      </c>
      <c r="Z53">
        <v>6.11</v>
      </c>
      <c r="AA53">
        <v>1.23</v>
      </c>
      <c r="AB53">
        <v>0.2</v>
      </c>
      <c r="AC53">
        <v>0.2</v>
      </c>
      <c r="AD53">
        <v>10</v>
      </c>
      <c r="AE53">
        <v>10.4</v>
      </c>
      <c r="AF53">
        <v>3.47</v>
      </c>
      <c r="AG53">
        <v>0.23599999999999999</v>
      </c>
      <c r="AH53">
        <v>0</v>
      </c>
      <c r="AI53">
        <v>1</v>
      </c>
      <c r="AJ53">
        <v>5</v>
      </c>
      <c r="AK53" t="s">
        <v>3172</v>
      </c>
      <c r="AL53">
        <v>2.8</v>
      </c>
    </row>
    <row r="54" spans="1:38" x14ac:dyDescent="0.2">
      <c r="A54" t="s">
        <v>2943</v>
      </c>
      <c r="B54" t="s">
        <v>178</v>
      </c>
      <c r="C54" t="s">
        <v>73</v>
      </c>
      <c r="D54" s="104">
        <v>27</v>
      </c>
      <c r="E54">
        <v>66</v>
      </c>
      <c r="F54">
        <v>85</v>
      </c>
      <c r="G54">
        <v>58</v>
      </c>
      <c r="H54">
        <v>0.15094339622641501</v>
      </c>
      <c r="I54">
        <v>0.11111111111111099</v>
      </c>
      <c r="J54">
        <v>0.18181818181818099</v>
      </c>
      <c r="K54">
        <v>124.53</v>
      </c>
      <c r="L54">
        <v>118.06</v>
      </c>
      <c r="M54">
        <v>131.82</v>
      </c>
      <c r="N54">
        <v>37.04</v>
      </c>
      <c r="O54">
        <v>42.59</v>
      </c>
      <c r="P54">
        <v>29.63</v>
      </c>
      <c r="Q54">
        <v>54.32</v>
      </c>
      <c r="R54">
        <v>43.21</v>
      </c>
      <c r="S54">
        <v>50.62</v>
      </c>
      <c r="T54">
        <v>53.09</v>
      </c>
      <c r="U54">
        <v>29.63</v>
      </c>
      <c r="V54">
        <v>62.35</v>
      </c>
      <c r="W54">
        <v>36.42</v>
      </c>
      <c r="X54">
        <v>49.38</v>
      </c>
      <c r="Y54">
        <v>48.36</v>
      </c>
      <c r="Z54">
        <v>41.45</v>
      </c>
      <c r="AA54">
        <v>38.270000000000003</v>
      </c>
      <c r="AB54">
        <v>0.75</v>
      </c>
      <c r="AC54">
        <v>0.75</v>
      </c>
      <c r="AD54">
        <v>8.75</v>
      </c>
      <c r="AE54">
        <v>10.25</v>
      </c>
      <c r="AF54">
        <v>3.42</v>
      </c>
      <c r="AG54">
        <v>0.219</v>
      </c>
      <c r="AH54">
        <v>0.105</v>
      </c>
      <c r="AI54">
        <v>0</v>
      </c>
      <c r="AJ54">
        <v>6</v>
      </c>
      <c r="AK54" t="s">
        <v>3155</v>
      </c>
      <c r="AL54">
        <v>1.6</v>
      </c>
    </row>
    <row r="55" spans="1:38" x14ac:dyDescent="0.2">
      <c r="A55" t="s">
        <v>2938</v>
      </c>
      <c r="B55" t="s">
        <v>160</v>
      </c>
      <c r="C55" t="s">
        <v>73</v>
      </c>
      <c r="D55" s="104">
        <v>45</v>
      </c>
      <c r="E55">
        <v>449</v>
      </c>
      <c r="F55">
        <v>633</v>
      </c>
      <c r="G55">
        <v>468</v>
      </c>
      <c r="H55">
        <v>0.17554858934169201</v>
      </c>
      <c r="I55">
        <v>0.18122270742357999</v>
      </c>
      <c r="J55">
        <v>0.168937329700272</v>
      </c>
      <c r="K55">
        <v>140.75</v>
      </c>
      <c r="L55">
        <v>138.21</v>
      </c>
      <c r="M55">
        <v>127.52</v>
      </c>
      <c r="N55">
        <v>88.89</v>
      </c>
      <c r="O55">
        <v>98.77</v>
      </c>
      <c r="P55">
        <v>93.83</v>
      </c>
      <c r="Q55">
        <v>77.78</v>
      </c>
      <c r="R55">
        <v>74.069999999999993</v>
      </c>
      <c r="S55">
        <v>46.91</v>
      </c>
      <c r="T55">
        <v>72.84</v>
      </c>
      <c r="U55">
        <v>74.069999999999993</v>
      </c>
      <c r="V55">
        <v>48.15</v>
      </c>
      <c r="W55">
        <v>93.83</v>
      </c>
      <c r="X55">
        <v>66.25</v>
      </c>
      <c r="Y55">
        <v>65.02</v>
      </c>
      <c r="Z55">
        <v>82.61</v>
      </c>
      <c r="AA55">
        <v>96.3</v>
      </c>
      <c r="AB55">
        <v>1.6</v>
      </c>
      <c r="AC55">
        <v>1.6</v>
      </c>
      <c r="AD55">
        <v>7</v>
      </c>
      <c r="AE55">
        <v>10.199999999999999</v>
      </c>
      <c r="AF55">
        <v>3.4</v>
      </c>
      <c r="AG55">
        <v>3</v>
      </c>
      <c r="AH55">
        <v>2</v>
      </c>
      <c r="AI55">
        <v>2</v>
      </c>
      <c r="AJ55">
        <v>10</v>
      </c>
      <c r="AK55" t="s">
        <v>3173</v>
      </c>
      <c r="AL55">
        <v>10</v>
      </c>
    </row>
    <row r="56" spans="1:38" x14ac:dyDescent="0.2">
      <c r="A56" t="s">
        <v>2973</v>
      </c>
      <c r="B56" t="s">
        <v>552</v>
      </c>
      <c r="C56" t="s">
        <v>2789</v>
      </c>
      <c r="D56" s="104">
        <v>38</v>
      </c>
      <c r="E56">
        <v>228</v>
      </c>
      <c r="F56">
        <v>479</v>
      </c>
      <c r="G56">
        <v>283</v>
      </c>
      <c r="H56">
        <v>0.209580838323353</v>
      </c>
      <c r="I56">
        <v>0.245847176079734</v>
      </c>
      <c r="J56">
        <v>0.25405405405405401</v>
      </c>
      <c r="K56">
        <v>136.53</v>
      </c>
      <c r="L56">
        <v>159.13999999999999</v>
      </c>
      <c r="M56">
        <v>152.97</v>
      </c>
      <c r="N56">
        <v>65.430000000000007</v>
      </c>
      <c r="O56">
        <v>92.59</v>
      </c>
      <c r="P56">
        <v>66.67</v>
      </c>
      <c r="Q56">
        <v>70.37</v>
      </c>
      <c r="R56">
        <v>93.83</v>
      </c>
      <c r="S56">
        <v>87.65</v>
      </c>
      <c r="T56">
        <v>86.42</v>
      </c>
      <c r="U56">
        <v>96.3</v>
      </c>
      <c r="V56">
        <v>91.36</v>
      </c>
      <c r="W56">
        <v>74.900000000000006</v>
      </c>
      <c r="X56">
        <v>83.95</v>
      </c>
      <c r="Y56">
        <v>91.36</v>
      </c>
      <c r="Z56">
        <v>79.63</v>
      </c>
      <c r="AA56">
        <v>91.36</v>
      </c>
      <c r="AB56">
        <v>1.2</v>
      </c>
      <c r="AC56">
        <v>1.2</v>
      </c>
      <c r="AD56">
        <v>7.5</v>
      </c>
      <c r="AE56">
        <v>9.9</v>
      </c>
      <c r="AF56">
        <v>3.3</v>
      </c>
      <c r="AG56">
        <v>1.7</v>
      </c>
      <c r="AH56">
        <v>0.59099999999999997</v>
      </c>
      <c r="AI56">
        <v>2</v>
      </c>
      <c r="AJ56">
        <v>5</v>
      </c>
      <c r="AK56" t="s">
        <v>3156</v>
      </c>
      <c r="AL56">
        <v>3.4</v>
      </c>
    </row>
    <row r="57" spans="1:38" x14ac:dyDescent="0.2">
      <c r="A57" t="s">
        <v>2978</v>
      </c>
      <c r="B57" t="s">
        <v>274</v>
      </c>
      <c r="C57" t="s">
        <v>77</v>
      </c>
      <c r="D57" s="104">
        <v>42</v>
      </c>
      <c r="E57">
        <v>230</v>
      </c>
      <c r="F57">
        <v>397</v>
      </c>
      <c r="G57">
        <v>413</v>
      </c>
      <c r="H57">
        <v>0.17127071823204401</v>
      </c>
      <c r="I57">
        <v>0.18374558303886901</v>
      </c>
      <c r="J57">
        <v>0.229885057471264</v>
      </c>
      <c r="K57">
        <v>127.07</v>
      </c>
      <c r="L57">
        <v>140.28</v>
      </c>
      <c r="M57">
        <v>158.24</v>
      </c>
      <c r="N57">
        <v>66.67</v>
      </c>
      <c r="O57">
        <v>85.19</v>
      </c>
      <c r="P57">
        <v>85.19</v>
      </c>
      <c r="Q57">
        <v>60.49</v>
      </c>
      <c r="R57">
        <v>77.78</v>
      </c>
      <c r="S57">
        <v>91.36</v>
      </c>
      <c r="T57">
        <v>69.14</v>
      </c>
      <c r="U57">
        <v>76.540000000000006</v>
      </c>
      <c r="V57">
        <v>86.42</v>
      </c>
      <c r="W57">
        <v>79.02</v>
      </c>
      <c r="X57">
        <v>76.540000000000006</v>
      </c>
      <c r="Y57">
        <v>77.37</v>
      </c>
      <c r="Z57">
        <v>78.150000000000006</v>
      </c>
      <c r="AA57">
        <v>90.12</v>
      </c>
      <c r="AB57">
        <v>0.6</v>
      </c>
      <c r="AC57">
        <v>0.6</v>
      </c>
      <c r="AD57">
        <v>8.5</v>
      </c>
      <c r="AE57">
        <v>9.6999999999999993</v>
      </c>
      <c r="AF57">
        <v>3.23</v>
      </c>
      <c r="AG57">
        <v>0.29599999999999999</v>
      </c>
      <c r="AH57">
        <v>0</v>
      </c>
      <c r="AI57">
        <v>4</v>
      </c>
      <c r="AJ57">
        <v>6</v>
      </c>
      <c r="AK57" t="s">
        <v>3176</v>
      </c>
      <c r="AL57">
        <v>3</v>
      </c>
    </row>
    <row r="58" spans="1:38" x14ac:dyDescent="0.2">
      <c r="A58" t="s">
        <v>2931</v>
      </c>
      <c r="B58" t="s">
        <v>131</v>
      </c>
      <c r="C58" t="s">
        <v>73</v>
      </c>
      <c r="D58" s="104">
        <v>17</v>
      </c>
      <c r="E58">
        <v>29</v>
      </c>
      <c r="F58">
        <v>32</v>
      </c>
      <c r="G58">
        <v>11</v>
      </c>
      <c r="H58">
        <v>6.4516129032257993E-2</v>
      </c>
      <c r="I58">
        <v>0.19047619047618999</v>
      </c>
      <c r="J58">
        <v>0</v>
      </c>
      <c r="K58">
        <v>93.55</v>
      </c>
      <c r="L58">
        <v>152.38</v>
      </c>
      <c r="M58">
        <v>137.5</v>
      </c>
      <c r="N58">
        <v>25.93</v>
      </c>
      <c r="O58">
        <v>27.16</v>
      </c>
      <c r="P58">
        <v>12.35</v>
      </c>
      <c r="Q58">
        <v>19.75</v>
      </c>
      <c r="R58">
        <v>90.12</v>
      </c>
      <c r="S58">
        <v>61.73</v>
      </c>
      <c r="T58">
        <v>19.75</v>
      </c>
      <c r="U58">
        <v>79.010000000000005</v>
      </c>
      <c r="V58">
        <v>4.9400000000000004</v>
      </c>
      <c r="W58">
        <v>21.81</v>
      </c>
      <c r="X58">
        <v>57.2</v>
      </c>
      <c r="Y58">
        <v>34.57</v>
      </c>
      <c r="Z58">
        <v>32.57</v>
      </c>
      <c r="AA58">
        <v>27.16</v>
      </c>
      <c r="AB58">
        <v>3</v>
      </c>
      <c r="AC58">
        <v>3</v>
      </c>
      <c r="AD58">
        <v>3.6</v>
      </c>
      <c r="AE58">
        <v>9.6</v>
      </c>
      <c r="AF58">
        <v>3.2</v>
      </c>
      <c r="AG58">
        <v>0.215</v>
      </c>
      <c r="AH58">
        <v>0</v>
      </c>
      <c r="AI58">
        <v>0</v>
      </c>
      <c r="AJ58">
        <v>6</v>
      </c>
      <c r="AK58" t="s">
        <v>3153</v>
      </c>
      <c r="AL58">
        <v>11.1</v>
      </c>
    </row>
    <row r="59" spans="1:38" x14ac:dyDescent="0.2">
      <c r="A59" t="s">
        <v>2976</v>
      </c>
      <c r="B59" t="s">
        <v>272</v>
      </c>
      <c r="C59" t="s">
        <v>77</v>
      </c>
      <c r="D59" s="104">
        <v>39</v>
      </c>
      <c r="E59">
        <v>2</v>
      </c>
      <c r="F59">
        <v>14</v>
      </c>
      <c r="G59">
        <v>77</v>
      </c>
      <c r="H59">
        <v>0</v>
      </c>
      <c r="I59">
        <v>6.6666666666666596E-2</v>
      </c>
      <c r="J59">
        <v>0.16176470588235201</v>
      </c>
      <c r="K59">
        <v>50</v>
      </c>
      <c r="L59">
        <v>93.33</v>
      </c>
      <c r="M59">
        <v>113.24</v>
      </c>
      <c r="N59">
        <v>9.26</v>
      </c>
      <c r="O59">
        <v>18.52</v>
      </c>
      <c r="P59">
        <v>34.57</v>
      </c>
      <c r="Q59">
        <v>8.02</v>
      </c>
      <c r="R59">
        <v>17.28</v>
      </c>
      <c r="S59">
        <v>27.16</v>
      </c>
      <c r="T59">
        <v>9.26</v>
      </c>
      <c r="U59">
        <v>18.52</v>
      </c>
      <c r="V59">
        <v>38.270000000000003</v>
      </c>
      <c r="W59">
        <v>20.78</v>
      </c>
      <c r="X59">
        <v>17.489999999999998</v>
      </c>
      <c r="Y59">
        <v>22.02</v>
      </c>
      <c r="Z59">
        <v>20.14</v>
      </c>
      <c r="AA59">
        <v>13.58</v>
      </c>
      <c r="AB59">
        <v>1.9</v>
      </c>
      <c r="AC59">
        <v>1.9</v>
      </c>
      <c r="AD59">
        <v>5.25</v>
      </c>
      <c r="AE59">
        <v>9.0500000000000007</v>
      </c>
      <c r="AF59">
        <v>3.02</v>
      </c>
      <c r="AG59">
        <v>0</v>
      </c>
      <c r="AH59">
        <v>0</v>
      </c>
      <c r="AI59">
        <v>1</v>
      </c>
      <c r="AJ59">
        <v>5</v>
      </c>
      <c r="AK59" t="s">
        <v>3175</v>
      </c>
      <c r="AL59">
        <v>2.8</v>
      </c>
    </row>
    <row r="60" spans="1:38" x14ac:dyDescent="0.2">
      <c r="A60" t="s">
        <v>3013</v>
      </c>
      <c r="B60" t="s">
        <v>87</v>
      </c>
      <c r="C60" t="s">
        <v>77</v>
      </c>
      <c r="D60" s="104">
        <v>18</v>
      </c>
      <c r="E60">
        <v>113</v>
      </c>
      <c r="F60">
        <v>8</v>
      </c>
      <c r="G60">
        <v>133</v>
      </c>
      <c r="H60">
        <v>0.13084112149532701</v>
      </c>
      <c r="I60">
        <v>0.125</v>
      </c>
      <c r="J60">
        <v>0.140625</v>
      </c>
      <c r="K60">
        <v>105.61</v>
      </c>
      <c r="L60">
        <v>100</v>
      </c>
      <c r="M60">
        <v>103.91</v>
      </c>
      <c r="N60">
        <v>48.15</v>
      </c>
      <c r="O60">
        <v>14.81</v>
      </c>
      <c r="P60">
        <v>44.44</v>
      </c>
      <c r="Q60">
        <v>28.4</v>
      </c>
      <c r="R60">
        <v>22.22</v>
      </c>
      <c r="S60">
        <v>19.75</v>
      </c>
      <c r="T60">
        <v>40.74</v>
      </c>
      <c r="U60">
        <v>37.04</v>
      </c>
      <c r="V60">
        <v>27.16</v>
      </c>
      <c r="W60">
        <v>35.799999999999997</v>
      </c>
      <c r="X60">
        <v>23.46</v>
      </c>
      <c r="Y60">
        <v>34.979999999999997</v>
      </c>
      <c r="Z60">
        <v>32.590000000000003</v>
      </c>
      <c r="AA60">
        <v>28.4</v>
      </c>
      <c r="AB60">
        <v>4</v>
      </c>
      <c r="AC60">
        <v>4</v>
      </c>
      <c r="AD60">
        <v>1</v>
      </c>
      <c r="AE60">
        <v>9</v>
      </c>
      <c r="AF60">
        <v>3</v>
      </c>
      <c r="AG60">
        <v>4.5999999999999996</v>
      </c>
      <c r="AH60">
        <v>0</v>
      </c>
      <c r="AI60">
        <v>0</v>
      </c>
      <c r="AJ60">
        <v>14</v>
      </c>
      <c r="AK60" t="s">
        <v>3150</v>
      </c>
      <c r="AL60">
        <v>3.5</v>
      </c>
    </row>
    <row r="61" spans="1:38" x14ac:dyDescent="0.2">
      <c r="A61" t="s">
        <v>3009</v>
      </c>
      <c r="B61" t="s">
        <v>352</v>
      </c>
      <c r="C61" t="s">
        <v>77</v>
      </c>
      <c r="D61" s="104">
        <v>23</v>
      </c>
      <c r="E61">
        <v>40</v>
      </c>
      <c r="F61">
        <v>249</v>
      </c>
      <c r="G61">
        <v>258</v>
      </c>
      <c r="H61">
        <v>9.0909090909090898E-2</v>
      </c>
      <c r="I61">
        <v>0.25</v>
      </c>
      <c r="J61">
        <v>0.19587628865979301</v>
      </c>
      <c r="K61">
        <v>90.91</v>
      </c>
      <c r="L61">
        <v>148.21</v>
      </c>
      <c r="M61">
        <v>132.99</v>
      </c>
      <c r="N61">
        <v>32.1</v>
      </c>
      <c r="O61">
        <v>72.84</v>
      </c>
      <c r="P61">
        <v>62.96</v>
      </c>
      <c r="Q61">
        <v>18.52</v>
      </c>
      <c r="R61">
        <v>86.42</v>
      </c>
      <c r="S61">
        <v>53.09</v>
      </c>
      <c r="T61">
        <v>27.16</v>
      </c>
      <c r="U61">
        <v>97.53</v>
      </c>
      <c r="V61">
        <v>74.069999999999993</v>
      </c>
      <c r="W61">
        <v>55.97</v>
      </c>
      <c r="X61">
        <v>52.68</v>
      </c>
      <c r="Y61">
        <v>66.25</v>
      </c>
      <c r="Z61">
        <v>56.69</v>
      </c>
      <c r="AA61">
        <v>50.62</v>
      </c>
      <c r="AB61">
        <v>2.4</v>
      </c>
      <c r="AC61">
        <v>2.4</v>
      </c>
      <c r="AD61">
        <v>4</v>
      </c>
      <c r="AE61">
        <v>8.8000000000000007</v>
      </c>
      <c r="AF61">
        <v>2.93</v>
      </c>
      <c r="AG61">
        <v>0.53700000000000003</v>
      </c>
      <c r="AH61">
        <v>0</v>
      </c>
      <c r="AI61">
        <v>1</v>
      </c>
      <c r="AJ61">
        <v>3</v>
      </c>
      <c r="AK61" t="s">
        <v>3172</v>
      </c>
      <c r="AL61">
        <v>2.8</v>
      </c>
    </row>
    <row r="62" spans="1:38" x14ac:dyDescent="0.2">
      <c r="A62" t="s">
        <v>2968</v>
      </c>
      <c r="B62" t="s">
        <v>245</v>
      </c>
      <c r="C62" t="s">
        <v>77</v>
      </c>
      <c r="D62" s="104">
        <v>17</v>
      </c>
      <c r="E62">
        <v>27</v>
      </c>
      <c r="F62">
        <v>2</v>
      </c>
      <c r="G62">
        <v>2</v>
      </c>
      <c r="H62">
        <v>0.11111111111111099</v>
      </c>
      <c r="I62">
        <v>0</v>
      </c>
      <c r="J62">
        <v>0</v>
      </c>
      <c r="K62">
        <v>100</v>
      </c>
      <c r="L62">
        <v>50</v>
      </c>
      <c r="M62">
        <v>100</v>
      </c>
      <c r="N62">
        <v>24.69</v>
      </c>
      <c r="O62">
        <v>6.79</v>
      </c>
      <c r="P62">
        <v>2.4700000000000002</v>
      </c>
      <c r="Q62">
        <v>23.46</v>
      </c>
      <c r="R62">
        <v>7.41</v>
      </c>
      <c r="S62">
        <v>18.52</v>
      </c>
      <c r="T62">
        <v>29.63</v>
      </c>
      <c r="U62">
        <v>7.41</v>
      </c>
      <c r="V62">
        <v>4.9400000000000004</v>
      </c>
      <c r="W62">
        <v>11.32</v>
      </c>
      <c r="X62">
        <v>16.46</v>
      </c>
      <c r="Y62">
        <v>13.99</v>
      </c>
      <c r="Z62">
        <v>13.01</v>
      </c>
      <c r="AA62">
        <v>7.41</v>
      </c>
      <c r="AB62">
        <v>3</v>
      </c>
      <c r="AC62">
        <v>3</v>
      </c>
      <c r="AD62">
        <v>2.6</v>
      </c>
      <c r="AE62">
        <v>8.6</v>
      </c>
      <c r="AF62">
        <v>2.87</v>
      </c>
      <c r="AG62">
        <v>1</v>
      </c>
      <c r="AH62">
        <v>0</v>
      </c>
      <c r="AI62">
        <v>0</v>
      </c>
      <c r="AJ62">
        <v>4</v>
      </c>
      <c r="AK62" t="s">
        <v>3172</v>
      </c>
      <c r="AL62">
        <v>2.8</v>
      </c>
    </row>
    <row r="63" spans="1:38" x14ac:dyDescent="0.2">
      <c r="A63" t="s">
        <v>2935</v>
      </c>
      <c r="B63" t="s">
        <v>147</v>
      </c>
      <c r="C63" t="s">
        <v>77</v>
      </c>
      <c r="D63" s="104">
        <v>46</v>
      </c>
      <c r="E63">
        <v>473</v>
      </c>
      <c r="F63">
        <v>411</v>
      </c>
      <c r="G63">
        <v>376</v>
      </c>
      <c r="H63">
        <v>0.155672823218997</v>
      </c>
      <c r="I63">
        <v>0.176829268292682</v>
      </c>
      <c r="J63">
        <v>0.17647058823529399</v>
      </c>
      <c r="K63">
        <v>124.8</v>
      </c>
      <c r="L63">
        <v>125.3</v>
      </c>
      <c r="M63">
        <v>122.88</v>
      </c>
      <c r="N63">
        <v>91.36</v>
      </c>
      <c r="O63">
        <v>87.65</v>
      </c>
      <c r="P63">
        <v>82.72</v>
      </c>
      <c r="Q63">
        <v>55.56</v>
      </c>
      <c r="R63">
        <v>55.56</v>
      </c>
      <c r="S63">
        <v>40.74</v>
      </c>
      <c r="T63">
        <v>56.79</v>
      </c>
      <c r="U63">
        <v>71.599999999999994</v>
      </c>
      <c r="V63">
        <v>56.79</v>
      </c>
      <c r="W63">
        <v>87.24</v>
      </c>
      <c r="X63">
        <v>50.62</v>
      </c>
      <c r="Y63">
        <v>61.73</v>
      </c>
      <c r="Z63">
        <v>74.260000000000005</v>
      </c>
      <c r="AA63">
        <v>82.72</v>
      </c>
      <c r="AB63">
        <v>0.2</v>
      </c>
      <c r="AC63">
        <v>0.2</v>
      </c>
      <c r="AD63">
        <v>7.75</v>
      </c>
      <c r="AE63">
        <v>8.15</v>
      </c>
      <c r="AF63">
        <v>2.72</v>
      </c>
      <c r="AG63">
        <v>1.5</v>
      </c>
      <c r="AH63">
        <v>0</v>
      </c>
      <c r="AI63">
        <v>2</v>
      </c>
      <c r="AJ63">
        <v>3</v>
      </c>
      <c r="AK63" t="s">
        <v>3172</v>
      </c>
      <c r="AL63">
        <v>2.8</v>
      </c>
    </row>
    <row r="64" spans="1:38" x14ac:dyDescent="0.2">
      <c r="A64" t="s">
        <v>2985</v>
      </c>
      <c r="B64" t="s">
        <v>288</v>
      </c>
      <c r="C64" t="s">
        <v>77</v>
      </c>
      <c r="D64" s="104">
        <v>28</v>
      </c>
      <c r="E64">
        <v>196</v>
      </c>
      <c r="F64">
        <v>115</v>
      </c>
      <c r="G64">
        <v>230</v>
      </c>
      <c r="H64">
        <v>0.15853658536585299</v>
      </c>
      <c r="I64">
        <v>0.15476190476190399</v>
      </c>
      <c r="J64">
        <v>0.19298245614035001</v>
      </c>
      <c r="K64">
        <v>119.51</v>
      </c>
      <c r="L64">
        <v>136.9</v>
      </c>
      <c r="M64">
        <v>134.5</v>
      </c>
      <c r="N64">
        <v>60.49</v>
      </c>
      <c r="O64">
        <v>53.09</v>
      </c>
      <c r="P64">
        <v>58.02</v>
      </c>
      <c r="Q64">
        <v>45.68</v>
      </c>
      <c r="R64">
        <v>71.599999999999994</v>
      </c>
      <c r="S64">
        <v>55.56</v>
      </c>
      <c r="T64">
        <v>59.26</v>
      </c>
      <c r="U64">
        <v>54.32</v>
      </c>
      <c r="V64">
        <v>72.22</v>
      </c>
      <c r="W64">
        <v>57.2</v>
      </c>
      <c r="X64">
        <v>57.61</v>
      </c>
      <c r="Y64">
        <v>61.93</v>
      </c>
      <c r="Z64">
        <v>58.01</v>
      </c>
      <c r="AA64">
        <v>54.32</v>
      </c>
      <c r="AB64">
        <v>3</v>
      </c>
      <c r="AC64">
        <v>3</v>
      </c>
      <c r="AD64">
        <v>2</v>
      </c>
      <c r="AE64">
        <v>8</v>
      </c>
      <c r="AF64">
        <v>2.67</v>
      </c>
      <c r="AG64">
        <v>0.93799999999999994</v>
      </c>
      <c r="AH64">
        <v>0</v>
      </c>
      <c r="AI64">
        <v>2</v>
      </c>
      <c r="AJ64">
        <v>15</v>
      </c>
      <c r="AK64" t="s">
        <v>3153</v>
      </c>
      <c r="AL64">
        <v>11.1</v>
      </c>
    </row>
    <row r="65" spans="1:38" x14ac:dyDescent="0.2">
      <c r="A65" t="s">
        <v>3005</v>
      </c>
      <c r="B65" t="s">
        <v>343</v>
      </c>
      <c r="C65" t="s">
        <v>77</v>
      </c>
      <c r="D65" s="104">
        <v>18</v>
      </c>
      <c r="E65">
        <v>97</v>
      </c>
      <c r="F65">
        <v>58</v>
      </c>
      <c r="G65">
        <v>19</v>
      </c>
      <c r="H65">
        <v>0.114583333333333</v>
      </c>
      <c r="I65">
        <v>7.69230769230769E-2</v>
      </c>
      <c r="J65">
        <v>2.8571428571428501E-2</v>
      </c>
      <c r="K65">
        <v>101.04</v>
      </c>
      <c r="L65">
        <v>111.54</v>
      </c>
      <c r="M65">
        <v>54.29</v>
      </c>
      <c r="N65">
        <v>40.74</v>
      </c>
      <c r="O65">
        <v>34.57</v>
      </c>
      <c r="P65">
        <v>17.28</v>
      </c>
      <c r="Q65">
        <v>25.93</v>
      </c>
      <c r="R65">
        <v>33.33</v>
      </c>
      <c r="S65">
        <v>4.9400000000000004</v>
      </c>
      <c r="T65">
        <v>30.86</v>
      </c>
      <c r="U65">
        <v>24.07</v>
      </c>
      <c r="V65">
        <v>9.8800000000000008</v>
      </c>
      <c r="W65">
        <v>30.86</v>
      </c>
      <c r="X65">
        <v>21.4</v>
      </c>
      <c r="Y65">
        <v>21.6</v>
      </c>
      <c r="Z65">
        <v>27.11</v>
      </c>
      <c r="AA65">
        <v>19.75</v>
      </c>
      <c r="AB65">
        <v>3.2</v>
      </c>
      <c r="AC65">
        <v>3.2</v>
      </c>
      <c r="AD65">
        <v>1.4</v>
      </c>
      <c r="AE65">
        <v>7.8</v>
      </c>
      <c r="AF65">
        <v>2.6</v>
      </c>
      <c r="AG65">
        <v>0.442</v>
      </c>
      <c r="AH65">
        <v>0</v>
      </c>
      <c r="AI65">
        <v>0</v>
      </c>
      <c r="AJ65">
        <v>7</v>
      </c>
      <c r="AK65" t="s">
        <v>3174</v>
      </c>
      <c r="AL65">
        <v>1.9</v>
      </c>
    </row>
    <row r="66" spans="1:38" x14ac:dyDescent="0.2">
      <c r="A66" t="s">
        <v>3012</v>
      </c>
      <c r="B66" t="s">
        <v>82</v>
      </c>
      <c r="C66" t="s">
        <v>77</v>
      </c>
      <c r="D66" s="104">
        <v>30</v>
      </c>
      <c r="E66">
        <v>71</v>
      </c>
      <c r="F66">
        <v>98</v>
      </c>
      <c r="G66">
        <v>426</v>
      </c>
      <c r="H66">
        <v>0.160714285714285</v>
      </c>
      <c r="I66">
        <v>0.146666666666666</v>
      </c>
      <c r="J66">
        <v>0.1875</v>
      </c>
      <c r="K66">
        <v>126.79</v>
      </c>
      <c r="L66">
        <v>130.66999999999999</v>
      </c>
      <c r="M66">
        <v>133.12</v>
      </c>
      <c r="N66">
        <v>38.270000000000003</v>
      </c>
      <c r="O66">
        <v>49.38</v>
      </c>
      <c r="P66">
        <v>87.65</v>
      </c>
      <c r="Q66">
        <v>58.02</v>
      </c>
      <c r="R66">
        <v>64.2</v>
      </c>
      <c r="S66">
        <v>54.32</v>
      </c>
      <c r="T66">
        <v>61.73</v>
      </c>
      <c r="U66">
        <v>50.62</v>
      </c>
      <c r="V66">
        <v>67.28</v>
      </c>
      <c r="W66">
        <v>58.43</v>
      </c>
      <c r="X66">
        <v>58.85</v>
      </c>
      <c r="Y66">
        <v>59.88</v>
      </c>
      <c r="Z66">
        <v>58.75</v>
      </c>
      <c r="AA66">
        <v>56.79</v>
      </c>
      <c r="AB66">
        <v>0.55000000000000004</v>
      </c>
      <c r="AC66">
        <v>0.55000000000000004</v>
      </c>
      <c r="AD66">
        <v>6.5</v>
      </c>
      <c r="AE66">
        <v>7.6</v>
      </c>
      <c r="AF66">
        <v>2.5299999999999998</v>
      </c>
      <c r="AG66">
        <v>0.182</v>
      </c>
      <c r="AH66">
        <v>0</v>
      </c>
      <c r="AI66">
        <v>1</v>
      </c>
      <c r="AJ66">
        <v>5</v>
      </c>
      <c r="AK66" t="s">
        <v>3176</v>
      </c>
      <c r="AL66">
        <v>3</v>
      </c>
    </row>
    <row r="67" spans="1:38" x14ac:dyDescent="0.2">
      <c r="A67" t="s">
        <v>2945</v>
      </c>
      <c r="B67" t="s">
        <v>181</v>
      </c>
      <c r="C67" t="s">
        <v>77</v>
      </c>
      <c r="D67" s="104">
        <v>18</v>
      </c>
      <c r="E67">
        <v>9</v>
      </c>
      <c r="F67">
        <v>41</v>
      </c>
      <c r="G67">
        <v>59</v>
      </c>
      <c r="H67">
        <v>0</v>
      </c>
      <c r="I67">
        <v>0.17241379310344801</v>
      </c>
      <c r="J67">
        <v>0.18918918918918901</v>
      </c>
      <c r="K67">
        <v>69.23</v>
      </c>
      <c r="L67">
        <v>141.38</v>
      </c>
      <c r="M67">
        <v>159.46</v>
      </c>
      <c r="N67">
        <v>14.81</v>
      </c>
      <c r="O67">
        <v>30.86</v>
      </c>
      <c r="P67">
        <v>30.86</v>
      </c>
      <c r="Q67">
        <v>13.58</v>
      </c>
      <c r="R67">
        <v>80.25</v>
      </c>
      <c r="S67">
        <v>92.59</v>
      </c>
      <c r="T67">
        <v>9.26</v>
      </c>
      <c r="U67">
        <v>66.67</v>
      </c>
      <c r="V67">
        <v>70.37</v>
      </c>
      <c r="W67">
        <v>25.51</v>
      </c>
      <c r="X67">
        <v>62.14</v>
      </c>
      <c r="Y67">
        <v>48.77</v>
      </c>
      <c r="Z67">
        <v>38.159999999999997</v>
      </c>
      <c r="AA67">
        <v>32.1</v>
      </c>
      <c r="AB67">
        <v>3</v>
      </c>
      <c r="AC67">
        <v>3</v>
      </c>
      <c r="AD67">
        <v>1.3</v>
      </c>
      <c r="AE67">
        <v>7.3</v>
      </c>
      <c r="AF67">
        <v>2.4300000000000002</v>
      </c>
      <c r="AG67">
        <v>0.33700000000000002</v>
      </c>
      <c r="AH67">
        <v>0</v>
      </c>
      <c r="AI67">
        <v>0</v>
      </c>
      <c r="AJ67">
        <v>13</v>
      </c>
      <c r="AK67" t="s">
        <v>3154</v>
      </c>
      <c r="AL67">
        <v>11.3</v>
      </c>
    </row>
    <row r="68" spans="1:38" x14ac:dyDescent="0.2">
      <c r="A68" t="s">
        <v>2934</v>
      </c>
      <c r="B68" t="s">
        <v>146</v>
      </c>
      <c r="C68" t="s">
        <v>77</v>
      </c>
      <c r="D68" s="104">
        <v>34</v>
      </c>
      <c r="E68">
        <v>101</v>
      </c>
      <c r="F68">
        <v>160</v>
      </c>
      <c r="G68">
        <v>451</v>
      </c>
      <c r="H68">
        <v>0.140845070422535</v>
      </c>
      <c r="I68">
        <v>0.146341463414634</v>
      </c>
      <c r="J68">
        <v>0.163636363636363</v>
      </c>
      <c r="K68">
        <v>142.25</v>
      </c>
      <c r="L68">
        <v>130.08000000000001</v>
      </c>
      <c r="M68">
        <v>136.66999999999999</v>
      </c>
      <c r="N68">
        <v>41.98</v>
      </c>
      <c r="O68">
        <v>59.26</v>
      </c>
      <c r="P68">
        <v>90.12</v>
      </c>
      <c r="Q68">
        <v>79.010000000000005</v>
      </c>
      <c r="R68">
        <v>62.96</v>
      </c>
      <c r="S68">
        <v>60.49</v>
      </c>
      <c r="T68">
        <v>46.91</v>
      </c>
      <c r="U68">
        <v>49.38</v>
      </c>
      <c r="V68">
        <v>40.74</v>
      </c>
      <c r="W68">
        <v>63.79</v>
      </c>
      <c r="X68">
        <v>67.489999999999995</v>
      </c>
      <c r="Y68">
        <v>45.68</v>
      </c>
      <c r="Z68">
        <v>62</v>
      </c>
      <c r="AA68">
        <v>61.73</v>
      </c>
      <c r="AB68">
        <v>0.5</v>
      </c>
      <c r="AC68">
        <v>0.5</v>
      </c>
      <c r="AD68">
        <v>5.75</v>
      </c>
      <c r="AE68">
        <v>6.75</v>
      </c>
      <c r="AF68">
        <v>2.25</v>
      </c>
      <c r="AG68">
        <v>0.40500000000000003</v>
      </c>
      <c r="AH68">
        <v>0</v>
      </c>
      <c r="AI68">
        <v>1</v>
      </c>
      <c r="AJ68">
        <v>7</v>
      </c>
      <c r="AK68" t="s">
        <v>3175</v>
      </c>
      <c r="AL68">
        <v>2.8</v>
      </c>
    </row>
    <row r="69" spans="1:38" x14ac:dyDescent="0.2">
      <c r="A69" t="s">
        <v>2951</v>
      </c>
      <c r="B69" t="s">
        <v>198</v>
      </c>
      <c r="C69" t="s">
        <v>77</v>
      </c>
      <c r="D69" s="104">
        <v>16</v>
      </c>
      <c r="E69">
        <v>4</v>
      </c>
      <c r="F69">
        <v>2</v>
      </c>
      <c r="G69">
        <v>7</v>
      </c>
      <c r="H69">
        <v>0</v>
      </c>
      <c r="I69">
        <v>0</v>
      </c>
      <c r="J69">
        <v>0.16666666666666599</v>
      </c>
      <c r="K69">
        <v>66.67</v>
      </c>
      <c r="L69">
        <v>50</v>
      </c>
      <c r="M69">
        <v>116.67</v>
      </c>
      <c r="N69">
        <v>11.73</v>
      </c>
      <c r="O69">
        <v>6.79</v>
      </c>
      <c r="P69">
        <v>9.8800000000000008</v>
      </c>
      <c r="Q69">
        <v>11.73</v>
      </c>
      <c r="R69">
        <v>7.41</v>
      </c>
      <c r="S69">
        <v>29.63</v>
      </c>
      <c r="T69">
        <v>9.26</v>
      </c>
      <c r="U69">
        <v>7.41</v>
      </c>
      <c r="V69">
        <v>46.91</v>
      </c>
      <c r="W69">
        <v>9.4700000000000006</v>
      </c>
      <c r="X69">
        <v>16.260000000000002</v>
      </c>
      <c r="Y69">
        <v>21.19</v>
      </c>
      <c r="Z69">
        <v>12.93</v>
      </c>
      <c r="AA69">
        <v>6.17</v>
      </c>
      <c r="AB69">
        <v>1.3</v>
      </c>
      <c r="AC69">
        <v>1.3</v>
      </c>
      <c r="AD69">
        <v>4</v>
      </c>
      <c r="AE69">
        <v>6.6</v>
      </c>
      <c r="AF69">
        <v>2.2000000000000002</v>
      </c>
      <c r="AG69">
        <v>0.13800000000000001</v>
      </c>
      <c r="AH69">
        <v>2.9000000000000001E-2</v>
      </c>
      <c r="AI69">
        <v>1</v>
      </c>
      <c r="AJ69">
        <v>3</v>
      </c>
      <c r="AK69" t="s">
        <v>3176</v>
      </c>
      <c r="AL69">
        <v>3</v>
      </c>
    </row>
    <row r="70" spans="1:38" x14ac:dyDescent="0.2">
      <c r="A70" t="s">
        <v>2987</v>
      </c>
      <c r="B70" t="s">
        <v>570</v>
      </c>
      <c r="C70" t="s">
        <v>2789</v>
      </c>
      <c r="D70" s="104">
        <v>36</v>
      </c>
      <c r="E70">
        <v>204</v>
      </c>
      <c r="F70">
        <v>635</v>
      </c>
      <c r="G70">
        <v>368</v>
      </c>
      <c r="H70">
        <v>0.13017751479289899</v>
      </c>
      <c r="I70">
        <v>0.186695278969957</v>
      </c>
      <c r="J70">
        <v>0.161512027491408</v>
      </c>
      <c r="K70">
        <v>120.71</v>
      </c>
      <c r="L70">
        <v>136.27000000000001</v>
      </c>
      <c r="M70">
        <v>126.46</v>
      </c>
      <c r="N70">
        <v>62.96</v>
      </c>
      <c r="O70">
        <v>100</v>
      </c>
      <c r="P70">
        <v>81.48</v>
      </c>
      <c r="Q70">
        <v>48.15</v>
      </c>
      <c r="R70">
        <v>69.14</v>
      </c>
      <c r="S70">
        <v>45.68</v>
      </c>
      <c r="T70">
        <v>39.51</v>
      </c>
      <c r="U70">
        <v>77.78</v>
      </c>
      <c r="V70">
        <v>37.04</v>
      </c>
      <c r="W70">
        <v>81.48</v>
      </c>
      <c r="X70">
        <v>54.32</v>
      </c>
      <c r="Y70">
        <v>51.44</v>
      </c>
      <c r="Z70">
        <v>70.180000000000007</v>
      </c>
      <c r="AA70">
        <v>76.540000000000006</v>
      </c>
      <c r="AB70">
        <v>0.2</v>
      </c>
      <c r="AC70">
        <v>0.2</v>
      </c>
      <c r="AD70">
        <v>6</v>
      </c>
      <c r="AE70">
        <v>6.4</v>
      </c>
      <c r="AF70">
        <v>2.13</v>
      </c>
      <c r="AG70">
        <v>1.6</v>
      </c>
      <c r="AH70">
        <v>0.221</v>
      </c>
      <c r="AI70">
        <v>3</v>
      </c>
      <c r="AJ70">
        <v>3</v>
      </c>
      <c r="AK70" t="s">
        <v>3153</v>
      </c>
      <c r="AL70">
        <v>11.1</v>
      </c>
    </row>
    <row r="71" spans="1:38" x14ac:dyDescent="0.2">
      <c r="A71" t="s">
        <v>3011</v>
      </c>
      <c r="B71" t="s">
        <v>74</v>
      </c>
      <c r="C71" t="s">
        <v>77</v>
      </c>
      <c r="D71" s="104" t="s">
        <v>3167</v>
      </c>
      <c r="E71">
        <v>111</v>
      </c>
      <c r="F71">
        <v>111</v>
      </c>
      <c r="G71">
        <v>4</v>
      </c>
      <c r="H71">
        <v>0.21538461538461501</v>
      </c>
      <c r="I71">
        <v>0.13793103448275801</v>
      </c>
      <c r="J71">
        <v>0</v>
      </c>
      <c r="K71">
        <v>170.77</v>
      </c>
      <c r="L71">
        <v>127.59</v>
      </c>
      <c r="M71">
        <v>57.14</v>
      </c>
      <c r="N71">
        <v>46.3</v>
      </c>
      <c r="O71">
        <v>50.62</v>
      </c>
      <c r="P71">
        <v>4.9400000000000004</v>
      </c>
      <c r="Q71">
        <v>96.3</v>
      </c>
      <c r="R71">
        <v>58.02</v>
      </c>
      <c r="S71">
        <v>6.17</v>
      </c>
      <c r="T71">
        <v>88.89</v>
      </c>
      <c r="U71">
        <v>41.98</v>
      </c>
      <c r="V71">
        <v>4.9400000000000004</v>
      </c>
      <c r="W71">
        <v>33.950000000000003</v>
      </c>
      <c r="X71">
        <v>53.5</v>
      </c>
      <c r="Y71">
        <v>45.27</v>
      </c>
      <c r="Z71">
        <v>40.54</v>
      </c>
      <c r="AA71">
        <v>35.799999999999997</v>
      </c>
      <c r="AB71">
        <v>0.2</v>
      </c>
      <c r="AC71">
        <v>0.2</v>
      </c>
      <c r="AD71">
        <v>4</v>
      </c>
      <c r="AE71">
        <v>4.4000000000000004</v>
      </c>
      <c r="AF71">
        <v>1.47</v>
      </c>
      <c r="AG71">
        <v>0.74199999999999999</v>
      </c>
      <c r="AH71">
        <v>0</v>
      </c>
      <c r="AI71">
        <v>1</v>
      </c>
      <c r="AJ71">
        <v>4</v>
      </c>
      <c r="AK71" t="s">
        <v>3175</v>
      </c>
      <c r="AL71">
        <v>2.8</v>
      </c>
    </row>
    <row r="72" spans="1:38" x14ac:dyDescent="0.2">
      <c r="A72" t="s">
        <v>3017</v>
      </c>
      <c r="B72" t="s">
        <v>389</v>
      </c>
      <c r="C72" t="s">
        <v>77</v>
      </c>
      <c r="D72" s="104">
        <v>34</v>
      </c>
      <c r="E72">
        <v>0</v>
      </c>
      <c r="F72">
        <v>2</v>
      </c>
      <c r="G72">
        <v>21</v>
      </c>
      <c r="H72">
        <v>0</v>
      </c>
      <c r="I72">
        <v>0</v>
      </c>
      <c r="J72">
        <v>0.10344827586206801</v>
      </c>
      <c r="K72">
        <v>0</v>
      </c>
      <c r="L72">
        <v>66.67</v>
      </c>
      <c r="M72">
        <v>72.41</v>
      </c>
      <c r="N72">
        <v>3.09</v>
      </c>
      <c r="O72">
        <v>6.79</v>
      </c>
      <c r="P72">
        <v>18.52</v>
      </c>
      <c r="Q72">
        <v>3.09</v>
      </c>
      <c r="R72">
        <v>12.35</v>
      </c>
      <c r="S72">
        <v>9.8800000000000008</v>
      </c>
      <c r="T72">
        <v>9.26</v>
      </c>
      <c r="U72">
        <v>7.41</v>
      </c>
      <c r="V72">
        <v>12.96</v>
      </c>
      <c r="W72">
        <v>9.4700000000000006</v>
      </c>
      <c r="X72">
        <v>8.44</v>
      </c>
      <c r="Y72">
        <v>9.8800000000000008</v>
      </c>
      <c r="Z72">
        <v>9.27</v>
      </c>
      <c r="AA72">
        <v>3.7</v>
      </c>
      <c r="AB72">
        <v>0.2</v>
      </c>
      <c r="AC72">
        <v>0.2</v>
      </c>
      <c r="AD72">
        <v>4</v>
      </c>
      <c r="AE72">
        <v>4.4000000000000004</v>
      </c>
      <c r="AF72">
        <v>1.47</v>
      </c>
      <c r="AG72">
        <v>0.245</v>
      </c>
      <c r="AH72">
        <v>0</v>
      </c>
      <c r="AI72">
        <v>0</v>
      </c>
      <c r="AJ72">
        <v>3</v>
      </c>
      <c r="AK72" t="s">
        <v>3176</v>
      </c>
      <c r="AL72">
        <v>3</v>
      </c>
    </row>
    <row r="73" spans="1:38" x14ac:dyDescent="0.2">
      <c r="A73" t="s">
        <v>3008</v>
      </c>
      <c r="B73" t="s">
        <v>348</v>
      </c>
      <c r="C73" t="s">
        <v>77</v>
      </c>
      <c r="D73" s="104">
        <v>24</v>
      </c>
      <c r="E73">
        <v>214</v>
      </c>
      <c r="F73">
        <v>131</v>
      </c>
      <c r="G73">
        <v>317</v>
      </c>
      <c r="H73">
        <v>0.18954248366012999</v>
      </c>
      <c r="I73">
        <v>8.5714285714285701E-2</v>
      </c>
      <c r="J73">
        <v>0.18146718146718099</v>
      </c>
      <c r="K73">
        <v>139.87</v>
      </c>
      <c r="L73">
        <v>93.57</v>
      </c>
      <c r="M73">
        <v>122.39</v>
      </c>
      <c r="N73">
        <v>64.2</v>
      </c>
      <c r="O73">
        <v>55.56</v>
      </c>
      <c r="P73">
        <v>74.069999999999993</v>
      </c>
      <c r="Q73">
        <v>75.31</v>
      </c>
      <c r="R73">
        <v>18.52</v>
      </c>
      <c r="S73">
        <v>37.04</v>
      </c>
      <c r="T73">
        <v>81.48</v>
      </c>
      <c r="U73">
        <v>25.93</v>
      </c>
      <c r="V73">
        <v>60.49</v>
      </c>
      <c r="W73">
        <v>64.61</v>
      </c>
      <c r="X73">
        <v>43.62</v>
      </c>
      <c r="Y73">
        <v>55.97</v>
      </c>
      <c r="Z73">
        <v>58.07</v>
      </c>
      <c r="AA73">
        <v>55.56</v>
      </c>
      <c r="AB73">
        <v>1.2</v>
      </c>
      <c r="AC73">
        <v>1.2</v>
      </c>
      <c r="AD73">
        <v>1.9</v>
      </c>
      <c r="AE73">
        <v>4.3</v>
      </c>
      <c r="AF73">
        <v>1.43</v>
      </c>
      <c r="AG73">
        <v>1</v>
      </c>
      <c r="AH73">
        <v>0</v>
      </c>
      <c r="AI73">
        <v>1</v>
      </c>
      <c r="AJ73">
        <v>15</v>
      </c>
      <c r="AK73" t="s">
        <v>3174</v>
      </c>
      <c r="AL73">
        <v>1.9</v>
      </c>
    </row>
    <row r="74" spans="1:38" x14ac:dyDescent="0.2">
      <c r="A74" t="s">
        <v>2984</v>
      </c>
      <c r="B74" t="s">
        <v>287</v>
      </c>
      <c r="C74" t="s">
        <v>77</v>
      </c>
      <c r="D74" s="104">
        <v>40</v>
      </c>
      <c r="E74">
        <v>86</v>
      </c>
      <c r="F74">
        <v>93</v>
      </c>
      <c r="G74">
        <v>183</v>
      </c>
      <c r="H74">
        <v>0.11688311688311601</v>
      </c>
      <c r="I74">
        <v>0.120481927710843</v>
      </c>
      <c r="J74">
        <v>0.15909090909090901</v>
      </c>
      <c r="K74">
        <v>111.69</v>
      </c>
      <c r="L74">
        <v>112.05</v>
      </c>
      <c r="M74">
        <v>138.63999999999999</v>
      </c>
      <c r="N74">
        <v>39.51</v>
      </c>
      <c r="O74">
        <v>46.3</v>
      </c>
      <c r="P74">
        <v>50</v>
      </c>
      <c r="Q74">
        <v>32.1</v>
      </c>
      <c r="R74">
        <v>35.799999999999997</v>
      </c>
      <c r="S74">
        <v>66.67</v>
      </c>
      <c r="T74">
        <v>32.1</v>
      </c>
      <c r="U74">
        <v>34.57</v>
      </c>
      <c r="V74">
        <v>33.33</v>
      </c>
      <c r="W74">
        <v>45.27</v>
      </c>
      <c r="X74">
        <v>44.86</v>
      </c>
      <c r="Y74">
        <v>33.33</v>
      </c>
      <c r="Z74">
        <v>43.38</v>
      </c>
      <c r="AA74">
        <v>40.74</v>
      </c>
      <c r="AB74">
        <v>0.2</v>
      </c>
      <c r="AC74">
        <v>0.2</v>
      </c>
      <c r="AD74">
        <v>3.8</v>
      </c>
      <c r="AE74">
        <v>4.2</v>
      </c>
      <c r="AF74">
        <v>1.4</v>
      </c>
      <c r="AG74">
        <v>0.38300000000000001</v>
      </c>
      <c r="AH74">
        <v>0</v>
      </c>
      <c r="AI74">
        <v>1</v>
      </c>
      <c r="AJ74">
        <v>4</v>
      </c>
      <c r="AK74" t="s">
        <v>3172</v>
      </c>
      <c r="AL74">
        <v>2.8</v>
      </c>
    </row>
    <row r="75" spans="1:38" x14ac:dyDescent="0.2">
      <c r="A75" t="s">
        <v>2974</v>
      </c>
      <c r="B75" t="s">
        <v>266</v>
      </c>
      <c r="C75" t="s">
        <v>77</v>
      </c>
      <c r="D75" s="104">
        <v>21</v>
      </c>
      <c r="E75">
        <v>133</v>
      </c>
      <c r="F75">
        <v>72</v>
      </c>
      <c r="G75">
        <v>46</v>
      </c>
      <c r="H75">
        <v>0.117117117117117</v>
      </c>
      <c r="I75">
        <v>6.7567567567567502E-2</v>
      </c>
      <c r="J75">
        <v>0.18181818181818099</v>
      </c>
      <c r="K75">
        <v>119.82</v>
      </c>
      <c r="L75">
        <v>97.3</v>
      </c>
      <c r="M75">
        <v>139.38999999999999</v>
      </c>
      <c r="N75">
        <v>55.56</v>
      </c>
      <c r="O75">
        <v>39.51</v>
      </c>
      <c r="P75">
        <v>27.16</v>
      </c>
      <c r="Q75">
        <v>46.91</v>
      </c>
      <c r="R75">
        <v>19.75</v>
      </c>
      <c r="S75">
        <v>67.900000000000006</v>
      </c>
      <c r="T75">
        <v>33.33</v>
      </c>
      <c r="U75">
        <v>19.75</v>
      </c>
      <c r="V75">
        <v>62.35</v>
      </c>
      <c r="W75">
        <v>40.74</v>
      </c>
      <c r="X75">
        <v>44.85</v>
      </c>
      <c r="Y75">
        <v>38.479999999999997</v>
      </c>
      <c r="Z75">
        <v>41.43</v>
      </c>
      <c r="AA75">
        <v>37.04</v>
      </c>
      <c r="AB75">
        <v>1.9</v>
      </c>
      <c r="AC75">
        <v>1.9</v>
      </c>
      <c r="AD75">
        <v>0.2</v>
      </c>
      <c r="AE75">
        <v>4</v>
      </c>
      <c r="AF75">
        <v>1.33</v>
      </c>
      <c r="AG75">
        <v>0.42399999999999999</v>
      </c>
      <c r="AH75">
        <v>3.3000000000000002E-2</v>
      </c>
      <c r="AI75">
        <v>1</v>
      </c>
      <c r="AJ75">
        <v>3</v>
      </c>
      <c r="AK75" t="s">
        <v>3176</v>
      </c>
      <c r="AL75">
        <v>3</v>
      </c>
    </row>
    <row r="76" spans="1:38" x14ac:dyDescent="0.2">
      <c r="A76" t="s">
        <v>2958</v>
      </c>
      <c r="B76" t="s">
        <v>219</v>
      </c>
      <c r="C76" t="s">
        <v>77</v>
      </c>
      <c r="D76" s="104">
        <v>11</v>
      </c>
      <c r="E76">
        <v>130</v>
      </c>
      <c r="F76">
        <v>15</v>
      </c>
      <c r="G76">
        <v>18</v>
      </c>
      <c r="H76">
        <v>0.12844036697247699</v>
      </c>
      <c r="I76">
        <v>0.14285714285714199</v>
      </c>
      <c r="J76">
        <v>0.17391304347826</v>
      </c>
      <c r="K76">
        <v>119.27</v>
      </c>
      <c r="L76">
        <v>107.14</v>
      </c>
      <c r="M76">
        <v>78.260000000000005</v>
      </c>
      <c r="N76">
        <v>54.32</v>
      </c>
      <c r="O76">
        <v>20.37</v>
      </c>
      <c r="P76">
        <v>16.05</v>
      </c>
      <c r="Q76">
        <v>44.44</v>
      </c>
      <c r="R76">
        <v>29.63</v>
      </c>
      <c r="S76">
        <v>11.11</v>
      </c>
      <c r="T76">
        <v>38.270000000000003</v>
      </c>
      <c r="U76">
        <v>46.3</v>
      </c>
      <c r="V76">
        <v>52.47</v>
      </c>
      <c r="W76">
        <v>30.25</v>
      </c>
      <c r="X76">
        <v>28.39</v>
      </c>
      <c r="Y76">
        <v>45.68</v>
      </c>
      <c r="Z76">
        <v>32.1</v>
      </c>
      <c r="AA76">
        <v>24.69</v>
      </c>
      <c r="AB76">
        <v>1.4</v>
      </c>
      <c r="AC76">
        <v>1.4</v>
      </c>
      <c r="AD76">
        <v>1.1000000000000001</v>
      </c>
      <c r="AE76">
        <v>3.9</v>
      </c>
      <c r="AF76">
        <v>1.3</v>
      </c>
      <c r="AG76">
        <v>0.72299999999999998</v>
      </c>
      <c r="AH76">
        <v>0</v>
      </c>
      <c r="AI76">
        <v>0</v>
      </c>
      <c r="AJ76">
        <v>13</v>
      </c>
      <c r="AK76" t="s">
        <v>3156</v>
      </c>
      <c r="AL76">
        <v>3.4</v>
      </c>
    </row>
    <row r="77" spans="1:38" x14ac:dyDescent="0.2">
      <c r="A77" t="s">
        <v>2932</v>
      </c>
      <c r="B77" t="s">
        <v>138</v>
      </c>
      <c r="C77" t="s">
        <v>73</v>
      </c>
      <c r="D77" s="104">
        <v>16</v>
      </c>
      <c r="E77">
        <v>0</v>
      </c>
      <c r="F77">
        <v>6</v>
      </c>
      <c r="G77">
        <v>38</v>
      </c>
      <c r="H77">
        <v>0</v>
      </c>
      <c r="I77">
        <v>0</v>
      </c>
      <c r="J77">
        <v>0.11111111111111099</v>
      </c>
      <c r="K77">
        <v>0</v>
      </c>
      <c r="L77">
        <v>100</v>
      </c>
      <c r="M77">
        <v>105.56</v>
      </c>
      <c r="N77">
        <v>3.09</v>
      </c>
      <c r="O77">
        <v>12.35</v>
      </c>
      <c r="P77">
        <v>23.46</v>
      </c>
      <c r="Q77">
        <v>3.09</v>
      </c>
      <c r="R77">
        <v>22.22</v>
      </c>
      <c r="S77">
        <v>20.99</v>
      </c>
      <c r="T77">
        <v>9.26</v>
      </c>
      <c r="U77">
        <v>7.41</v>
      </c>
      <c r="V77">
        <v>16.670000000000002</v>
      </c>
      <c r="W77">
        <v>12.97</v>
      </c>
      <c r="X77">
        <v>15.43</v>
      </c>
      <c r="Y77">
        <v>11.11</v>
      </c>
      <c r="Z77">
        <v>13.31</v>
      </c>
      <c r="AA77">
        <v>8.64</v>
      </c>
      <c r="AB77">
        <v>0.2</v>
      </c>
      <c r="AC77">
        <v>0.2</v>
      </c>
      <c r="AD77">
        <v>2.6</v>
      </c>
      <c r="AE77">
        <v>3</v>
      </c>
      <c r="AF77">
        <v>1</v>
      </c>
      <c r="AG77">
        <v>6.9000000000000006E-2</v>
      </c>
      <c r="AH77">
        <v>0</v>
      </c>
      <c r="AI77">
        <v>2</v>
      </c>
      <c r="AJ77">
        <v>3</v>
      </c>
      <c r="AK77" t="s">
        <v>3154</v>
      </c>
      <c r="AL77">
        <v>11.3</v>
      </c>
    </row>
    <row r="78" spans="1:38" x14ac:dyDescent="0.2">
      <c r="A78" t="s">
        <v>2991</v>
      </c>
      <c r="B78" t="s">
        <v>650</v>
      </c>
      <c r="C78" t="s">
        <v>2789</v>
      </c>
      <c r="D78" s="104">
        <v>29</v>
      </c>
      <c r="E78">
        <v>1</v>
      </c>
      <c r="F78">
        <v>59</v>
      </c>
      <c r="G78">
        <v>219</v>
      </c>
      <c r="H78">
        <v>0</v>
      </c>
      <c r="I78">
        <v>0.113207547169811</v>
      </c>
      <c r="J78">
        <v>0.12707182320441901</v>
      </c>
      <c r="K78">
        <v>100</v>
      </c>
      <c r="L78">
        <v>111.32</v>
      </c>
      <c r="M78">
        <v>120.99</v>
      </c>
      <c r="N78">
        <v>6.79</v>
      </c>
      <c r="O78">
        <v>36.42</v>
      </c>
      <c r="P78">
        <v>56.79</v>
      </c>
      <c r="Q78">
        <v>23.46</v>
      </c>
      <c r="R78">
        <v>32.1</v>
      </c>
      <c r="S78">
        <v>34.57</v>
      </c>
      <c r="T78">
        <v>9.26</v>
      </c>
      <c r="U78">
        <v>30.86</v>
      </c>
      <c r="V78">
        <v>22.22</v>
      </c>
      <c r="W78">
        <v>33.33</v>
      </c>
      <c r="X78">
        <v>30.04</v>
      </c>
      <c r="Y78">
        <v>20.78</v>
      </c>
      <c r="Z78">
        <v>30.62</v>
      </c>
      <c r="AA78">
        <v>22.22</v>
      </c>
      <c r="AB78">
        <v>0.2</v>
      </c>
      <c r="AC78">
        <v>0.2</v>
      </c>
      <c r="AD78">
        <v>2.4</v>
      </c>
      <c r="AE78">
        <v>2.8</v>
      </c>
      <c r="AF78">
        <v>0.93</v>
      </c>
      <c r="AG78">
        <v>0</v>
      </c>
      <c r="AH78">
        <v>0</v>
      </c>
      <c r="AI78">
        <v>1</v>
      </c>
      <c r="AJ78">
        <v>3</v>
      </c>
      <c r="AK78" t="s">
        <v>3173</v>
      </c>
      <c r="AL78">
        <v>10</v>
      </c>
    </row>
    <row r="79" spans="1:38" x14ac:dyDescent="0.2">
      <c r="A79" t="s">
        <v>2966</v>
      </c>
      <c r="B79" t="s">
        <v>239</v>
      </c>
      <c r="C79" t="s">
        <v>77</v>
      </c>
      <c r="D79" s="104">
        <v>20</v>
      </c>
      <c r="E79">
        <v>4</v>
      </c>
      <c r="F79">
        <v>15</v>
      </c>
      <c r="G79">
        <v>12</v>
      </c>
      <c r="H79">
        <v>0</v>
      </c>
      <c r="I79">
        <v>4.1666666666666602E-2</v>
      </c>
      <c r="J79">
        <v>0.14285714285714199</v>
      </c>
      <c r="K79">
        <v>100</v>
      </c>
      <c r="L79">
        <v>62.5</v>
      </c>
      <c r="M79">
        <v>85.71</v>
      </c>
      <c r="N79">
        <v>11.73</v>
      </c>
      <c r="O79">
        <v>20.37</v>
      </c>
      <c r="P79">
        <v>14.2</v>
      </c>
      <c r="Q79">
        <v>23.46</v>
      </c>
      <c r="R79">
        <v>9.8800000000000008</v>
      </c>
      <c r="S79">
        <v>12.35</v>
      </c>
      <c r="T79">
        <v>9.26</v>
      </c>
      <c r="U79">
        <v>14.81</v>
      </c>
      <c r="V79">
        <v>28.4</v>
      </c>
      <c r="W79">
        <v>15.43</v>
      </c>
      <c r="X79">
        <v>15.23</v>
      </c>
      <c r="Y79">
        <v>17.489999999999998</v>
      </c>
      <c r="Z79">
        <v>15.69</v>
      </c>
      <c r="AA79">
        <v>11.11</v>
      </c>
      <c r="AB79">
        <v>0.2</v>
      </c>
      <c r="AC79">
        <v>0.2</v>
      </c>
      <c r="AD79">
        <v>1.6</v>
      </c>
      <c r="AE79">
        <v>2</v>
      </c>
      <c r="AF79">
        <v>0.67</v>
      </c>
      <c r="AG79">
        <v>0.1</v>
      </c>
      <c r="AH79">
        <v>0</v>
      </c>
      <c r="AI79">
        <v>1</v>
      </c>
      <c r="AJ79">
        <v>6</v>
      </c>
      <c r="AK79" t="s">
        <v>3154</v>
      </c>
      <c r="AL79">
        <v>11.3</v>
      </c>
    </row>
    <row r="80" spans="1:38" x14ac:dyDescent="0.2">
      <c r="A80" t="s">
        <v>2957</v>
      </c>
      <c r="B80" t="s">
        <v>217</v>
      </c>
      <c r="C80" t="s">
        <v>77</v>
      </c>
      <c r="D80" s="104">
        <v>14</v>
      </c>
      <c r="E80">
        <v>59</v>
      </c>
      <c r="F80">
        <v>94</v>
      </c>
      <c r="G80">
        <v>86</v>
      </c>
      <c r="H80">
        <v>9.2592592592592504E-2</v>
      </c>
      <c r="I80">
        <v>0.123287671232876</v>
      </c>
      <c r="J80">
        <v>0.19298245614035001</v>
      </c>
      <c r="K80">
        <v>109.26</v>
      </c>
      <c r="L80">
        <v>128.77000000000001</v>
      </c>
      <c r="M80">
        <v>150.88</v>
      </c>
      <c r="N80">
        <v>35.799999999999997</v>
      </c>
      <c r="O80">
        <v>48.15</v>
      </c>
      <c r="P80">
        <v>35.799999999999997</v>
      </c>
      <c r="Q80">
        <v>30.86</v>
      </c>
      <c r="R80">
        <v>61.73</v>
      </c>
      <c r="S80">
        <v>83.95</v>
      </c>
      <c r="T80">
        <v>28.4</v>
      </c>
      <c r="U80">
        <v>35.799999999999997</v>
      </c>
      <c r="V80">
        <v>72.22</v>
      </c>
      <c r="W80">
        <v>39.92</v>
      </c>
      <c r="X80">
        <v>58.85</v>
      </c>
      <c r="Y80">
        <v>45.47</v>
      </c>
      <c r="Z80">
        <v>45.49</v>
      </c>
      <c r="AA80">
        <v>41.98</v>
      </c>
      <c r="AB80">
        <v>0.2</v>
      </c>
      <c r="AC80">
        <v>0.2</v>
      </c>
      <c r="AD80">
        <v>0.95</v>
      </c>
      <c r="AE80">
        <v>1.35</v>
      </c>
      <c r="AF80">
        <v>0.45</v>
      </c>
      <c r="AG80">
        <v>0.105</v>
      </c>
      <c r="AH80">
        <v>0</v>
      </c>
      <c r="AI80">
        <v>1</v>
      </c>
      <c r="AJ80">
        <v>5</v>
      </c>
      <c r="AK80" t="s">
        <v>3173</v>
      </c>
      <c r="AL80">
        <v>10</v>
      </c>
    </row>
    <row r="81" spans="1:38" x14ac:dyDescent="0.2">
      <c r="A81" t="s">
        <v>2997</v>
      </c>
      <c r="B81" t="s">
        <v>315</v>
      </c>
      <c r="C81" t="s">
        <v>77</v>
      </c>
      <c r="D81" s="104">
        <v>18</v>
      </c>
      <c r="E81">
        <v>37</v>
      </c>
      <c r="F81">
        <v>7</v>
      </c>
      <c r="G81">
        <v>9</v>
      </c>
      <c r="H81">
        <v>7.69230769230769E-2</v>
      </c>
      <c r="I81">
        <v>0.2</v>
      </c>
      <c r="J81">
        <v>0.28571428571428498</v>
      </c>
      <c r="K81">
        <v>94.87</v>
      </c>
      <c r="L81">
        <v>140</v>
      </c>
      <c r="M81">
        <v>128.57</v>
      </c>
      <c r="N81">
        <v>30.25</v>
      </c>
      <c r="O81">
        <v>13.58</v>
      </c>
      <c r="P81">
        <v>11.11</v>
      </c>
      <c r="Q81">
        <v>20.99</v>
      </c>
      <c r="R81">
        <v>76.540000000000006</v>
      </c>
      <c r="S81">
        <v>48.15</v>
      </c>
      <c r="T81">
        <v>22.22</v>
      </c>
      <c r="U81">
        <v>87.65</v>
      </c>
      <c r="V81">
        <v>97.53</v>
      </c>
      <c r="W81">
        <v>18.309999999999999</v>
      </c>
      <c r="X81">
        <v>48.56</v>
      </c>
      <c r="Y81">
        <v>69.13</v>
      </c>
      <c r="Z81">
        <v>33.5</v>
      </c>
      <c r="AA81">
        <v>29.63</v>
      </c>
      <c r="AB81">
        <v>0.2</v>
      </c>
      <c r="AC81">
        <v>0.2</v>
      </c>
      <c r="AD81">
        <v>0.75</v>
      </c>
      <c r="AE81">
        <v>1.1499999999999999</v>
      </c>
      <c r="AF81">
        <v>0.38</v>
      </c>
      <c r="AG81">
        <v>0.29199999999999998</v>
      </c>
      <c r="AH81">
        <v>8.1000000000000003E-2</v>
      </c>
      <c r="AI81">
        <v>1</v>
      </c>
      <c r="AJ81">
        <v>8</v>
      </c>
      <c r="AK81" t="s">
        <v>3176</v>
      </c>
      <c r="AL81">
        <v>3</v>
      </c>
    </row>
    <row r="82" spans="1:38" x14ac:dyDescent="0.2">
      <c r="A82" t="s">
        <v>2990</v>
      </c>
      <c r="B82" t="s">
        <v>297</v>
      </c>
      <c r="C82" t="s">
        <v>77</v>
      </c>
      <c r="D82" s="104">
        <v>13</v>
      </c>
      <c r="E82">
        <v>33</v>
      </c>
      <c r="F82">
        <v>0</v>
      </c>
      <c r="G82">
        <v>91</v>
      </c>
      <c r="H82">
        <v>0.17241379310344801</v>
      </c>
      <c r="I82">
        <v>0</v>
      </c>
      <c r="J82">
        <v>0.164179104477611</v>
      </c>
      <c r="K82">
        <v>113.79</v>
      </c>
      <c r="L82">
        <v>0</v>
      </c>
      <c r="M82">
        <v>135.82</v>
      </c>
      <c r="N82">
        <v>27.16</v>
      </c>
      <c r="O82">
        <v>1.85</v>
      </c>
      <c r="P82">
        <v>38.89</v>
      </c>
      <c r="Q82">
        <v>33.33</v>
      </c>
      <c r="R82">
        <v>1.85</v>
      </c>
      <c r="S82">
        <v>59.26</v>
      </c>
      <c r="T82">
        <v>70.989999999999995</v>
      </c>
      <c r="U82">
        <v>7.41</v>
      </c>
      <c r="V82">
        <v>41.98</v>
      </c>
      <c r="W82">
        <v>22.63</v>
      </c>
      <c r="X82">
        <v>31.48</v>
      </c>
      <c r="Y82">
        <v>40.130000000000003</v>
      </c>
      <c r="Z82">
        <v>27.47</v>
      </c>
      <c r="AA82">
        <v>20.99</v>
      </c>
      <c r="AB82">
        <v>0.25</v>
      </c>
      <c r="AC82">
        <v>0.25</v>
      </c>
      <c r="AD82">
        <v>0.2</v>
      </c>
      <c r="AE82">
        <v>0.7</v>
      </c>
      <c r="AF82">
        <v>0.23</v>
      </c>
      <c r="AG82">
        <v>0.71899999999999997</v>
      </c>
      <c r="AH82">
        <v>0</v>
      </c>
      <c r="AI82">
        <v>0</v>
      </c>
      <c r="AJ82">
        <v>7</v>
      </c>
      <c r="AK82" t="s">
        <v>3156</v>
      </c>
      <c r="AL82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A9BB-D9F2-4539-9B10-E952C0B775C5}">
  <sheetPr>
    <tabColor rgb="FF7030A0"/>
  </sheetPr>
  <dimension ref="A1:AO42"/>
  <sheetViews>
    <sheetView topLeftCell="W1" zoomScale="98" zoomScaleNormal="98" workbookViewId="0">
      <selection activeCell="AG37" sqref="AG37"/>
    </sheetView>
  </sheetViews>
  <sheetFormatPr baseColWidth="10" defaultColWidth="8.83203125" defaultRowHeight="15" x14ac:dyDescent="0.2"/>
  <cols>
    <col min="2" max="2" width="20.1640625" bestFit="1" customWidth="1"/>
    <col min="4" max="4" width="17.6640625" customWidth="1"/>
    <col min="33" max="33" width="14.33203125" customWidth="1"/>
    <col min="34" max="34" width="17.33203125" customWidth="1"/>
    <col min="35" max="35" width="18.33203125" customWidth="1"/>
    <col min="36" max="36" width="16.83203125" customWidth="1"/>
    <col min="37" max="37" width="19.33203125" customWidth="1"/>
  </cols>
  <sheetData>
    <row r="1" spans="1:41" x14ac:dyDescent="0.2">
      <c r="A1" t="s">
        <v>2927</v>
      </c>
      <c r="B1" t="s">
        <v>63</v>
      </c>
      <c r="C1" t="s">
        <v>2929</v>
      </c>
      <c r="D1" s="62" t="s">
        <v>3166</v>
      </c>
      <c r="E1" t="s">
        <v>3093</v>
      </c>
      <c r="F1" t="s">
        <v>3094</v>
      </c>
      <c r="G1" t="s">
        <v>3095</v>
      </c>
      <c r="H1" t="s">
        <v>3096</v>
      </c>
      <c r="I1" t="s">
        <v>3097</v>
      </c>
      <c r="J1" t="s">
        <v>3098</v>
      </c>
      <c r="K1" t="s">
        <v>3099</v>
      </c>
      <c r="L1" t="s">
        <v>3100</v>
      </c>
      <c r="M1" t="s">
        <v>3101</v>
      </c>
      <c r="N1" t="s">
        <v>3102</v>
      </c>
      <c r="O1" t="s">
        <v>3103</v>
      </c>
      <c r="P1" t="s">
        <v>3104</v>
      </c>
      <c r="Q1" s="62" t="s">
        <v>3105</v>
      </c>
      <c r="R1" t="s">
        <v>3106</v>
      </c>
      <c r="S1" t="s">
        <v>3107</v>
      </c>
      <c r="T1" s="62" t="s">
        <v>3108</v>
      </c>
      <c r="U1" t="s">
        <v>3109</v>
      </c>
      <c r="V1" t="s">
        <v>3110</v>
      </c>
      <c r="W1" s="62" t="s">
        <v>3111</v>
      </c>
      <c r="X1" s="62" t="s">
        <v>3112</v>
      </c>
      <c r="Y1" s="62" t="s">
        <v>3113</v>
      </c>
      <c r="Z1" t="s">
        <v>3114</v>
      </c>
      <c r="AA1" t="s">
        <v>3115</v>
      </c>
      <c r="AB1" t="s">
        <v>3088</v>
      </c>
      <c r="AC1" t="s">
        <v>3089</v>
      </c>
      <c r="AD1" t="s">
        <v>3090</v>
      </c>
      <c r="AE1" t="s">
        <v>3091</v>
      </c>
      <c r="AF1" t="s">
        <v>3092</v>
      </c>
      <c r="AG1" s="105" t="s">
        <v>3144</v>
      </c>
      <c r="AH1" s="105" t="s">
        <v>3145</v>
      </c>
      <c r="AI1" s="105" t="s">
        <v>3146</v>
      </c>
      <c r="AJ1" s="105" t="s">
        <v>3147</v>
      </c>
      <c r="AK1" s="105" t="s">
        <v>3148</v>
      </c>
      <c r="AL1" s="105" t="s">
        <v>3149</v>
      </c>
      <c r="AM1" s="102"/>
      <c r="AN1" s="102"/>
      <c r="AO1" s="102"/>
    </row>
    <row r="2" spans="1:41" x14ac:dyDescent="0.2">
      <c r="A2" t="s">
        <v>2971</v>
      </c>
      <c r="B2" t="s">
        <v>253</v>
      </c>
      <c r="C2" t="s">
        <v>73</v>
      </c>
      <c r="D2" s="6">
        <v>26</v>
      </c>
      <c r="E2">
        <v>12</v>
      </c>
      <c r="F2">
        <v>9</v>
      </c>
      <c r="G2">
        <v>7</v>
      </c>
      <c r="H2">
        <v>7.86</v>
      </c>
      <c r="I2">
        <v>8.83</v>
      </c>
      <c r="J2">
        <v>10.68</v>
      </c>
      <c r="K2">
        <v>34.08</v>
      </c>
      <c r="L2">
        <v>26.33</v>
      </c>
      <c r="M2">
        <v>30.28</v>
      </c>
      <c r="N2">
        <v>64.63</v>
      </c>
      <c r="O2">
        <v>41.46</v>
      </c>
      <c r="P2">
        <v>34.15</v>
      </c>
      <c r="Q2">
        <v>63.41</v>
      </c>
      <c r="R2">
        <v>12.2</v>
      </c>
      <c r="S2">
        <v>4.88</v>
      </c>
      <c r="T2">
        <v>34.15</v>
      </c>
      <c r="U2">
        <v>48.78</v>
      </c>
      <c r="V2">
        <v>51.22</v>
      </c>
      <c r="W2">
        <v>46.75</v>
      </c>
      <c r="X2">
        <v>26.83</v>
      </c>
      <c r="Y2">
        <v>44.72</v>
      </c>
      <c r="Z2">
        <v>41.465499999999999</v>
      </c>
      <c r="AA2">
        <v>29.27</v>
      </c>
      <c r="AB2">
        <v>15.5</v>
      </c>
      <c r="AC2">
        <v>15.5</v>
      </c>
      <c r="AD2">
        <v>7.25</v>
      </c>
      <c r="AE2">
        <v>38.25</v>
      </c>
      <c r="AF2">
        <v>12.75</v>
      </c>
      <c r="AG2">
        <v>1.2</v>
      </c>
      <c r="AH2">
        <v>0.7</v>
      </c>
      <c r="AI2">
        <v>2</v>
      </c>
      <c r="AJ2">
        <v>9</v>
      </c>
      <c r="AK2" t="s">
        <v>3150</v>
      </c>
      <c r="AL2">
        <v>3.5</v>
      </c>
    </row>
    <row r="3" spans="1:41" x14ac:dyDescent="0.2">
      <c r="A3" t="s">
        <v>2939</v>
      </c>
      <c r="B3" t="s">
        <v>163</v>
      </c>
      <c r="C3" t="s">
        <v>73</v>
      </c>
      <c r="D3" s="6">
        <v>41</v>
      </c>
      <c r="E3">
        <v>3</v>
      </c>
      <c r="F3">
        <v>3</v>
      </c>
      <c r="G3">
        <v>6</v>
      </c>
      <c r="H3">
        <v>8.0399999999999991</v>
      </c>
      <c r="I3">
        <v>8.43</v>
      </c>
      <c r="J3">
        <v>6.87</v>
      </c>
      <c r="K3">
        <v>56.33</v>
      </c>
      <c r="L3">
        <v>45</v>
      </c>
      <c r="M3">
        <v>27.5</v>
      </c>
      <c r="N3">
        <v>12.2</v>
      </c>
      <c r="O3">
        <v>12.2</v>
      </c>
      <c r="P3">
        <v>26.83</v>
      </c>
      <c r="Q3">
        <v>53.66</v>
      </c>
      <c r="R3">
        <v>24.39</v>
      </c>
      <c r="S3">
        <v>92.68</v>
      </c>
      <c r="T3">
        <v>12.2</v>
      </c>
      <c r="U3">
        <v>17.07</v>
      </c>
      <c r="V3">
        <v>58.54</v>
      </c>
      <c r="W3">
        <v>17.079999999999998</v>
      </c>
      <c r="X3">
        <v>56.91</v>
      </c>
      <c r="Y3">
        <v>29.27</v>
      </c>
      <c r="Z3">
        <v>28.8659999999999</v>
      </c>
      <c r="AA3">
        <v>12.2</v>
      </c>
      <c r="AB3">
        <v>10.75</v>
      </c>
      <c r="AC3">
        <v>14.25</v>
      </c>
      <c r="AD3">
        <v>11</v>
      </c>
      <c r="AE3">
        <v>36</v>
      </c>
      <c r="AF3">
        <v>12</v>
      </c>
      <c r="AG3">
        <v>2.2000000000000002</v>
      </c>
      <c r="AH3">
        <v>1.7</v>
      </c>
      <c r="AI3">
        <v>4</v>
      </c>
      <c r="AJ3">
        <v>11</v>
      </c>
      <c r="AK3" t="s">
        <v>3151</v>
      </c>
      <c r="AL3">
        <v>10</v>
      </c>
    </row>
    <row r="4" spans="1:41" x14ac:dyDescent="0.2">
      <c r="A4" t="s">
        <v>2979</v>
      </c>
      <c r="B4" t="s">
        <v>642</v>
      </c>
      <c r="C4" t="s">
        <v>73</v>
      </c>
      <c r="D4" s="6">
        <v>46</v>
      </c>
      <c r="E4">
        <v>20</v>
      </c>
      <c r="F4">
        <v>18</v>
      </c>
      <c r="G4">
        <v>19</v>
      </c>
      <c r="H4">
        <v>5.37</v>
      </c>
      <c r="I4">
        <v>6.69</v>
      </c>
      <c r="J4">
        <v>6.59</v>
      </c>
      <c r="K4">
        <v>17.2</v>
      </c>
      <c r="L4">
        <v>20.83</v>
      </c>
      <c r="M4">
        <v>22.15</v>
      </c>
      <c r="N4">
        <v>86.59</v>
      </c>
      <c r="O4">
        <v>86.59</v>
      </c>
      <c r="P4">
        <v>87.8</v>
      </c>
      <c r="Q4">
        <v>100</v>
      </c>
      <c r="R4">
        <v>82.93</v>
      </c>
      <c r="S4">
        <v>97.56</v>
      </c>
      <c r="T4">
        <v>95.12</v>
      </c>
      <c r="U4">
        <v>65.849999999999994</v>
      </c>
      <c r="V4">
        <v>78.05</v>
      </c>
      <c r="W4">
        <v>86.99</v>
      </c>
      <c r="X4">
        <v>93.5</v>
      </c>
      <c r="Y4">
        <v>79.67</v>
      </c>
      <c r="Z4">
        <v>87.519499999999994</v>
      </c>
      <c r="AA4">
        <v>100</v>
      </c>
      <c r="AB4">
        <v>9</v>
      </c>
      <c r="AC4">
        <v>9</v>
      </c>
      <c r="AD4">
        <v>15</v>
      </c>
      <c r="AE4">
        <v>33</v>
      </c>
      <c r="AF4">
        <v>11</v>
      </c>
      <c r="AG4">
        <v>5.2</v>
      </c>
      <c r="AH4">
        <v>1.7</v>
      </c>
      <c r="AI4">
        <v>5</v>
      </c>
      <c r="AJ4">
        <v>6</v>
      </c>
      <c r="AK4" t="s">
        <v>3152</v>
      </c>
      <c r="AL4">
        <v>1.9</v>
      </c>
    </row>
    <row r="5" spans="1:41" x14ac:dyDescent="0.2">
      <c r="A5" t="s">
        <v>3000</v>
      </c>
      <c r="B5" t="s">
        <v>648</v>
      </c>
      <c r="C5" t="s">
        <v>73</v>
      </c>
      <c r="D5" s="6">
        <v>38</v>
      </c>
      <c r="E5">
        <v>5</v>
      </c>
      <c r="F5">
        <v>16</v>
      </c>
      <c r="G5">
        <v>9</v>
      </c>
      <c r="H5">
        <v>7.94</v>
      </c>
      <c r="I5">
        <v>6.44</v>
      </c>
      <c r="J5">
        <v>5.57</v>
      </c>
      <c r="K5">
        <v>60.4</v>
      </c>
      <c r="L5">
        <v>22.56</v>
      </c>
      <c r="M5">
        <v>34.659999999999997</v>
      </c>
      <c r="N5">
        <v>24.39</v>
      </c>
      <c r="O5">
        <v>79.27</v>
      </c>
      <c r="P5">
        <v>42.68</v>
      </c>
      <c r="Q5">
        <v>60.98</v>
      </c>
      <c r="R5">
        <v>92.68</v>
      </c>
      <c r="S5">
        <v>100</v>
      </c>
      <c r="T5">
        <v>7.32</v>
      </c>
      <c r="U5">
        <v>60.98</v>
      </c>
      <c r="V5">
        <v>36.590000000000003</v>
      </c>
      <c r="W5">
        <v>48.78</v>
      </c>
      <c r="X5">
        <v>84.55</v>
      </c>
      <c r="Y5">
        <v>34.96</v>
      </c>
      <c r="Z5">
        <v>55.649500000000003</v>
      </c>
      <c r="AA5">
        <v>60.98</v>
      </c>
      <c r="AB5">
        <v>12.5</v>
      </c>
      <c r="AC5">
        <v>12.5</v>
      </c>
      <c r="AD5">
        <v>6</v>
      </c>
      <c r="AE5">
        <v>31</v>
      </c>
      <c r="AF5">
        <v>10.33</v>
      </c>
      <c r="AG5">
        <v>0.4</v>
      </c>
      <c r="AH5">
        <v>0</v>
      </c>
      <c r="AI5">
        <v>1</v>
      </c>
      <c r="AJ5">
        <v>11</v>
      </c>
      <c r="AK5" t="s">
        <v>3150</v>
      </c>
      <c r="AL5">
        <v>3.5</v>
      </c>
    </row>
    <row r="6" spans="1:41" x14ac:dyDescent="0.2">
      <c r="A6" t="s">
        <v>2982</v>
      </c>
      <c r="B6" t="s">
        <v>646</v>
      </c>
      <c r="C6" t="s">
        <v>77</v>
      </c>
      <c r="D6" s="6">
        <v>40</v>
      </c>
      <c r="E6">
        <v>6</v>
      </c>
      <c r="F6">
        <v>13</v>
      </c>
      <c r="G6">
        <v>5</v>
      </c>
      <c r="H6">
        <v>8.75</v>
      </c>
      <c r="I6">
        <v>7.06</v>
      </c>
      <c r="J6">
        <v>7.51</v>
      </c>
      <c r="K6">
        <v>53</v>
      </c>
      <c r="L6">
        <v>26.61</v>
      </c>
      <c r="M6">
        <v>49.6</v>
      </c>
      <c r="N6">
        <v>31.71</v>
      </c>
      <c r="O6">
        <v>64.63</v>
      </c>
      <c r="P6">
        <v>18.29</v>
      </c>
      <c r="Q6">
        <v>26.83</v>
      </c>
      <c r="R6">
        <v>75.61</v>
      </c>
      <c r="S6">
        <v>78.05</v>
      </c>
      <c r="T6">
        <v>14.63</v>
      </c>
      <c r="U6">
        <v>46.34</v>
      </c>
      <c r="V6">
        <v>19.510000000000002</v>
      </c>
      <c r="W6">
        <v>38.21</v>
      </c>
      <c r="X6">
        <v>60.16</v>
      </c>
      <c r="Y6">
        <v>26.83</v>
      </c>
      <c r="Z6">
        <v>41.990499999999997</v>
      </c>
      <c r="AA6">
        <v>34.15</v>
      </c>
      <c r="AB6">
        <v>7</v>
      </c>
      <c r="AC6">
        <v>7</v>
      </c>
      <c r="AD6">
        <v>16</v>
      </c>
      <c r="AE6">
        <v>30</v>
      </c>
      <c r="AF6">
        <v>10</v>
      </c>
      <c r="AG6">
        <v>5.0999999999999996</v>
      </c>
      <c r="AH6">
        <v>4.5999999999999996</v>
      </c>
      <c r="AI6">
        <v>3</v>
      </c>
      <c r="AJ6">
        <v>15</v>
      </c>
      <c r="AK6" t="s">
        <v>3153</v>
      </c>
      <c r="AL6">
        <v>11.1</v>
      </c>
    </row>
    <row r="7" spans="1:41" x14ac:dyDescent="0.2">
      <c r="A7" t="s">
        <v>3015</v>
      </c>
      <c r="B7" t="s">
        <v>378</v>
      </c>
      <c r="C7" t="s">
        <v>73</v>
      </c>
      <c r="D7" s="6">
        <v>34</v>
      </c>
      <c r="E7">
        <v>6</v>
      </c>
      <c r="F7">
        <v>11</v>
      </c>
      <c r="G7">
        <v>17</v>
      </c>
      <c r="H7">
        <v>9.7200000000000006</v>
      </c>
      <c r="I7">
        <v>9.89</v>
      </c>
      <c r="J7">
        <v>9.86</v>
      </c>
      <c r="K7">
        <v>29.16</v>
      </c>
      <c r="L7">
        <v>17.09</v>
      </c>
      <c r="M7">
        <v>16.350000000000001</v>
      </c>
      <c r="N7">
        <v>31.71</v>
      </c>
      <c r="O7">
        <v>47.56</v>
      </c>
      <c r="P7">
        <v>80.489999999999995</v>
      </c>
      <c r="Q7">
        <v>4.88</v>
      </c>
      <c r="R7">
        <v>4.88</v>
      </c>
      <c r="S7">
        <v>17.07</v>
      </c>
      <c r="T7">
        <v>53.66</v>
      </c>
      <c r="U7">
        <v>90.24</v>
      </c>
      <c r="V7">
        <v>100</v>
      </c>
      <c r="W7">
        <v>53.25</v>
      </c>
      <c r="X7">
        <v>8.94</v>
      </c>
      <c r="Y7">
        <v>81.3</v>
      </c>
      <c r="Z7">
        <v>46.38</v>
      </c>
      <c r="AA7">
        <v>46.34</v>
      </c>
      <c r="AB7">
        <v>8.5</v>
      </c>
      <c r="AC7">
        <v>8.5</v>
      </c>
      <c r="AD7">
        <v>12</v>
      </c>
      <c r="AE7">
        <v>29</v>
      </c>
      <c r="AF7">
        <v>9.67</v>
      </c>
      <c r="AG7">
        <v>3</v>
      </c>
      <c r="AH7">
        <v>0.41</v>
      </c>
      <c r="AI7">
        <v>5</v>
      </c>
      <c r="AJ7">
        <v>11</v>
      </c>
      <c r="AK7" t="s">
        <v>3150</v>
      </c>
      <c r="AL7">
        <v>3.5</v>
      </c>
    </row>
    <row r="8" spans="1:41" x14ac:dyDescent="0.2">
      <c r="A8" t="s">
        <v>2944</v>
      </c>
      <c r="B8" t="s">
        <v>464</v>
      </c>
      <c r="C8" t="s">
        <v>77</v>
      </c>
      <c r="D8" s="6">
        <v>43</v>
      </c>
      <c r="E8">
        <v>27</v>
      </c>
      <c r="F8">
        <v>21</v>
      </c>
      <c r="G8">
        <v>15</v>
      </c>
      <c r="H8">
        <v>6.73</v>
      </c>
      <c r="I8">
        <v>7.45</v>
      </c>
      <c r="J8">
        <v>7.18</v>
      </c>
      <c r="K8">
        <v>14.96</v>
      </c>
      <c r="L8">
        <v>19.52</v>
      </c>
      <c r="M8">
        <v>25.53</v>
      </c>
      <c r="N8">
        <v>97.56</v>
      </c>
      <c r="O8">
        <v>96.34</v>
      </c>
      <c r="P8">
        <v>69.510000000000005</v>
      </c>
      <c r="Q8">
        <v>90.24</v>
      </c>
      <c r="R8">
        <v>60.98</v>
      </c>
      <c r="S8">
        <v>87.8</v>
      </c>
      <c r="T8">
        <v>100</v>
      </c>
      <c r="U8">
        <v>75.61</v>
      </c>
      <c r="V8">
        <v>65.849999999999994</v>
      </c>
      <c r="W8">
        <v>87.8</v>
      </c>
      <c r="X8">
        <v>79.67</v>
      </c>
      <c r="Y8">
        <v>80.489999999999995</v>
      </c>
      <c r="Z8">
        <v>84.670999999999907</v>
      </c>
      <c r="AA8">
        <v>95.12</v>
      </c>
      <c r="AB8">
        <v>7</v>
      </c>
      <c r="AC8">
        <v>7</v>
      </c>
      <c r="AD8">
        <v>12</v>
      </c>
      <c r="AE8">
        <v>26</v>
      </c>
      <c r="AF8">
        <v>8.67</v>
      </c>
      <c r="AG8">
        <v>10.1</v>
      </c>
      <c r="AH8">
        <v>5.2</v>
      </c>
      <c r="AI8">
        <v>5</v>
      </c>
      <c r="AJ8">
        <v>10</v>
      </c>
      <c r="AK8" t="s">
        <v>3154</v>
      </c>
      <c r="AL8">
        <v>11.3</v>
      </c>
    </row>
    <row r="9" spans="1:41" x14ac:dyDescent="0.2">
      <c r="A9" t="s">
        <v>2955</v>
      </c>
      <c r="B9" t="s">
        <v>202</v>
      </c>
      <c r="C9" t="s">
        <v>77</v>
      </c>
      <c r="D9" s="6">
        <v>43</v>
      </c>
      <c r="E9">
        <v>6</v>
      </c>
      <c r="F9">
        <v>5</v>
      </c>
      <c r="G9">
        <v>10</v>
      </c>
      <c r="H9">
        <v>7.57</v>
      </c>
      <c r="I9">
        <v>7.98</v>
      </c>
      <c r="J9">
        <v>6.97</v>
      </c>
      <c r="K9">
        <v>63.33</v>
      </c>
      <c r="L9">
        <v>53</v>
      </c>
      <c r="M9">
        <v>26.5</v>
      </c>
      <c r="N9">
        <v>31.71</v>
      </c>
      <c r="O9">
        <v>26.83</v>
      </c>
      <c r="P9">
        <v>50</v>
      </c>
      <c r="Q9">
        <v>68.290000000000006</v>
      </c>
      <c r="R9">
        <v>41.46</v>
      </c>
      <c r="S9">
        <v>90.24</v>
      </c>
      <c r="T9">
        <v>4.88</v>
      </c>
      <c r="U9">
        <v>12.2</v>
      </c>
      <c r="V9">
        <v>60.98</v>
      </c>
      <c r="W9">
        <v>36.18</v>
      </c>
      <c r="X9">
        <v>66.66</v>
      </c>
      <c r="Y9">
        <v>26.02</v>
      </c>
      <c r="Z9">
        <v>42.275999999999897</v>
      </c>
      <c r="AA9">
        <v>36.590000000000003</v>
      </c>
      <c r="AB9">
        <v>8.8000000000000007</v>
      </c>
      <c r="AC9">
        <v>8.8000000000000007</v>
      </c>
      <c r="AD9">
        <v>8.25</v>
      </c>
      <c r="AE9">
        <v>25.85</v>
      </c>
      <c r="AF9">
        <v>8.6199999999999992</v>
      </c>
      <c r="AG9">
        <v>1.5</v>
      </c>
      <c r="AH9">
        <v>1.5</v>
      </c>
      <c r="AI9">
        <v>2</v>
      </c>
      <c r="AJ9">
        <v>7</v>
      </c>
      <c r="AK9" t="s">
        <v>3155</v>
      </c>
      <c r="AL9">
        <v>1.4</v>
      </c>
    </row>
    <row r="10" spans="1:41" x14ac:dyDescent="0.2">
      <c r="A10" t="s">
        <v>2992</v>
      </c>
      <c r="B10" t="s">
        <v>306</v>
      </c>
      <c r="C10" t="s">
        <v>77</v>
      </c>
      <c r="D10" s="6">
        <v>39</v>
      </c>
      <c r="E10">
        <v>10</v>
      </c>
      <c r="F10">
        <v>21</v>
      </c>
      <c r="G10">
        <v>15</v>
      </c>
      <c r="H10">
        <v>8.5</v>
      </c>
      <c r="I10">
        <v>8.8000000000000007</v>
      </c>
      <c r="J10">
        <v>9.7799999999999994</v>
      </c>
      <c r="K10">
        <v>27.5</v>
      </c>
      <c r="L10">
        <v>25.09</v>
      </c>
      <c r="M10">
        <v>31.53</v>
      </c>
      <c r="N10">
        <v>57.32</v>
      </c>
      <c r="O10">
        <v>96.34</v>
      </c>
      <c r="P10">
        <v>69.510000000000005</v>
      </c>
      <c r="Q10">
        <v>36.590000000000003</v>
      </c>
      <c r="R10">
        <v>17.07</v>
      </c>
      <c r="S10">
        <v>19.510000000000002</v>
      </c>
      <c r="T10">
        <v>58.54</v>
      </c>
      <c r="U10">
        <v>51.22</v>
      </c>
      <c r="V10">
        <v>43.9</v>
      </c>
      <c r="W10">
        <v>74.39</v>
      </c>
      <c r="X10">
        <v>24.39</v>
      </c>
      <c r="Y10">
        <v>51.22</v>
      </c>
      <c r="Z10">
        <v>58.414499999999997</v>
      </c>
      <c r="AA10">
        <v>70.73</v>
      </c>
      <c r="AB10">
        <v>2.6</v>
      </c>
      <c r="AC10">
        <v>10.75</v>
      </c>
      <c r="AD10">
        <v>10.75</v>
      </c>
      <c r="AE10">
        <v>24.1</v>
      </c>
      <c r="AF10">
        <v>8.0299999999999994</v>
      </c>
      <c r="AG10">
        <v>1.8</v>
      </c>
      <c r="AH10">
        <v>0.67</v>
      </c>
      <c r="AI10">
        <v>1</v>
      </c>
      <c r="AJ10">
        <v>8</v>
      </c>
      <c r="AK10" t="s">
        <v>3156</v>
      </c>
      <c r="AL10">
        <v>3.4</v>
      </c>
    </row>
    <row r="11" spans="1:41" x14ac:dyDescent="0.2">
      <c r="A11" t="s">
        <v>3019</v>
      </c>
      <c r="B11" t="s">
        <v>123</v>
      </c>
      <c r="C11" t="s">
        <v>77</v>
      </c>
      <c r="D11" s="6">
        <v>29</v>
      </c>
      <c r="E11">
        <v>3</v>
      </c>
      <c r="F11">
        <v>6</v>
      </c>
      <c r="G11">
        <v>12</v>
      </c>
      <c r="H11">
        <v>6.98</v>
      </c>
      <c r="I11">
        <v>7.97</v>
      </c>
      <c r="J11">
        <v>7.34</v>
      </c>
      <c r="K11">
        <v>33</v>
      </c>
      <c r="L11">
        <v>55.83</v>
      </c>
      <c r="M11">
        <v>31.91</v>
      </c>
      <c r="N11">
        <v>12.2</v>
      </c>
      <c r="O11">
        <v>32.93</v>
      </c>
      <c r="P11">
        <v>56.1</v>
      </c>
      <c r="Q11">
        <v>85.37</v>
      </c>
      <c r="R11">
        <v>43.9</v>
      </c>
      <c r="S11">
        <v>85.37</v>
      </c>
      <c r="T11">
        <v>39.020000000000003</v>
      </c>
      <c r="U11">
        <v>9.76</v>
      </c>
      <c r="V11">
        <v>39.020000000000003</v>
      </c>
      <c r="W11">
        <v>33.74</v>
      </c>
      <c r="X11">
        <v>71.55</v>
      </c>
      <c r="Y11">
        <v>29.27</v>
      </c>
      <c r="Z11">
        <v>42.521999999999998</v>
      </c>
      <c r="AA11">
        <v>39.020000000000003</v>
      </c>
      <c r="AB11">
        <v>8.5</v>
      </c>
      <c r="AC11">
        <v>8.5</v>
      </c>
      <c r="AD11">
        <v>4.2</v>
      </c>
      <c r="AE11">
        <v>21.2</v>
      </c>
      <c r="AF11">
        <v>7.07</v>
      </c>
      <c r="AG11">
        <v>3.7</v>
      </c>
      <c r="AH11">
        <v>2.9</v>
      </c>
      <c r="AI11">
        <v>0</v>
      </c>
      <c r="AJ11">
        <v>12</v>
      </c>
      <c r="AK11" t="s">
        <v>3157</v>
      </c>
      <c r="AL11">
        <v>3</v>
      </c>
    </row>
    <row r="12" spans="1:41" x14ac:dyDescent="0.2">
      <c r="A12" t="s">
        <v>2981</v>
      </c>
      <c r="B12" t="s">
        <v>563</v>
      </c>
      <c r="C12" t="s">
        <v>77</v>
      </c>
      <c r="D12" s="6">
        <v>45</v>
      </c>
      <c r="E12">
        <v>13</v>
      </c>
      <c r="F12">
        <v>7</v>
      </c>
      <c r="G12">
        <v>12</v>
      </c>
      <c r="H12">
        <v>7.66</v>
      </c>
      <c r="I12">
        <v>7.41</v>
      </c>
      <c r="J12">
        <v>7.5</v>
      </c>
      <c r="K12">
        <v>30.07</v>
      </c>
      <c r="L12">
        <v>47.28</v>
      </c>
      <c r="M12">
        <v>41.91</v>
      </c>
      <c r="N12">
        <v>69.510000000000005</v>
      </c>
      <c r="O12">
        <v>37.799999999999997</v>
      </c>
      <c r="P12">
        <v>56.1</v>
      </c>
      <c r="Q12">
        <v>65.849999999999994</v>
      </c>
      <c r="R12">
        <v>63.41</v>
      </c>
      <c r="S12">
        <v>80.489999999999995</v>
      </c>
      <c r="T12">
        <v>48.78</v>
      </c>
      <c r="U12">
        <v>14.63</v>
      </c>
      <c r="V12">
        <v>24.39</v>
      </c>
      <c r="W12">
        <v>54.47</v>
      </c>
      <c r="X12">
        <v>69.92</v>
      </c>
      <c r="Y12">
        <v>29.27</v>
      </c>
      <c r="Z12">
        <v>54.552499999999903</v>
      </c>
      <c r="AA12">
        <v>58.54</v>
      </c>
      <c r="AB12">
        <v>7.6</v>
      </c>
      <c r="AC12">
        <v>7.6</v>
      </c>
      <c r="AD12">
        <v>5</v>
      </c>
      <c r="AE12">
        <v>20.2</v>
      </c>
      <c r="AF12">
        <v>6.73</v>
      </c>
      <c r="AG12">
        <v>3.9</v>
      </c>
      <c r="AH12">
        <v>10.9</v>
      </c>
      <c r="AI12">
        <v>1</v>
      </c>
      <c r="AJ12">
        <v>14</v>
      </c>
      <c r="AK12" t="s">
        <v>3156</v>
      </c>
      <c r="AL12">
        <v>3.4</v>
      </c>
    </row>
    <row r="13" spans="1:41" x14ac:dyDescent="0.2">
      <c r="A13" t="s">
        <v>3018</v>
      </c>
      <c r="B13" t="s">
        <v>645</v>
      </c>
      <c r="C13" t="s">
        <v>77</v>
      </c>
      <c r="D13" s="6">
        <v>40</v>
      </c>
      <c r="E13">
        <v>9</v>
      </c>
      <c r="F13">
        <v>15</v>
      </c>
      <c r="G13">
        <v>6</v>
      </c>
      <c r="H13">
        <v>6.41</v>
      </c>
      <c r="I13">
        <v>6.65</v>
      </c>
      <c r="J13">
        <v>7.46</v>
      </c>
      <c r="K13">
        <v>36.33</v>
      </c>
      <c r="L13">
        <v>20.399999999999999</v>
      </c>
      <c r="M13">
        <v>53.5</v>
      </c>
      <c r="N13">
        <v>48.78</v>
      </c>
      <c r="O13">
        <v>74.39</v>
      </c>
      <c r="P13">
        <v>26.83</v>
      </c>
      <c r="Q13">
        <v>92.68</v>
      </c>
      <c r="R13">
        <v>85.37</v>
      </c>
      <c r="S13">
        <v>82.93</v>
      </c>
      <c r="T13">
        <v>31.71</v>
      </c>
      <c r="U13">
        <v>73.17</v>
      </c>
      <c r="V13">
        <v>17.07</v>
      </c>
      <c r="W13">
        <v>50</v>
      </c>
      <c r="X13">
        <v>86.99</v>
      </c>
      <c r="Y13">
        <v>40.65</v>
      </c>
      <c r="Z13">
        <v>57.844999999999999</v>
      </c>
      <c r="AA13">
        <v>68.290000000000006</v>
      </c>
      <c r="AB13">
        <v>5</v>
      </c>
      <c r="AC13">
        <v>5</v>
      </c>
      <c r="AD13">
        <v>9</v>
      </c>
      <c r="AE13">
        <v>19</v>
      </c>
      <c r="AF13">
        <v>6.33</v>
      </c>
      <c r="AG13">
        <v>1.3</v>
      </c>
      <c r="AH13">
        <v>0.94</v>
      </c>
      <c r="AI13">
        <v>7</v>
      </c>
      <c r="AJ13">
        <v>9</v>
      </c>
      <c r="AK13" t="s">
        <v>3156</v>
      </c>
      <c r="AL13">
        <v>3.4</v>
      </c>
    </row>
    <row r="14" spans="1:41" x14ac:dyDescent="0.2">
      <c r="A14" t="s">
        <v>3010</v>
      </c>
      <c r="B14" t="s">
        <v>354</v>
      </c>
      <c r="C14" t="s">
        <v>77</v>
      </c>
      <c r="D14" s="6">
        <v>47</v>
      </c>
      <c r="E14">
        <v>21</v>
      </c>
      <c r="F14">
        <v>18</v>
      </c>
      <c r="G14">
        <v>27</v>
      </c>
      <c r="H14">
        <v>7.08</v>
      </c>
      <c r="I14">
        <v>7.05</v>
      </c>
      <c r="J14">
        <v>7.75</v>
      </c>
      <c r="K14">
        <v>19.28</v>
      </c>
      <c r="L14">
        <v>20.77</v>
      </c>
      <c r="M14">
        <v>19.510000000000002</v>
      </c>
      <c r="N14">
        <v>90.24</v>
      </c>
      <c r="O14">
        <v>86.59</v>
      </c>
      <c r="P14">
        <v>100</v>
      </c>
      <c r="Q14">
        <v>82.93</v>
      </c>
      <c r="R14">
        <v>78.05</v>
      </c>
      <c r="S14">
        <v>65.849999999999994</v>
      </c>
      <c r="T14">
        <v>87.8</v>
      </c>
      <c r="U14">
        <v>70.73</v>
      </c>
      <c r="V14">
        <v>90.24</v>
      </c>
      <c r="W14">
        <v>92.28</v>
      </c>
      <c r="X14">
        <v>75.61</v>
      </c>
      <c r="Y14">
        <v>82.92</v>
      </c>
      <c r="Z14">
        <v>86.708500000000001</v>
      </c>
      <c r="AA14">
        <v>97.56</v>
      </c>
      <c r="AB14">
        <v>6</v>
      </c>
      <c r="AC14">
        <v>6.5</v>
      </c>
      <c r="AD14">
        <v>6.5</v>
      </c>
      <c r="AE14">
        <v>19</v>
      </c>
      <c r="AF14">
        <v>6.33</v>
      </c>
      <c r="AG14">
        <v>8.4</v>
      </c>
      <c r="AH14">
        <v>3.5</v>
      </c>
      <c r="AI14">
        <v>4</v>
      </c>
      <c r="AJ14">
        <v>9</v>
      </c>
      <c r="AK14" t="s">
        <v>3151</v>
      </c>
      <c r="AL14">
        <v>10</v>
      </c>
    </row>
    <row r="15" spans="1:41" x14ac:dyDescent="0.2">
      <c r="A15" t="s">
        <v>2960</v>
      </c>
      <c r="B15" t="s">
        <v>222</v>
      </c>
      <c r="C15" t="s">
        <v>73</v>
      </c>
      <c r="D15" s="6">
        <v>38</v>
      </c>
      <c r="E15">
        <v>13</v>
      </c>
      <c r="F15">
        <v>2</v>
      </c>
      <c r="G15">
        <v>4</v>
      </c>
      <c r="H15">
        <v>9.5299999999999994</v>
      </c>
      <c r="I15">
        <v>10.47</v>
      </c>
      <c r="J15">
        <v>11.28</v>
      </c>
      <c r="K15">
        <v>21.76</v>
      </c>
      <c r="L15">
        <v>58.5</v>
      </c>
      <c r="M15">
        <v>19.75</v>
      </c>
      <c r="N15">
        <v>69.510000000000005</v>
      </c>
      <c r="O15">
        <v>6.1</v>
      </c>
      <c r="P15">
        <v>12.2</v>
      </c>
      <c r="Q15">
        <v>12.2</v>
      </c>
      <c r="R15">
        <v>2.44</v>
      </c>
      <c r="S15">
        <v>2.44</v>
      </c>
      <c r="T15">
        <v>80.489999999999995</v>
      </c>
      <c r="U15">
        <v>7.32</v>
      </c>
      <c r="V15">
        <v>84.15</v>
      </c>
      <c r="W15">
        <v>29.27</v>
      </c>
      <c r="X15">
        <v>5.69</v>
      </c>
      <c r="Y15">
        <v>57.32</v>
      </c>
      <c r="Z15">
        <v>27.5824999999999</v>
      </c>
      <c r="AA15">
        <v>9.76</v>
      </c>
      <c r="AB15">
        <v>4.8</v>
      </c>
      <c r="AC15">
        <v>4.8</v>
      </c>
      <c r="AD15">
        <v>9.1999999999999993</v>
      </c>
      <c r="AE15">
        <v>18.799999999999901</v>
      </c>
      <c r="AF15">
        <v>6.27</v>
      </c>
      <c r="AG15">
        <v>0.46</v>
      </c>
      <c r="AH15">
        <v>0.03</v>
      </c>
      <c r="AI15">
        <v>3</v>
      </c>
      <c r="AJ15">
        <v>7</v>
      </c>
      <c r="AK15" t="s">
        <v>3155</v>
      </c>
      <c r="AL15">
        <v>1.4</v>
      </c>
    </row>
    <row r="16" spans="1:41" x14ac:dyDescent="0.2">
      <c r="A16" t="s">
        <v>2949</v>
      </c>
      <c r="B16" t="s">
        <v>193</v>
      </c>
      <c r="C16" t="s">
        <v>73</v>
      </c>
      <c r="D16" s="6">
        <v>45</v>
      </c>
      <c r="E16">
        <v>30</v>
      </c>
      <c r="F16">
        <v>15</v>
      </c>
      <c r="G16">
        <v>23</v>
      </c>
      <c r="H16">
        <v>8.34</v>
      </c>
      <c r="I16">
        <v>8.14</v>
      </c>
      <c r="J16">
        <v>8.4499999999999993</v>
      </c>
      <c r="K16">
        <v>18.260000000000002</v>
      </c>
      <c r="L16">
        <v>30.4</v>
      </c>
      <c r="M16">
        <v>17.649999999999999</v>
      </c>
      <c r="N16">
        <v>100</v>
      </c>
      <c r="O16">
        <v>74.39</v>
      </c>
      <c r="P16">
        <v>97.56</v>
      </c>
      <c r="Q16">
        <v>43.9</v>
      </c>
      <c r="R16">
        <v>32.93</v>
      </c>
      <c r="S16">
        <v>46.34</v>
      </c>
      <c r="T16">
        <v>92.68</v>
      </c>
      <c r="U16">
        <v>36.590000000000003</v>
      </c>
      <c r="V16">
        <v>97.56</v>
      </c>
      <c r="W16">
        <v>90.65</v>
      </c>
      <c r="X16">
        <v>41.06</v>
      </c>
      <c r="Y16">
        <v>75.61</v>
      </c>
      <c r="Z16">
        <v>75.996499999999997</v>
      </c>
      <c r="AA16">
        <v>90.24</v>
      </c>
      <c r="AB16">
        <v>4.2</v>
      </c>
      <c r="AC16">
        <v>4.2</v>
      </c>
      <c r="AD16">
        <v>9.25</v>
      </c>
      <c r="AE16">
        <v>17.649999999999999</v>
      </c>
      <c r="AF16">
        <v>5.88</v>
      </c>
      <c r="AG16">
        <v>0.46</v>
      </c>
      <c r="AH16">
        <v>0.17</v>
      </c>
      <c r="AI16">
        <v>4</v>
      </c>
      <c r="AJ16">
        <v>6</v>
      </c>
      <c r="AK16" t="s">
        <v>3156</v>
      </c>
      <c r="AL16">
        <v>3.4</v>
      </c>
    </row>
    <row r="17" spans="1:38" x14ac:dyDescent="0.2">
      <c r="A17" t="s">
        <v>2937</v>
      </c>
      <c r="B17" t="s">
        <v>156</v>
      </c>
      <c r="C17" t="s">
        <v>73</v>
      </c>
      <c r="D17" s="6">
        <v>27</v>
      </c>
      <c r="E17">
        <v>6</v>
      </c>
      <c r="F17">
        <v>14</v>
      </c>
      <c r="G17">
        <v>16</v>
      </c>
      <c r="H17">
        <v>8.57</v>
      </c>
      <c r="I17">
        <v>7.81</v>
      </c>
      <c r="J17">
        <v>8.6999999999999993</v>
      </c>
      <c r="K17">
        <v>30</v>
      </c>
      <c r="L17">
        <v>18.78</v>
      </c>
      <c r="M17">
        <v>18.68</v>
      </c>
      <c r="N17">
        <v>31.71</v>
      </c>
      <c r="O17">
        <v>70.73</v>
      </c>
      <c r="P17">
        <v>75.61</v>
      </c>
      <c r="Q17">
        <v>32.93</v>
      </c>
      <c r="R17">
        <v>48.78</v>
      </c>
      <c r="S17">
        <v>39.020000000000003</v>
      </c>
      <c r="T17">
        <v>51.22</v>
      </c>
      <c r="U17">
        <v>82.93</v>
      </c>
      <c r="V17">
        <v>95.12</v>
      </c>
      <c r="W17">
        <v>59.35</v>
      </c>
      <c r="X17">
        <v>40.24</v>
      </c>
      <c r="Y17">
        <v>76.42</v>
      </c>
      <c r="Z17">
        <v>57.133000000000003</v>
      </c>
      <c r="AA17">
        <v>65.849999999999994</v>
      </c>
      <c r="AB17">
        <v>6.4</v>
      </c>
      <c r="AC17">
        <v>6.4</v>
      </c>
      <c r="AD17">
        <v>4.4000000000000004</v>
      </c>
      <c r="AE17">
        <v>17.2</v>
      </c>
      <c r="AF17">
        <v>5.73</v>
      </c>
      <c r="AG17">
        <v>5</v>
      </c>
      <c r="AH17">
        <v>1.1000000000000001</v>
      </c>
      <c r="AI17">
        <v>1</v>
      </c>
      <c r="AJ17">
        <v>12</v>
      </c>
      <c r="AK17" t="s">
        <v>3153</v>
      </c>
      <c r="AL17">
        <v>11.1</v>
      </c>
    </row>
    <row r="18" spans="1:38" x14ac:dyDescent="0.2">
      <c r="A18" t="s">
        <v>2953</v>
      </c>
      <c r="B18" t="s">
        <v>485</v>
      </c>
      <c r="C18" t="s">
        <v>73</v>
      </c>
      <c r="D18" s="6">
        <v>41</v>
      </c>
      <c r="E18">
        <v>4</v>
      </c>
      <c r="F18">
        <v>5</v>
      </c>
      <c r="G18">
        <v>4</v>
      </c>
      <c r="H18">
        <v>9.0399999999999991</v>
      </c>
      <c r="I18">
        <v>7.21</v>
      </c>
      <c r="J18">
        <v>8.92</v>
      </c>
      <c r="K18">
        <v>47.5</v>
      </c>
      <c r="L18">
        <v>19</v>
      </c>
      <c r="M18">
        <v>31.25</v>
      </c>
      <c r="N18">
        <v>19.510000000000002</v>
      </c>
      <c r="O18">
        <v>26.83</v>
      </c>
      <c r="P18">
        <v>12.2</v>
      </c>
      <c r="Q18">
        <v>19.510000000000002</v>
      </c>
      <c r="R18">
        <v>73.17</v>
      </c>
      <c r="S18">
        <v>36.590000000000003</v>
      </c>
      <c r="T18">
        <v>17.07</v>
      </c>
      <c r="U18">
        <v>79.27</v>
      </c>
      <c r="V18">
        <v>46.34</v>
      </c>
      <c r="W18">
        <v>19.510000000000002</v>
      </c>
      <c r="X18">
        <v>43.09</v>
      </c>
      <c r="Y18">
        <v>47.56</v>
      </c>
      <c r="Z18">
        <v>29.612500000000001</v>
      </c>
      <c r="AA18">
        <v>14.63</v>
      </c>
      <c r="AB18">
        <v>5.4</v>
      </c>
      <c r="AC18">
        <v>5.4</v>
      </c>
      <c r="AD18">
        <v>6</v>
      </c>
      <c r="AE18">
        <v>16.8</v>
      </c>
      <c r="AF18">
        <v>5.6</v>
      </c>
      <c r="AG18">
        <v>1.2</v>
      </c>
      <c r="AH18">
        <v>0.74</v>
      </c>
      <c r="AI18">
        <v>4</v>
      </c>
      <c r="AJ18">
        <v>13</v>
      </c>
      <c r="AK18" t="s">
        <v>3154</v>
      </c>
      <c r="AL18">
        <v>11.3</v>
      </c>
    </row>
    <row r="19" spans="1:38" x14ac:dyDescent="0.2">
      <c r="A19" t="s">
        <v>2962</v>
      </c>
      <c r="B19" t="s">
        <v>229</v>
      </c>
      <c r="C19" t="s">
        <v>73</v>
      </c>
      <c r="D19" s="6">
        <v>28</v>
      </c>
      <c r="E19">
        <v>1</v>
      </c>
      <c r="F19">
        <v>6</v>
      </c>
      <c r="G19">
        <v>8</v>
      </c>
      <c r="H19">
        <v>8.4</v>
      </c>
      <c r="I19">
        <v>6.35</v>
      </c>
      <c r="J19">
        <v>6.62</v>
      </c>
      <c r="K19">
        <v>42</v>
      </c>
      <c r="L19">
        <v>26.83</v>
      </c>
      <c r="M19">
        <v>19.75</v>
      </c>
      <c r="N19">
        <v>3.66</v>
      </c>
      <c r="O19">
        <v>32.93</v>
      </c>
      <c r="P19">
        <v>36.590000000000003</v>
      </c>
      <c r="Q19">
        <v>39.020000000000003</v>
      </c>
      <c r="R19">
        <v>95.12</v>
      </c>
      <c r="S19">
        <v>95.12</v>
      </c>
      <c r="T19">
        <v>21.95</v>
      </c>
      <c r="U19">
        <v>41.46</v>
      </c>
      <c r="V19">
        <v>84.15</v>
      </c>
      <c r="W19">
        <v>24.39</v>
      </c>
      <c r="X19">
        <v>76.42</v>
      </c>
      <c r="Y19">
        <v>49.19</v>
      </c>
      <c r="Z19">
        <v>41.1175</v>
      </c>
      <c r="AA19">
        <v>26.83</v>
      </c>
      <c r="AB19">
        <v>1.7</v>
      </c>
      <c r="AC19">
        <v>7</v>
      </c>
      <c r="AD19">
        <v>8</v>
      </c>
      <c r="AE19">
        <v>16.7</v>
      </c>
      <c r="AF19">
        <v>5.57</v>
      </c>
      <c r="AG19">
        <v>0.28999999999999998</v>
      </c>
      <c r="AH19">
        <v>0.01</v>
      </c>
      <c r="AI19">
        <v>3</v>
      </c>
      <c r="AJ19">
        <v>5</v>
      </c>
      <c r="AK19" t="s">
        <v>3153</v>
      </c>
      <c r="AL19">
        <v>11.1</v>
      </c>
    </row>
    <row r="20" spans="1:38" x14ac:dyDescent="0.2">
      <c r="A20" t="s">
        <v>3004</v>
      </c>
      <c r="B20" t="s">
        <v>340</v>
      </c>
      <c r="C20" t="s">
        <v>77</v>
      </c>
      <c r="D20" s="6">
        <v>41</v>
      </c>
      <c r="E20">
        <v>17</v>
      </c>
      <c r="F20">
        <v>18</v>
      </c>
      <c r="G20">
        <v>6</v>
      </c>
      <c r="H20">
        <v>6.84</v>
      </c>
      <c r="I20">
        <v>6.58</v>
      </c>
      <c r="J20">
        <v>8.51</v>
      </c>
      <c r="K20">
        <v>20.94</v>
      </c>
      <c r="L20">
        <v>24.88</v>
      </c>
      <c r="M20">
        <v>55.33</v>
      </c>
      <c r="N20">
        <v>82.93</v>
      </c>
      <c r="O20">
        <v>86.59</v>
      </c>
      <c r="P20">
        <v>26.83</v>
      </c>
      <c r="Q20">
        <v>87.8</v>
      </c>
      <c r="R20">
        <v>87.8</v>
      </c>
      <c r="S20">
        <v>43.9</v>
      </c>
      <c r="T20">
        <v>85.37</v>
      </c>
      <c r="U20">
        <v>53.66</v>
      </c>
      <c r="V20">
        <v>14.63</v>
      </c>
      <c r="W20">
        <v>65.45</v>
      </c>
      <c r="X20">
        <v>73.17</v>
      </c>
      <c r="Y20">
        <v>51.22</v>
      </c>
      <c r="Z20">
        <v>65.245499999999893</v>
      </c>
      <c r="AA20">
        <v>80.489999999999995</v>
      </c>
      <c r="AB20">
        <v>4</v>
      </c>
      <c r="AC20">
        <v>4</v>
      </c>
      <c r="AD20">
        <v>8</v>
      </c>
      <c r="AE20">
        <v>16</v>
      </c>
      <c r="AF20">
        <v>5.33</v>
      </c>
      <c r="AG20">
        <v>0.24</v>
      </c>
      <c r="AH20">
        <v>0.11</v>
      </c>
      <c r="AI20">
        <v>5</v>
      </c>
      <c r="AJ20">
        <v>4</v>
      </c>
      <c r="AK20" t="s">
        <v>3150</v>
      </c>
      <c r="AL20">
        <v>3.5</v>
      </c>
    </row>
    <row r="21" spans="1:38" x14ac:dyDescent="0.2">
      <c r="A21" t="s">
        <v>2963</v>
      </c>
      <c r="B21" s="62" t="s">
        <v>2113</v>
      </c>
      <c r="C21" t="s">
        <v>77</v>
      </c>
      <c r="D21" s="6">
        <v>39</v>
      </c>
      <c r="E21">
        <v>20</v>
      </c>
      <c r="F21">
        <v>19</v>
      </c>
      <c r="G21">
        <v>20</v>
      </c>
      <c r="H21">
        <v>8.57</v>
      </c>
      <c r="I21">
        <v>7.5</v>
      </c>
      <c r="J21">
        <v>8</v>
      </c>
      <c r="K21">
        <v>23</v>
      </c>
      <c r="L21">
        <v>20.78</v>
      </c>
      <c r="M21">
        <v>24.4</v>
      </c>
      <c r="N21">
        <v>86.59</v>
      </c>
      <c r="O21">
        <v>92.68</v>
      </c>
      <c r="P21">
        <v>93.9</v>
      </c>
      <c r="Q21">
        <v>32.93</v>
      </c>
      <c r="R21">
        <v>56.1</v>
      </c>
      <c r="S21">
        <v>58.54</v>
      </c>
      <c r="T21">
        <v>75.61</v>
      </c>
      <c r="U21">
        <v>68.290000000000006</v>
      </c>
      <c r="V21">
        <v>70.73</v>
      </c>
      <c r="W21">
        <v>91.06</v>
      </c>
      <c r="X21">
        <v>49.19</v>
      </c>
      <c r="Y21">
        <v>71.540000000000006</v>
      </c>
      <c r="Z21">
        <v>77.664500000000004</v>
      </c>
      <c r="AA21">
        <v>92.68</v>
      </c>
      <c r="AB21">
        <v>4.8</v>
      </c>
      <c r="AC21">
        <v>4.8</v>
      </c>
      <c r="AD21">
        <v>6.25</v>
      </c>
      <c r="AE21">
        <v>15.85</v>
      </c>
      <c r="AF21">
        <v>5.28</v>
      </c>
      <c r="AG21">
        <v>4.8</v>
      </c>
      <c r="AH21">
        <v>3.1</v>
      </c>
      <c r="AI21">
        <v>1</v>
      </c>
      <c r="AJ21">
        <v>10</v>
      </c>
      <c r="AK21" t="s">
        <v>3152</v>
      </c>
      <c r="AL21">
        <v>1.9</v>
      </c>
    </row>
    <row r="22" spans="1:38" x14ac:dyDescent="0.2">
      <c r="A22" t="s">
        <v>3007</v>
      </c>
      <c r="B22" t="s">
        <v>347</v>
      </c>
      <c r="C22" t="s">
        <v>77</v>
      </c>
      <c r="D22" s="6">
        <v>30</v>
      </c>
      <c r="E22">
        <v>8</v>
      </c>
      <c r="F22">
        <v>3</v>
      </c>
      <c r="G22">
        <v>6</v>
      </c>
      <c r="H22">
        <v>5.96</v>
      </c>
      <c r="I22">
        <v>7.37</v>
      </c>
      <c r="J22">
        <v>8.5299999999999994</v>
      </c>
      <c r="K22">
        <v>37.25</v>
      </c>
      <c r="L22">
        <v>39.33</v>
      </c>
      <c r="M22">
        <v>39.83</v>
      </c>
      <c r="N22">
        <v>40.24</v>
      </c>
      <c r="O22">
        <v>12.2</v>
      </c>
      <c r="P22">
        <v>26.83</v>
      </c>
      <c r="Q22">
        <v>97.56</v>
      </c>
      <c r="R22">
        <v>68.290000000000006</v>
      </c>
      <c r="S22">
        <v>41.46</v>
      </c>
      <c r="T22">
        <v>29.27</v>
      </c>
      <c r="U22">
        <v>24.39</v>
      </c>
      <c r="V22">
        <v>26.83</v>
      </c>
      <c r="W22">
        <v>26.42</v>
      </c>
      <c r="X22">
        <v>69.099999999999994</v>
      </c>
      <c r="Y22">
        <v>26.83</v>
      </c>
      <c r="Z22">
        <v>37.151499999999999</v>
      </c>
      <c r="AA22">
        <v>21.95</v>
      </c>
      <c r="AB22">
        <v>3.2</v>
      </c>
      <c r="AC22">
        <v>3.2</v>
      </c>
      <c r="AD22">
        <v>8.75</v>
      </c>
      <c r="AE22">
        <v>15.15</v>
      </c>
      <c r="AF22">
        <v>5.05</v>
      </c>
      <c r="AG22">
        <v>1.6</v>
      </c>
      <c r="AH22">
        <v>0.76900000000000002</v>
      </c>
      <c r="AI22">
        <v>1</v>
      </c>
      <c r="AJ22">
        <v>6</v>
      </c>
      <c r="AK22" t="s">
        <v>3158</v>
      </c>
      <c r="AL22">
        <v>3</v>
      </c>
    </row>
    <row r="23" spans="1:38" ht="16" x14ac:dyDescent="0.2">
      <c r="A23" t="s">
        <v>2996</v>
      </c>
      <c r="B23" t="s">
        <v>314</v>
      </c>
      <c r="C23" t="s">
        <v>77</v>
      </c>
      <c r="D23" s="6">
        <v>23</v>
      </c>
      <c r="E23">
        <v>9</v>
      </c>
      <c r="F23">
        <v>11</v>
      </c>
      <c r="G23">
        <v>5</v>
      </c>
      <c r="H23">
        <v>8.15</v>
      </c>
      <c r="I23">
        <v>7.24</v>
      </c>
      <c r="J23">
        <v>10.31</v>
      </c>
      <c r="K23">
        <v>23.55</v>
      </c>
      <c r="L23">
        <v>21.18</v>
      </c>
      <c r="M23">
        <v>45.4</v>
      </c>
      <c r="N23">
        <v>48.78</v>
      </c>
      <c r="O23">
        <v>47.56</v>
      </c>
      <c r="P23">
        <v>18.29</v>
      </c>
      <c r="Q23">
        <v>51.22</v>
      </c>
      <c r="R23">
        <v>70.73</v>
      </c>
      <c r="S23">
        <v>9.76</v>
      </c>
      <c r="T23">
        <v>68.290000000000006</v>
      </c>
      <c r="U23">
        <v>63.41</v>
      </c>
      <c r="V23">
        <v>21.95</v>
      </c>
      <c r="W23">
        <v>38.21</v>
      </c>
      <c r="X23">
        <v>43.9</v>
      </c>
      <c r="Y23">
        <v>51.22</v>
      </c>
      <c r="Z23">
        <v>41.583999999999897</v>
      </c>
      <c r="AA23">
        <v>31.71</v>
      </c>
      <c r="AB23">
        <v>3</v>
      </c>
      <c r="AC23">
        <v>3</v>
      </c>
      <c r="AD23">
        <v>7.25</v>
      </c>
      <c r="AE23">
        <v>13.25</v>
      </c>
      <c r="AF23">
        <v>4.42</v>
      </c>
      <c r="AG23">
        <v>0.23699999999999999</v>
      </c>
      <c r="AH23">
        <v>0.108</v>
      </c>
      <c r="AI23" s="103">
        <v>0</v>
      </c>
      <c r="AJ23">
        <v>5</v>
      </c>
      <c r="AK23" t="s">
        <v>3159</v>
      </c>
      <c r="AL23">
        <v>1.9</v>
      </c>
    </row>
    <row r="24" spans="1:38" ht="16" x14ac:dyDescent="0.2">
      <c r="A24" t="s">
        <v>2956</v>
      </c>
      <c r="B24" t="s">
        <v>210</v>
      </c>
      <c r="C24" t="s">
        <v>73</v>
      </c>
      <c r="D24" s="6">
        <v>26</v>
      </c>
      <c r="E24">
        <v>6</v>
      </c>
      <c r="F24">
        <v>13</v>
      </c>
      <c r="G24">
        <v>12</v>
      </c>
      <c r="H24">
        <v>7.46</v>
      </c>
      <c r="I24">
        <v>7.46</v>
      </c>
      <c r="J24">
        <v>8.9499999999999993</v>
      </c>
      <c r="K24">
        <v>24.66</v>
      </c>
      <c r="L24">
        <v>17.23</v>
      </c>
      <c r="M24">
        <v>35.58</v>
      </c>
      <c r="N24">
        <v>31.71</v>
      </c>
      <c r="O24">
        <v>64.63</v>
      </c>
      <c r="P24">
        <v>56.1</v>
      </c>
      <c r="Q24">
        <v>71.95</v>
      </c>
      <c r="R24">
        <v>58.54</v>
      </c>
      <c r="S24">
        <v>34.15</v>
      </c>
      <c r="T24">
        <v>63.41</v>
      </c>
      <c r="U24">
        <v>87.8</v>
      </c>
      <c r="V24">
        <v>31.71</v>
      </c>
      <c r="W24">
        <v>50.81</v>
      </c>
      <c r="X24">
        <v>54.88</v>
      </c>
      <c r="Y24">
        <v>60.97</v>
      </c>
      <c r="Z24">
        <v>53.351500000000001</v>
      </c>
      <c r="AA24">
        <v>56.1</v>
      </c>
      <c r="AB24">
        <v>1.6</v>
      </c>
      <c r="AC24">
        <v>1.6</v>
      </c>
      <c r="AD24">
        <v>10</v>
      </c>
      <c r="AE24">
        <v>13.2</v>
      </c>
      <c r="AF24">
        <v>4.4000000000000004</v>
      </c>
      <c r="AG24">
        <v>0.23400000000000001</v>
      </c>
      <c r="AH24">
        <v>0</v>
      </c>
      <c r="AI24" s="103">
        <v>1</v>
      </c>
      <c r="AJ24">
        <v>6</v>
      </c>
      <c r="AK24" t="s">
        <v>3160</v>
      </c>
      <c r="AL24">
        <v>3.5</v>
      </c>
    </row>
    <row r="25" spans="1:38" ht="16" x14ac:dyDescent="0.2">
      <c r="A25" t="s">
        <v>3003</v>
      </c>
      <c r="B25" t="s">
        <v>333</v>
      </c>
      <c r="C25" t="s">
        <v>73</v>
      </c>
      <c r="D25" s="6">
        <v>45</v>
      </c>
      <c r="E25">
        <v>25</v>
      </c>
      <c r="F25">
        <v>13</v>
      </c>
      <c r="G25">
        <v>16</v>
      </c>
      <c r="H25">
        <v>7.97</v>
      </c>
      <c r="I25">
        <v>7.9</v>
      </c>
      <c r="J25">
        <v>7.93</v>
      </c>
      <c r="K25">
        <v>18.28</v>
      </c>
      <c r="L25">
        <v>31.23</v>
      </c>
      <c r="M25">
        <v>30.75</v>
      </c>
      <c r="N25">
        <v>95.12</v>
      </c>
      <c r="O25">
        <v>64.63</v>
      </c>
      <c r="P25">
        <v>75.61</v>
      </c>
      <c r="Q25">
        <v>58.54</v>
      </c>
      <c r="R25">
        <v>46.34</v>
      </c>
      <c r="S25">
        <v>60.98</v>
      </c>
      <c r="T25">
        <v>90.24</v>
      </c>
      <c r="U25">
        <v>31.71</v>
      </c>
      <c r="V25">
        <v>48.78</v>
      </c>
      <c r="W25">
        <v>78.45</v>
      </c>
      <c r="X25">
        <v>55.29</v>
      </c>
      <c r="Y25">
        <v>56.91</v>
      </c>
      <c r="Z25">
        <v>69.429000000000002</v>
      </c>
      <c r="AA25">
        <v>87.8</v>
      </c>
      <c r="AB25">
        <v>2.2000000000000002</v>
      </c>
      <c r="AC25">
        <v>2.2000000000000002</v>
      </c>
      <c r="AD25">
        <v>8</v>
      </c>
      <c r="AE25">
        <v>12.4</v>
      </c>
      <c r="AF25">
        <v>4.13</v>
      </c>
      <c r="AG25">
        <v>0.874</v>
      </c>
      <c r="AH25">
        <v>0</v>
      </c>
      <c r="AI25" s="103">
        <v>1</v>
      </c>
      <c r="AJ25">
        <v>8</v>
      </c>
      <c r="AK25" t="s">
        <v>3161</v>
      </c>
      <c r="AL25">
        <v>2.8</v>
      </c>
    </row>
    <row r="26" spans="1:38" ht="16" x14ac:dyDescent="0.2">
      <c r="A26" t="s">
        <v>2964</v>
      </c>
      <c r="B26" t="s">
        <v>520</v>
      </c>
      <c r="C26" t="s">
        <v>77</v>
      </c>
      <c r="D26" s="6">
        <v>44</v>
      </c>
      <c r="E26">
        <v>11</v>
      </c>
      <c r="F26">
        <v>11</v>
      </c>
      <c r="G26">
        <v>9</v>
      </c>
      <c r="H26">
        <v>8.68</v>
      </c>
      <c r="I26">
        <v>6.78</v>
      </c>
      <c r="J26">
        <v>10.07</v>
      </c>
      <c r="K26">
        <v>21.45</v>
      </c>
      <c r="L26">
        <v>32.090000000000003</v>
      </c>
      <c r="M26">
        <v>57.11</v>
      </c>
      <c r="N26">
        <v>60.98</v>
      </c>
      <c r="O26">
        <v>47.56</v>
      </c>
      <c r="P26">
        <v>42.68</v>
      </c>
      <c r="Q26">
        <v>29.27</v>
      </c>
      <c r="R26">
        <v>80.489999999999995</v>
      </c>
      <c r="S26">
        <v>12.2</v>
      </c>
      <c r="T26">
        <v>82.93</v>
      </c>
      <c r="U26">
        <v>29.27</v>
      </c>
      <c r="V26">
        <v>12.2</v>
      </c>
      <c r="W26">
        <v>50.41</v>
      </c>
      <c r="X26">
        <v>40.65</v>
      </c>
      <c r="Y26">
        <v>41.47</v>
      </c>
      <c r="Z26">
        <v>46.628999999999998</v>
      </c>
      <c r="AA26">
        <v>48.78</v>
      </c>
      <c r="AB26">
        <v>2.6</v>
      </c>
      <c r="AC26">
        <v>2.6</v>
      </c>
      <c r="AD26">
        <v>7</v>
      </c>
      <c r="AE26">
        <v>12.2</v>
      </c>
      <c r="AF26">
        <v>4.07</v>
      </c>
      <c r="AG26">
        <v>2.2000000000000002</v>
      </c>
      <c r="AH26">
        <v>0.28499999999999998</v>
      </c>
      <c r="AI26" s="103">
        <v>1</v>
      </c>
      <c r="AJ26">
        <v>6</v>
      </c>
      <c r="AK26" t="s">
        <v>3162</v>
      </c>
      <c r="AL26">
        <v>10</v>
      </c>
    </row>
    <row r="27" spans="1:38" ht="16" x14ac:dyDescent="0.2">
      <c r="A27" t="s">
        <v>2948</v>
      </c>
      <c r="B27" t="s">
        <v>186</v>
      </c>
      <c r="C27" t="s">
        <v>73</v>
      </c>
      <c r="D27" s="6">
        <v>24</v>
      </c>
      <c r="E27">
        <v>1</v>
      </c>
      <c r="F27">
        <v>11</v>
      </c>
      <c r="G27">
        <v>20</v>
      </c>
      <c r="H27">
        <v>6.4</v>
      </c>
      <c r="I27">
        <v>8.3699999999999992</v>
      </c>
      <c r="J27">
        <v>8.1</v>
      </c>
      <c r="K27">
        <v>64</v>
      </c>
      <c r="L27">
        <v>26.63</v>
      </c>
      <c r="M27">
        <v>18.850000000000001</v>
      </c>
      <c r="N27">
        <v>3.66</v>
      </c>
      <c r="O27">
        <v>47.56</v>
      </c>
      <c r="P27">
        <v>93.9</v>
      </c>
      <c r="Q27">
        <v>95.12</v>
      </c>
      <c r="R27">
        <v>26.83</v>
      </c>
      <c r="S27">
        <v>53.66</v>
      </c>
      <c r="T27">
        <v>2.44</v>
      </c>
      <c r="U27">
        <v>43.9</v>
      </c>
      <c r="V27">
        <v>92.68</v>
      </c>
      <c r="W27">
        <v>48.37</v>
      </c>
      <c r="X27">
        <v>58.54</v>
      </c>
      <c r="Y27">
        <v>46.34</v>
      </c>
      <c r="Z27">
        <v>50.607999999999997</v>
      </c>
      <c r="AA27">
        <v>53.66</v>
      </c>
      <c r="AB27">
        <v>2</v>
      </c>
      <c r="AC27">
        <v>2</v>
      </c>
      <c r="AD27">
        <v>7.75</v>
      </c>
      <c r="AE27">
        <v>11.75</v>
      </c>
      <c r="AF27">
        <v>3.92</v>
      </c>
      <c r="AG27">
        <v>3.9699999999999999E-2</v>
      </c>
      <c r="AH27">
        <v>0</v>
      </c>
      <c r="AI27" s="103">
        <v>0</v>
      </c>
      <c r="AJ27">
        <v>11</v>
      </c>
      <c r="AK27" t="s">
        <v>3162</v>
      </c>
      <c r="AL27">
        <v>10</v>
      </c>
    </row>
    <row r="28" spans="1:38" ht="16" x14ac:dyDescent="0.2">
      <c r="A28" t="s">
        <v>2952</v>
      </c>
      <c r="B28" t="s">
        <v>656</v>
      </c>
      <c r="C28" t="s">
        <v>77</v>
      </c>
      <c r="D28" s="6">
        <v>24</v>
      </c>
      <c r="E28">
        <v>8</v>
      </c>
      <c r="F28">
        <v>5</v>
      </c>
      <c r="G28">
        <v>16</v>
      </c>
      <c r="H28">
        <v>9.42</v>
      </c>
      <c r="I28">
        <v>8.11</v>
      </c>
      <c r="J28">
        <v>8.0399999999999991</v>
      </c>
      <c r="K28">
        <v>30.25</v>
      </c>
      <c r="L28">
        <v>43.8</v>
      </c>
      <c r="M28">
        <v>19.68</v>
      </c>
      <c r="N28">
        <v>40.24</v>
      </c>
      <c r="O28">
        <v>26.83</v>
      </c>
      <c r="P28">
        <v>75.61</v>
      </c>
      <c r="Q28">
        <v>14.63</v>
      </c>
      <c r="R28">
        <v>36.590000000000003</v>
      </c>
      <c r="S28">
        <v>56.1</v>
      </c>
      <c r="T28">
        <v>46.34</v>
      </c>
      <c r="U28">
        <v>19.510000000000002</v>
      </c>
      <c r="V28">
        <v>87.8</v>
      </c>
      <c r="W28">
        <v>47.56</v>
      </c>
      <c r="X28">
        <v>35.770000000000003</v>
      </c>
      <c r="Y28">
        <v>51.22</v>
      </c>
      <c r="Z28">
        <v>45.161499999999997</v>
      </c>
      <c r="AA28">
        <v>43.9</v>
      </c>
      <c r="AB28">
        <v>3</v>
      </c>
      <c r="AC28">
        <v>3</v>
      </c>
      <c r="AD28">
        <v>5.25</v>
      </c>
      <c r="AE28">
        <v>11.25</v>
      </c>
      <c r="AF28">
        <v>3.75</v>
      </c>
      <c r="AG28">
        <v>0.55000000000000004</v>
      </c>
      <c r="AH28">
        <v>0.185</v>
      </c>
      <c r="AI28" s="103">
        <v>0</v>
      </c>
      <c r="AJ28">
        <v>5</v>
      </c>
      <c r="AK28" t="s">
        <v>3163</v>
      </c>
      <c r="AL28">
        <v>3.4</v>
      </c>
    </row>
    <row r="29" spans="1:38" ht="16" x14ac:dyDescent="0.2">
      <c r="A29" t="s">
        <v>2941</v>
      </c>
      <c r="B29" t="s">
        <v>168</v>
      </c>
      <c r="C29" t="s">
        <v>77</v>
      </c>
      <c r="D29" s="6">
        <v>35</v>
      </c>
      <c r="E29">
        <v>3</v>
      </c>
      <c r="F29">
        <v>32</v>
      </c>
      <c r="G29">
        <v>19</v>
      </c>
      <c r="H29">
        <v>8.93</v>
      </c>
      <c r="I29">
        <v>8.14</v>
      </c>
      <c r="J29">
        <v>7.66</v>
      </c>
      <c r="K29">
        <v>44.66</v>
      </c>
      <c r="L29">
        <v>14.34</v>
      </c>
      <c r="M29">
        <v>21.57</v>
      </c>
      <c r="N29">
        <v>12.2</v>
      </c>
      <c r="O29">
        <v>100</v>
      </c>
      <c r="P29">
        <v>87.8</v>
      </c>
      <c r="Q29">
        <v>21.95</v>
      </c>
      <c r="R29">
        <v>32.93</v>
      </c>
      <c r="S29">
        <v>73.17</v>
      </c>
      <c r="T29">
        <v>19.510000000000002</v>
      </c>
      <c r="U29">
        <v>97.56</v>
      </c>
      <c r="V29">
        <v>80.489999999999995</v>
      </c>
      <c r="W29">
        <v>66.67</v>
      </c>
      <c r="X29">
        <v>42.68</v>
      </c>
      <c r="Y29">
        <v>65.849999999999994</v>
      </c>
      <c r="Z29">
        <v>60.549500000000002</v>
      </c>
      <c r="AA29">
        <v>73.17</v>
      </c>
      <c r="AB29">
        <v>0.2</v>
      </c>
      <c r="AC29">
        <v>0.2</v>
      </c>
      <c r="AD29">
        <v>10.75</v>
      </c>
      <c r="AE29">
        <v>11.15</v>
      </c>
      <c r="AF29">
        <v>3.72</v>
      </c>
      <c r="AG29">
        <v>0.51600000000000001</v>
      </c>
      <c r="AH29">
        <v>3.5000000000000003E-2</v>
      </c>
      <c r="AI29" s="103">
        <v>1</v>
      </c>
      <c r="AJ29">
        <v>11</v>
      </c>
      <c r="AK29" t="s">
        <v>3162</v>
      </c>
      <c r="AL29">
        <v>10</v>
      </c>
    </row>
    <row r="30" spans="1:38" ht="16" x14ac:dyDescent="0.2">
      <c r="A30" t="s">
        <v>2972</v>
      </c>
      <c r="B30" t="s">
        <v>260</v>
      </c>
      <c r="C30" t="s">
        <v>77</v>
      </c>
      <c r="D30" s="6">
        <v>33</v>
      </c>
      <c r="E30">
        <v>4</v>
      </c>
      <c r="F30">
        <v>12</v>
      </c>
      <c r="G30">
        <v>19</v>
      </c>
      <c r="H30">
        <v>9.3699999999999992</v>
      </c>
      <c r="I30">
        <v>9.11</v>
      </c>
      <c r="J30">
        <v>8.2799999999999994</v>
      </c>
      <c r="K30">
        <v>41</v>
      </c>
      <c r="L30">
        <v>29.25</v>
      </c>
      <c r="M30">
        <v>29</v>
      </c>
      <c r="N30">
        <v>19.510000000000002</v>
      </c>
      <c r="O30">
        <v>56.1</v>
      </c>
      <c r="P30">
        <v>87.8</v>
      </c>
      <c r="Q30">
        <v>17.07</v>
      </c>
      <c r="R30">
        <v>7.32</v>
      </c>
      <c r="S30">
        <v>51.22</v>
      </c>
      <c r="T30">
        <v>24.39</v>
      </c>
      <c r="U30">
        <v>39.020000000000003</v>
      </c>
      <c r="V30">
        <v>53.66</v>
      </c>
      <c r="W30">
        <v>54.47</v>
      </c>
      <c r="X30">
        <v>25.2</v>
      </c>
      <c r="Y30">
        <v>39.020000000000003</v>
      </c>
      <c r="Z30">
        <v>44.834999999999901</v>
      </c>
      <c r="AA30">
        <v>41.46</v>
      </c>
      <c r="AB30">
        <v>0.2</v>
      </c>
      <c r="AC30">
        <v>0.2</v>
      </c>
      <c r="AD30">
        <v>10</v>
      </c>
      <c r="AE30">
        <v>10.4</v>
      </c>
      <c r="AF30">
        <v>3.47</v>
      </c>
      <c r="AG30">
        <v>0.23599999999999999</v>
      </c>
      <c r="AH30">
        <v>0.153</v>
      </c>
      <c r="AI30" s="103">
        <v>2</v>
      </c>
      <c r="AJ30">
        <v>5</v>
      </c>
      <c r="AK30" t="s">
        <v>3161</v>
      </c>
      <c r="AL30">
        <v>2.8</v>
      </c>
    </row>
    <row r="31" spans="1:38" ht="16" x14ac:dyDescent="0.2">
      <c r="A31" t="s">
        <v>2943</v>
      </c>
      <c r="B31" t="s">
        <v>178</v>
      </c>
      <c r="C31" t="s">
        <v>73</v>
      </c>
      <c r="D31" s="6">
        <v>27</v>
      </c>
      <c r="E31">
        <v>14</v>
      </c>
      <c r="F31">
        <v>16</v>
      </c>
      <c r="G31">
        <v>14</v>
      </c>
      <c r="H31">
        <v>8.32</v>
      </c>
      <c r="I31">
        <v>7.75</v>
      </c>
      <c r="J31">
        <v>9.42</v>
      </c>
      <c r="K31">
        <v>16.64</v>
      </c>
      <c r="L31">
        <v>15.43</v>
      </c>
      <c r="M31">
        <v>27.92</v>
      </c>
      <c r="N31">
        <v>74.39</v>
      </c>
      <c r="O31">
        <v>79.27</v>
      </c>
      <c r="P31">
        <v>64.63</v>
      </c>
      <c r="Q31">
        <v>46.34</v>
      </c>
      <c r="R31">
        <v>51.22</v>
      </c>
      <c r="S31">
        <v>31.71</v>
      </c>
      <c r="T31">
        <v>97.56</v>
      </c>
      <c r="U31">
        <v>95.12</v>
      </c>
      <c r="V31">
        <v>56.1</v>
      </c>
      <c r="W31">
        <v>72.760000000000005</v>
      </c>
      <c r="X31">
        <v>43.09</v>
      </c>
      <c r="Y31">
        <v>82.93</v>
      </c>
      <c r="Z31">
        <v>66.867999999999995</v>
      </c>
      <c r="AA31">
        <v>85.37</v>
      </c>
      <c r="AB31">
        <v>0.75</v>
      </c>
      <c r="AC31">
        <v>0.75</v>
      </c>
      <c r="AD31">
        <v>8.75</v>
      </c>
      <c r="AE31">
        <v>10.25</v>
      </c>
      <c r="AF31">
        <v>3.42</v>
      </c>
      <c r="AG31">
        <v>0.219</v>
      </c>
      <c r="AH31">
        <v>0.105</v>
      </c>
      <c r="AI31" s="103">
        <v>1</v>
      </c>
      <c r="AJ31">
        <v>10</v>
      </c>
      <c r="AK31" t="s">
        <v>3161</v>
      </c>
      <c r="AL31">
        <v>2.8</v>
      </c>
    </row>
    <row r="32" spans="1:38" ht="16" x14ac:dyDescent="0.2">
      <c r="A32" t="s">
        <v>2931</v>
      </c>
      <c r="B32" t="s">
        <v>131</v>
      </c>
      <c r="C32" t="s">
        <v>73</v>
      </c>
      <c r="D32" s="6">
        <v>17</v>
      </c>
      <c r="E32">
        <v>9</v>
      </c>
      <c r="F32">
        <v>4</v>
      </c>
      <c r="G32">
        <v>2</v>
      </c>
      <c r="H32">
        <v>9.65</v>
      </c>
      <c r="I32">
        <v>8</v>
      </c>
      <c r="J32">
        <v>10.51</v>
      </c>
      <c r="K32">
        <v>33.770000000000003</v>
      </c>
      <c r="L32">
        <v>24</v>
      </c>
      <c r="M32">
        <v>67.5</v>
      </c>
      <c r="N32">
        <v>48.78</v>
      </c>
      <c r="O32">
        <v>19.510000000000002</v>
      </c>
      <c r="P32">
        <v>6.1</v>
      </c>
      <c r="Q32">
        <v>7.32</v>
      </c>
      <c r="R32">
        <v>39.020000000000003</v>
      </c>
      <c r="S32">
        <v>7.32</v>
      </c>
      <c r="T32">
        <v>36.590000000000003</v>
      </c>
      <c r="U32">
        <v>58.54</v>
      </c>
      <c r="V32">
        <v>9.76</v>
      </c>
      <c r="W32">
        <v>24.8</v>
      </c>
      <c r="X32">
        <v>17.89</v>
      </c>
      <c r="Y32">
        <v>34.96</v>
      </c>
      <c r="Z32">
        <v>24.596499999999999</v>
      </c>
      <c r="AA32">
        <v>7.32</v>
      </c>
      <c r="AB32">
        <v>3</v>
      </c>
      <c r="AC32">
        <v>3</v>
      </c>
      <c r="AD32">
        <v>3.6</v>
      </c>
      <c r="AE32">
        <v>9.6</v>
      </c>
      <c r="AF32">
        <v>3.2</v>
      </c>
      <c r="AG32">
        <v>0.215</v>
      </c>
      <c r="AH32">
        <v>9.8000000000000004E-2</v>
      </c>
      <c r="AI32" s="103">
        <v>1</v>
      </c>
      <c r="AJ32">
        <v>7</v>
      </c>
      <c r="AK32" t="s">
        <v>3164</v>
      </c>
      <c r="AL32">
        <v>11.1</v>
      </c>
    </row>
    <row r="33" spans="1:38" ht="16" x14ac:dyDescent="0.2">
      <c r="A33" t="s">
        <v>2976</v>
      </c>
      <c r="B33" t="s">
        <v>272</v>
      </c>
      <c r="C33" t="s">
        <v>77</v>
      </c>
      <c r="D33" s="6">
        <v>39</v>
      </c>
      <c r="E33">
        <v>15</v>
      </c>
      <c r="F33">
        <v>13</v>
      </c>
      <c r="G33">
        <v>14</v>
      </c>
      <c r="H33">
        <v>8.16</v>
      </c>
      <c r="I33">
        <v>7.39</v>
      </c>
      <c r="J33">
        <v>7.71</v>
      </c>
      <c r="K33">
        <v>28.86</v>
      </c>
      <c r="L33">
        <v>24.46</v>
      </c>
      <c r="M33">
        <v>25.71</v>
      </c>
      <c r="N33">
        <v>78.05</v>
      </c>
      <c r="O33">
        <v>64.63</v>
      </c>
      <c r="P33">
        <v>64.63</v>
      </c>
      <c r="Q33">
        <v>48.78</v>
      </c>
      <c r="R33">
        <v>65.849999999999994</v>
      </c>
      <c r="S33">
        <v>68.290000000000006</v>
      </c>
      <c r="T33">
        <v>56.1</v>
      </c>
      <c r="U33">
        <v>56.1</v>
      </c>
      <c r="V33">
        <v>63.41</v>
      </c>
      <c r="W33">
        <v>69.099999999999994</v>
      </c>
      <c r="X33">
        <v>60.97</v>
      </c>
      <c r="Y33">
        <v>58.54</v>
      </c>
      <c r="Z33">
        <v>65.483499999999907</v>
      </c>
      <c r="AA33">
        <v>82.93</v>
      </c>
      <c r="AB33">
        <v>1.9</v>
      </c>
      <c r="AC33">
        <v>1.9</v>
      </c>
      <c r="AD33">
        <v>5.25</v>
      </c>
      <c r="AE33">
        <v>9.0500000000000007</v>
      </c>
      <c r="AF33">
        <v>3.02</v>
      </c>
      <c r="AG33">
        <v>0.67100000000000004</v>
      </c>
      <c r="AH33">
        <v>0.20699999999999999</v>
      </c>
      <c r="AI33" s="103">
        <v>1</v>
      </c>
      <c r="AJ33">
        <v>6</v>
      </c>
      <c r="AK33" t="s">
        <v>3161</v>
      </c>
      <c r="AL33">
        <v>2.8</v>
      </c>
    </row>
    <row r="34" spans="1:38" ht="16" x14ac:dyDescent="0.2">
      <c r="A34" t="s">
        <v>2980</v>
      </c>
      <c r="B34" t="s">
        <v>282</v>
      </c>
      <c r="C34" t="s">
        <v>77</v>
      </c>
      <c r="D34" s="6">
        <v>37</v>
      </c>
      <c r="E34">
        <v>12</v>
      </c>
      <c r="F34">
        <v>12</v>
      </c>
      <c r="G34">
        <v>13</v>
      </c>
      <c r="H34">
        <v>7.37</v>
      </c>
      <c r="I34">
        <v>6.34</v>
      </c>
      <c r="J34">
        <v>8.44</v>
      </c>
      <c r="K34">
        <v>31.33</v>
      </c>
      <c r="L34">
        <v>18.5</v>
      </c>
      <c r="M34">
        <v>35.07</v>
      </c>
      <c r="N34">
        <v>64.63</v>
      </c>
      <c r="O34">
        <v>56.1</v>
      </c>
      <c r="P34">
        <v>60.98</v>
      </c>
      <c r="Q34">
        <v>75.61</v>
      </c>
      <c r="R34">
        <v>97.56</v>
      </c>
      <c r="S34">
        <v>48.78</v>
      </c>
      <c r="T34">
        <v>43.9</v>
      </c>
      <c r="U34">
        <v>85.37</v>
      </c>
      <c r="V34">
        <v>34.15</v>
      </c>
      <c r="W34">
        <v>60.57</v>
      </c>
      <c r="X34">
        <v>73.98</v>
      </c>
      <c r="Y34">
        <v>54.47</v>
      </c>
      <c r="Z34">
        <v>63.0075</v>
      </c>
      <c r="AA34">
        <v>75.61</v>
      </c>
      <c r="AB34">
        <v>2</v>
      </c>
      <c r="AC34">
        <v>2</v>
      </c>
      <c r="AD34">
        <v>4</v>
      </c>
      <c r="AE34">
        <v>8</v>
      </c>
      <c r="AF34">
        <v>2.67</v>
      </c>
      <c r="AG34">
        <v>0.34399999999999997</v>
      </c>
      <c r="AH34">
        <v>1.0999999999999999E-2</v>
      </c>
      <c r="AI34" s="103">
        <v>0</v>
      </c>
      <c r="AJ34">
        <v>3</v>
      </c>
      <c r="AK34" t="s">
        <v>3165</v>
      </c>
      <c r="AL34">
        <v>1.6</v>
      </c>
    </row>
    <row r="35" spans="1:38" ht="16" x14ac:dyDescent="0.2">
      <c r="A35" t="s">
        <v>3016</v>
      </c>
      <c r="B35" t="s">
        <v>385</v>
      </c>
      <c r="C35" t="s">
        <v>73</v>
      </c>
      <c r="D35" s="6">
        <v>30</v>
      </c>
      <c r="E35">
        <v>22</v>
      </c>
      <c r="F35">
        <v>12</v>
      </c>
      <c r="G35">
        <v>9</v>
      </c>
      <c r="H35">
        <v>8.39</v>
      </c>
      <c r="I35">
        <v>6.16</v>
      </c>
      <c r="J35">
        <v>9.7100000000000009</v>
      </c>
      <c r="K35">
        <v>23.27</v>
      </c>
      <c r="L35">
        <v>15.58</v>
      </c>
      <c r="M35">
        <v>24.11</v>
      </c>
      <c r="N35">
        <v>92.68</v>
      </c>
      <c r="O35">
        <v>56.1</v>
      </c>
      <c r="P35">
        <v>42.68</v>
      </c>
      <c r="Q35">
        <v>41.46</v>
      </c>
      <c r="R35">
        <v>100</v>
      </c>
      <c r="S35">
        <v>21.95</v>
      </c>
      <c r="T35">
        <v>73.17</v>
      </c>
      <c r="U35">
        <v>92.68</v>
      </c>
      <c r="V35">
        <v>73.17</v>
      </c>
      <c r="W35">
        <v>63.82</v>
      </c>
      <c r="X35">
        <v>54.47</v>
      </c>
      <c r="Y35">
        <v>79.67</v>
      </c>
      <c r="Z35">
        <v>63.86</v>
      </c>
      <c r="AA35">
        <v>78.05</v>
      </c>
      <c r="AB35">
        <v>0.5</v>
      </c>
      <c r="AC35">
        <v>0.5</v>
      </c>
      <c r="AD35">
        <v>6.5</v>
      </c>
      <c r="AE35">
        <v>7.5</v>
      </c>
      <c r="AF35">
        <v>2.5</v>
      </c>
      <c r="AG35">
        <v>0.17299999999999999</v>
      </c>
      <c r="AH35">
        <v>2.4E-2</v>
      </c>
      <c r="AI35" s="103">
        <v>1</v>
      </c>
      <c r="AJ35">
        <v>3</v>
      </c>
      <c r="AK35" t="s">
        <v>3163</v>
      </c>
      <c r="AL35">
        <v>3.4</v>
      </c>
    </row>
    <row r="36" spans="1:38" ht="16" x14ac:dyDescent="0.2">
      <c r="A36" t="s">
        <v>2945</v>
      </c>
      <c r="B36" t="s">
        <v>181</v>
      </c>
      <c r="C36" t="s">
        <v>77</v>
      </c>
      <c r="D36" s="6">
        <v>18</v>
      </c>
      <c r="E36">
        <v>4</v>
      </c>
      <c r="F36">
        <v>4</v>
      </c>
      <c r="G36">
        <v>6</v>
      </c>
      <c r="H36">
        <v>9.91</v>
      </c>
      <c r="I36">
        <v>7.63</v>
      </c>
      <c r="J36">
        <v>9.5</v>
      </c>
      <c r="K36">
        <v>57</v>
      </c>
      <c r="L36">
        <v>42</v>
      </c>
      <c r="M36">
        <v>31.66</v>
      </c>
      <c r="N36">
        <v>19.510000000000002</v>
      </c>
      <c r="O36">
        <v>19.510000000000002</v>
      </c>
      <c r="P36">
        <v>26.83</v>
      </c>
      <c r="Q36">
        <v>2.44</v>
      </c>
      <c r="R36">
        <v>53.66</v>
      </c>
      <c r="S36">
        <v>26.83</v>
      </c>
      <c r="T36">
        <v>9.76</v>
      </c>
      <c r="U36">
        <v>21.95</v>
      </c>
      <c r="V36">
        <v>41.46</v>
      </c>
      <c r="W36">
        <v>21.95</v>
      </c>
      <c r="X36">
        <v>27.64</v>
      </c>
      <c r="Y36">
        <v>24.39</v>
      </c>
      <c r="Z36">
        <v>23.738499999999998</v>
      </c>
      <c r="AA36">
        <v>4.88</v>
      </c>
      <c r="AB36">
        <v>3</v>
      </c>
      <c r="AC36">
        <v>3</v>
      </c>
      <c r="AD36">
        <v>1.3</v>
      </c>
      <c r="AE36">
        <v>7.3</v>
      </c>
      <c r="AF36">
        <v>2.4300000000000002</v>
      </c>
      <c r="AG36">
        <v>0.33700000000000002</v>
      </c>
      <c r="AH36">
        <v>0.17699999999999999</v>
      </c>
      <c r="AI36" s="103">
        <v>0</v>
      </c>
      <c r="AJ36">
        <v>13</v>
      </c>
      <c r="AK36" t="s">
        <v>3161</v>
      </c>
      <c r="AL36">
        <v>2.8</v>
      </c>
    </row>
    <row r="37" spans="1:38" ht="16" x14ac:dyDescent="0.2">
      <c r="A37" t="s">
        <v>2951</v>
      </c>
      <c r="B37" t="s">
        <v>198</v>
      </c>
      <c r="C37" t="s">
        <v>77</v>
      </c>
      <c r="D37" s="6">
        <v>16</v>
      </c>
      <c r="E37">
        <v>9</v>
      </c>
      <c r="F37">
        <v>4</v>
      </c>
      <c r="G37">
        <v>1</v>
      </c>
      <c r="H37">
        <v>9.61</v>
      </c>
      <c r="I37">
        <v>8.85</v>
      </c>
      <c r="J37">
        <v>9.8699999999999992</v>
      </c>
      <c r="K37">
        <v>40.770000000000003</v>
      </c>
      <c r="L37">
        <v>31</v>
      </c>
      <c r="M37">
        <v>79</v>
      </c>
      <c r="N37">
        <v>48.78</v>
      </c>
      <c r="O37">
        <v>19.510000000000002</v>
      </c>
      <c r="P37">
        <v>2.44</v>
      </c>
      <c r="Q37">
        <v>9.76</v>
      </c>
      <c r="R37">
        <v>9.76</v>
      </c>
      <c r="S37">
        <v>14.63</v>
      </c>
      <c r="T37">
        <v>26.83</v>
      </c>
      <c r="U37">
        <v>34.15</v>
      </c>
      <c r="V37">
        <v>4.88</v>
      </c>
      <c r="W37">
        <v>23.58</v>
      </c>
      <c r="X37">
        <v>11.38</v>
      </c>
      <c r="Y37">
        <v>21.95</v>
      </c>
      <c r="Z37">
        <v>20.285499999999999</v>
      </c>
      <c r="AA37">
        <v>2.44</v>
      </c>
      <c r="AB37">
        <v>1.3</v>
      </c>
      <c r="AC37">
        <v>1.3</v>
      </c>
      <c r="AD37">
        <v>4</v>
      </c>
      <c r="AE37">
        <v>6.6</v>
      </c>
      <c r="AF37">
        <v>2.2000000000000002</v>
      </c>
      <c r="AG37">
        <v>0.13800000000000001</v>
      </c>
      <c r="AH37">
        <v>2.9000000000000001E-2</v>
      </c>
      <c r="AI37" s="103">
        <v>0</v>
      </c>
      <c r="AJ37">
        <v>3</v>
      </c>
      <c r="AK37" t="s">
        <v>3158</v>
      </c>
      <c r="AL37">
        <v>3</v>
      </c>
    </row>
    <row r="38" spans="1:38" ht="16" x14ac:dyDescent="0.2">
      <c r="A38" t="s">
        <v>2988</v>
      </c>
      <c r="B38" t="s">
        <v>295</v>
      </c>
      <c r="C38" t="s">
        <v>77</v>
      </c>
      <c r="D38" s="6">
        <v>25</v>
      </c>
      <c r="E38">
        <v>14</v>
      </c>
      <c r="F38">
        <v>3</v>
      </c>
      <c r="G38">
        <v>2</v>
      </c>
      <c r="H38">
        <v>7.19</v>
      </c>
      <c r="I38">
        <v>8.6300000000000008</v>
      </c>
      <c r="J38">
        <v>7.65</v>
      </c>
      <c r="K38">
        <v>26.71</v>
      </c>
      <c r="L38">
        <v>67.66</v>
      </c>
      <c r="M38">
        <v>76.5</v>
      </c>
      <c r="N38">
        <v>74.39</v>
      </c>
      <c r="O38">
        <v>12.2</v>
      </c>
      <c r="P38">
        <v>6.1</v>
      </c>
      <c r="Q38">
        <v>80.489999999999995</v>
      </c>
      <c r="R38">
        <v>19.510000000000002</v>
      </c>
      <c r="S38">
        <v>75.61</v>
      </c>
      <c r="T38">
        <v>60.98</v>
      </c>
      <c r="U38">
        <v>4.88</v>
      </c>
      <c r="V38">
        <v>7.32</v>
      </c>
      <c r="W38">
        <v>30.9</v>
      </c>
      <c r="X38">
        <v>58.54</v>
      </c>
      <c r="Y38">
        <v>24.39</v>
      </c>
      <c r="Z38">
        <v>36.833500000000001</v>
      </c>
      <c r="AA38">
        <v>19.510000000000002</v>
      </c>
      <c r="AB38">
        <v>3</v>
      </c>
      <c r="AC38">
        <v>3</v>
      </c>
      <c r="AD38">
        <v>0.5</v>
      </c>
      <c r="AE38">
        <v>6.5</v>
      </c>
      <c r="AF38">
        <v>2.17</v>
      </c>
      <c r="AG38">
        <v>0.129</v>
      </c>
      <c r="AH38">
        <v>0.216</v>
      </c>
      <c r="AI38" s="103">
        <v>4</v>
      </c>
      <c r="AJ38">
        <v>10</v>
      </c>
      <c r="AK38" t="s">
        <v>3161</v>
      </c>
      <c r="AL38">
        <v>2.8</v>
      </c>
    </row>
    <row r="39" spans="1:38" ht="16" x14ac:dyDescent="0.2">
      <c r="A39" t="s">
        <v>3002</v>
      </c>
      <c r="B39" t="s">
        <v>609</v>
      </c>
      <c r="C39" t="s">
        <v>77</v>
      </c>
      <c r="D39" s="6">
        <v>29</v>
      </c>
      <c r="E39">
        <v>16</v>
      </c>
      <c r="F39">
        <v>2</v>
      </c>
      <c r="G39">
        <v>18</v>
      </c>
      <c r="H39">
        <v>8.02</v>
      </c>
      <c r="I39">
        <v>8.6199999999999992</v>
      </c>
      <c r="J39">
        <v>9.44</v>
      </c>
      <c r="K39">
        <v>31.5</v>
      </c>
      <c r="L39">
        <v>34.5</v>
      </c>
      <c r="M39">
        <v>22.55</v>
      </c>
      <c r="N39">
        <v>80.489999999999995</v>
      </c>
      <c r="O39">
        <v>6.1</v>
      </c>
      <c r="P39">
        <v>82.93</v>
      </c>
      <c r="Q39">
        <v>56.1</v>
      </c>
      <c r="R39">
        <v>21.95</v>
      </c>
      <c r="S39">
        <v>29.27</v>
      </c>
      <c r="T39">
        <v>41.46</v>
      </c>
      <c r="U39">
        <v>26.83</v>
      </c>
      <c r="V39">
        <v>75.61</v>
      </c>
      <c r="W39">
        <v>56.51</v>
      </c>
      <c r="X39">
        <v>35.770000000000003</v>
      </c>
      <c r="Y39">
        <v>47.97</v>
      </c>
      <c r="Z39">
        <v>50.043999999999997</v>
      </c>
      <c r="AA39">
        <v>51.22</v>
      </c>
      <c r="AB39">
        <v>0.4</v>
      </c>
      <c r="AC39">
        <v>0.4</v>
      </c>
      <c r="AD39">
        <v>4</v>
      </c>
      <c r="AE39">
        <v>4.8</v>
      </c>
      <c r="AF39">
        <v>1.6</v>
      </c>
      <c r="AG39">
        <v>1.3</v>
      </c>
      <c r="AH39">
        <v>0.67800000000000005</v>
      </c>
      <c r="AI39" s="103">
        <v>2</v>
      </c>
      <c r="AJ39">
        <v>6</v>
      </c>
      <c r="AK39" t="s">
        <v>3158</v>
      </c>
      <c r="AL39">
        <v>3</v>
      </c>
    </row>
    <row r="40" spans="1:38" ht="16" x14ac:dyDescent="0.2">
      <c r="A40" t="s">
        <v>3017</v>
      </c>
      <c r="B40" t="s">
        <v>389</v>
      </c>
      <c r="C40" t="s">
        <v>77</v>
      </c>
      <c r="D40" s="6">
        <v>34</v>
      </c>
      <c r="E40">
        <v>9</v>
      </c>
      <c r="F40">
        <v>18</v>
      </c>
      <c r="G40">
        <v>10</v>
      </c>
      <c r="H40">
        <v>8.77</v>
      </c>
      <c r="I40">
        <v>8.27</v>
      </c>
      <c r="J40">
        <v>7.7</v>
      </c>
      <c r="K40">
        <v>24.22</v>
      </c>
      <c r="L40">
        <v>19</v>
      </c>
      <c r="M40">
        <v>38.5</v>
      </c>
      <c r="N40">
        <v>48.78</v>
      </c>
      <c r="O40">
        <v>86.59</v>
      </c>
      <c r="P40">
        <v>50</v>
      </c>
      <c r="Q40">
        <v>24.39</v>
      </c>
      <c r="R40">
        <v>29.27</v>
      </c>
      <c r="S40">
        <v>70.73</v>
      </c>
      <c r="T40">
        <v>65.849999999999994</v>
      </c>
      <c r="U40">
        <v>79.27</v>
      </c>
      <c r="V40">
        <v>29.27</v>
      </c>
      <c r="W40">
        <v>61.79</v>
      </c>
      <c r="X40">
        <v>41.46</v>
      </c>
      <c r="Y40">
        <v>58.13</v>
      </c>
      <c r="Z40">
        <v>56.158499999999997</v>
      </c>
      <c r="AA40">
        <v>63.41</v>
      </c>
      <c r="AB40">
        <v>0.2</v>
      </c>
      <c r="AC40">
        <v>0.2</v>
      </c>
      <c r="AD40">
        <v>4</v>
      </c>
      <c r="AE40">
        <v>4.4000000000000004</v>
      </c>
      <c r="AF40">
        <v>1.47</v>
      </c>
      <c r="AG40">
        <v>0.74199999999999999</v>
      </c>
      <c r="AH40">
        <v>0.158</v>
      </c>
      <c r="AI40" s="103">
        <v>1</v>
      </c>
      <c r="AJ40">
        <v>4</v>
      </c>
      <c r="AK40" t="s">
        <v>3161</v>
      </c>
      <c r="AL40">
        <v>2.8</v>
      </c>
    </row>
    <row r="41" spans="1:38" ht="16" x14ac:dyDescent="0.2">
      <c r="A41" t="s">
        <v>2991</v>
      </c>
      <c r="B41" t="s">
        <v>650</v>
      </c>
      <c r="C41" t="s">
        <v>2789</v>
      </c>
      <c r="D41" s="6">
        <v>29</v>
      </c>
      <c r="E41">
        <v>2</v>
      </c>
      <c r="F41">
        <v>7</v>
      </c>
      <c r="G41">
        <v>4</v>
      </c>
      <c r="H41">
        <v>7.33</v>
      </c>
      <c r="I41">
        <v>6.57</v>
      </c>
      <c r="J41">
        <v>9.6</v>
      </c>
      <c r="K41">
        <v>22</v>
      </c>
      <c r="L41">
        <v>13.14</v>
      </c>
      <c r="M41">
        <v>84</v>
      </c>
      <c r="N41">
        <v>7.32</v>
      </c>
      <c r="O41">
        <v>37.799999999999997</v>
      </c>
      <c r="P41">
        <v>12.2</v>
      </c>
      <c r="Q41">
        <v>78.05</v>
      </c>
      <c r="R41">
        <v>90.24</v>
      </c>
      <c r="S41">
        <v>24.39</v>
      </c>
      <c r="T41">
        <v>78.05</v>
      </c>
      <c r="U41">
        <v>100</v>
      </c>
      <c r="V41">
        <v>2.44</v>
      </c>
      <c r="W41">
        <v>19.11</v>
      </c>
      <c r="X41">
        <v>64.23</v>
      </c>
      <c r="Y41">
        <v>60.16</v>
      </c>
      <c r="Z41">
        <v>36.547499999999999</v>
      </c>
      <c r="AA41">
        <v>17.07</v>
      </c>
      <c r="AB41">
        <v>0.2</v>
      </c>
      <c r="AC41">
        <v>0.2</v>
      </c>
      <c r="AD41">
        <v>2.4</v>
      </c>
      <c r="AE41">
        <v>2.8</v>
      </c>
      <c r="AF41">
        <v>0.93</v>
      </c>
      <c r="AG41">
        <v>0.5</v>
      </c>
      <c r="AH41">
        <v>0</v>
      </c>
      <c r="AI41" s="103">
        <v>1</v>
      </c>
      <c r="AJ41">
        <v>3</v>
      </c>
      <c r="AK41" t="s">
        <v>3162</v>
      </c>
      <c r="AL41">
        <v>10</v>
      </c>
    </row>
    <row r="42" spans="1:38" ht="16" x14ac:dyDescent="0.2">
      <c r="A42" t="s">
        <v>2966</v>
      </c>
      <c r="B42" t="s">
        <v>239</v>
      </c>
      <c r="C42" t="s">
        <v>77</v>
      </c>
      <c r="D42" s="6">
        <v>20</v>
      </c>
      <c r="E42">
        <v>10</v>
      </c>
      <c r="F42">
        <v>1</v>
      </c>
      <c r="G42">
        <v>9</v>
      </c>
      <c r="H42">
        <v>7.46</v>
      </c>
      <c r="I42">
        <v>8.81</v>
      </c>
      <c r="J42">
        <v>7.86</v>
      </c>
      <c r="K42">
        <v>23.5</v>
      </c>
      <c r="L42">
        <v>97</v>
      </c>
      <c r="M42">
        <v>25.33</v>
      </c>
      <c r="N42">
        <v>57.32</v>
      </c>
      <c r="O42">
        <v>2.44</v>
      </c>
      <c r="P42">
        <v>42.68</v>
      </c>
      <c r="Q42">
        <v>71.95</v>
      </c>
      <c r="R42">
        <v>14.63</v>
      </c>
      <c r="S42">
        <v>63.41</v>
      </c>
      <c r="T42">
        <v>70.73</v>
      </c>
      <c r="U42">
        <v>2.44</v>
      </c>
      <c r="V42">
        <v>68.290000000000006</v>
      </c>
      <c r="W42">
        <v>34.15</v>
      </c>
      <c r="X42">
        <v>50</v>
      </c>
      <c r="Y42">
        <v>47.15</v>
      </c>
      <c r="Z42">
        <v>40.062499999999901</v>
      </c>
      <c r="AA42">
        <v>24.39</v>
      </c>
      <c r="AB42">
        <v>0.2</v>
      </c>
      <c r="AC42">
        <v>0.2</v>
      </c>
      <c r="AD42">
        <v>1.6</v>
      </c>
      <c r="AE42">
        <v>2</v>
      </c>
      <c r="AF42">
        <v>0.67</v>
      </c>
      <c r="AG42">
        <v>0.1</v>
      </c>
      <c r="AH42">
        <v>0.02</v>
      </c>
      <c r="AI42" s="103">
        <v>0</v>
      </c>
      <c r="AJ42">
        <v>7</v>
      </c>
      <c r="AK42" t="s">
        <v>3161</v>
      </c>
      <c r="AL42">
        <v>2.8</v>
      </c>
    </row>
  </sheetData>
  <autoFilter ref="A1:AO1" xr:uid="{FC04A9BB-D9F2-4539-9B10-E952C0B775C5}">
    <sortState xmlns:xlrd2="http://schemas.microsoft.com/office/spreadsheetml/2017/richdata2" ref="A2:AO42">
      <sortCondition descending="1" ref="AF1:AF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A1EF-6343-4244-A042-CFB8FFB39F78}">
  <dimension ref="A1:AB89"/>
  <sheetViews>
    <sheetView showGridLines="0" topLeftCell="B1" zoomScaleNormal="100" workbookViewId="0"/>
  </sheetViews>
  <sheetFormatPr baseColWidth="10" defaultColWidth="8.83203125" defaultRowHeight="15" x14ac:dyDescent="0.2"/>
  <cols>
    <col min="1" max="1" width="0" hidden="1" customWidth="1"/>
    <col min="2" max="2" width="20.1640625" bestFit="1" customWidth="1"/>
    <col min="7" max="8" width="8.83203125" style="59" customWidth="1"/>
    <col min="13" max="13" width="21.6640625" bestFit="1" customWidth="1"/>
    <col min="17" max="17" width="14.1640625" bestFit="1" customWidth="1"/>
    <col min="24" max="24" width="13.83203125" bestFit="1" customWidth="1"/>
    <col min="25" max="26" width="13.33203125" bestFit="1" customWidth="1"/>
  </cols>
  <sheetData>
    <row r="1" spans="1:27" x14ac:dyDescent="0.2">
      <c r="I1" s="64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27" x14ac:dyDescent="0.2">
      <c r="A2" t="s">
        <v>2927</v>
      </c>
      <c r="B2" t="s">
        <v>63</v>
      </c>
      <c r="C2" t="s">
        <v>2929</v>
      </c>
      <c r="D2" t="s">
        <v>3076</v>
      </c>
      <c r="E2" t="s">
        <v>3077</v>
      </c>
      <c r="F2" t="s">
        <v>3078</v>
      </c>
      <c r="G2" s="59" t="s">
        <v>3083</v>
      </c>
      <c r="H2" s="59" t="str">
        <f>VLOOKUP($A2,'Batsman Metrics'!$A$1:$AF$82,30,FALSE)</f>
        <v>Auction_Price_in_Cr_2022</v>
      </c>
      <c r="I2" s="67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9"/>
    </row>
    <row r="3" spans="1:27" x14ac:dyDescent="0.2">
      <c r="A3" t="s">
        <v>2989</v>
      </c>
      <c r="B3" t="s">
        <v>579</v>
      </c>
      <c r="C3" t="s">
        <v>2789</v>
      </c>
      <c r="D3">
        <v>89.71</v>
      </c>
      <c r="E3">
        <v>79.83</v>
      </c>
      <c r="F3">
        <v>79.84</v>
      </c>
      <c r="G3" s="60">
        <f>(D3*$N$6)+(E3*$N$7)+(F3*$N$8)</f>
        <v>86.253500000000003</v>
      </c>
      <c r="H3" s="59">
        <f>VLOOKUP($A3,'Batsman Metrics'!$A$1:$AF$82,30,FALSE)</f>
        <v>14</v>
      </c>
      <c r="I3" s="70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9"/>
    </row>
    <row r="4" spans="1:27" x14ac:dyDescent="0.2">
      <c r="A4" t="s">
        <v>2954</v>
      </c>
      <c r="B4" t="s">
        <v>487</v>
      </c>
      <c r="C4" t="s">
        <v>77</v>
      </c>
      <c r="D4">
        <v>98.77</v>
      </c>
      <c r="E4">
        <v>66.67</v>
      </c>
      <c r="F4">
        <v>56.79</v>
      </c>
      <c r="G4" s="60">
        <f t="shared" ref="G4:G59" si="0">(D4*$N$6)+(E4*$N$7)+(F4*$N$8)</f>
        <v>86.053000000000011</v>
      </c>
      <c r="H4" s="59">
        <f>VLOOKUP($A4,'Batsman Metrics'!$A$1:$AF$82,30,FALSE)</f>
        <v>17</v>
      </c>
      <c r="I4" s="67"/>
      <c r="J4" s="71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96" t="s">
        <v>3142</v>
      </c>
      <c r="Y4" s="97"/>
      <c r="Z4" s="68"/>
      <c r="AA4" s="69"/>
    </row>
    <row r="5" spans="1:27" x14ac:dyDescent="0.2">
      <c r="A5" t="s">
        <v>3001</v>
      </c>
      <c r="B5" t="s">
        <v>605</v>
      </c>
      <c r="C5" t="s">
        <v>77</v>
      </c>
      <c r="D5">
        <v>81.069999999999993</v>
      </c>
      <c r="E5">
        <v>80.66</v>
      </c>
      <c r="F5">
        <v>83.33</v>
      </c>
      <c r="G5" s="60">
        <f t="shared" si="0"/>
        <v>81.326999999999998</v>
      </c>
      <c r="H5" s="59">
        <f>VLOOKUP($A5,'Batsman Metrics'!$A$1:$AF$82,30,FALSE)</f>
        <v>8</v>
      </c>
      <c r="I5" s="67"/>
      <c r="J5" s="68"/>
      <c r="K5" s="68"/>
      <c r="L5" s="68"/>
      <c r="M5" s="72" t="s">
        <v>3122</v>
      </c>
      <c r="N5" s="73" t="s">
        <v>3123</v>
      </c>
      <c r="O5" s="68"/>
      <c r="P5" s="68"/>
      <c r="Q5" s="68"/>
      <c r="R5" s="68"/>
      <c r="S5" s="68"/>
      <c r="T5" s="68"/>
      <c r="U5" s="68"/>
      <c r="V5" s="68"/>
      <c r="W5" s="68"/>
      <c r="X5" s="89" t="s">
        <v>71</v>
      </c>
      <c r="Y5" s="90" t="s">
        <v>4</v>
      </c>
      <c r="Z5" s="68"/>
      <c r="AA5" s="69"/>
    </row>
    <row r="6" spans="1:27" x14ac:dyDescent="0.2">
      <c r="A6" t="s">
        <v>2993</v>
      </c>
      <c r="B6" t="s">
        <v>311</v>
      </c>
      <c r="C6" t="s">
        <v>77</v>
      </c>
      <c r="D6">
        <v>95.89</v>
      </c>
      <c r="E6">
        <v>58.85</v>
      </c>
      <c r="F6">
        <v>57.2</v>
      </c>
      <c r="G6" s="60">
        <f t="shared" si="0"/>
        <v>82.6785</v>
      </c>
      <c r="H6" s="59">
        <f>VLOOKUP($A6,'Batsman Metrics'!$A$1:$AF$82,30,FALSE)</f>
        <v>8.25</v>
      </c>
      <c r="I6" s="67"/>
      <c r="J6" s="68"/>
      <c r="K6" s="68"/>
      <c r="L6" s="68"/>
      <c r="M6" s="74" t="s">
        <v>2796</v>
      </c>
      <c r="N6" s="75" cm="1">
        <f t="array" ref="N6">_xlfn.IFNA(_xlfn.IFS($Q$7=$R$65,T$65,$Q$7=$R$66,T$66,$Q$7=R$67,T$67),65%)</f>
        <v>0.65</v>
      </c>
      <c r="O6" s="68"/>
      <c r="P6" s="68"/>
      <c r="Q6" s="72" t="s">
        <v>3118</v>
      </c>
      <c r="R6" s="68"/>
      <c r="S6" s="68"/>
      <c r="T6" s="68"/>
      <c r="U6" s="68"/>
      <c r="V6" s="68"/>
      <c r="W6" s="68"/>
      <c r="X6" s="91" t="s">
        <v>77</v>
      </c>
      <c r="Y6" s="91" t="s">
        <v>77</v>
      </c>
      <c r="Z6" s="68"/>
      <c r="AA6" s="69"/>
    </row>
    <row r="7" spans="1:27" x14ac:dyDescent="0.2">
      <c r="A7" t="s">
        <v>2973</v>
      </c>
      <c r="B7" t="s">
        <v>552</v>
      </c>
      <c r="C7" t="s">
        <v>2789</v>
      </c>
      <c r="D7">
        <v>74.900000000000006</v>
      </c>
      <c r="E7">
        <v>83.95</v>
      </c>
      <c r="F7">
        <v>91.36</v>
      </c>
      <c r="G7" s="60">
        <f t="shared" si="0"/>
        <v>79.179000000000002</v>
      </c>
      <c r="H7" s="59">
        <f>VLOOKUP($A7,'Batsman Metrics'!$A$1:$AF$82,30,FALSE)</f>
        <v>7.5</v>
      </c>
      <c r="I7" s="67"/>
      <c r="J7" s="68"/>
      <c r="K7" s="68"/>
      <c r="L7" s="68"/>
      <c r="M7" s="74" t="s">
        <v>3081</v>
      </c>
      <c r="N7" s="75" cm="1">
        <f t="array" ref="N7">_xlfn.IFNA(_xlfn.IFS($Q$7=$R$65,U$65,$Q$7=$R$66,U$66,$Q$7=R$67,U$67),65%)</f>
        <v>0.2</v>
      </c>
      <c r="O7" s="68"/>
      <c r="P7" s="68"/>
      <c r="Q7" s="63" t="s">
        <v>3119</v>
      </c>
      <c r="R7" s="68"/>
      <c r="S7" s="68"/>
      <c r="T7" s="68"/>
      <c r="U7" s="68"/>
      <c r="V7" s="68"/>
      <c r="W7" s="68"/>
      <c r="X7" s="91" t="s">
        <v>73</v>
      </c>
      <c r="Y7" s="91" t="s">
        <v>73</v>
      </c>
      <c r="Z7" s="68"/>
      <c r="AA7" s="69"/>
    </row>
    <row r="8" spans="1:27" x14ac:dyDescent="0.2">
      <c r="A8" t="s">
        <v>2978</v>
      </c>
      <c r="B8" t="s">
        <v>274</v>
      </c>
      <c r="C8" t="s">
        <v>77</v>
      </c>
      <c r="D8">
        <v>79.02</v>
      </c>
      <c r="E8">
        <v>76.540000000000006</v>
      </c>
      <c r="F8">
        <v>77.37</v>
      </c>
      <c r="G8" s="60">
        <f t="shared" si="0"/>
        <v>78.276500000000013</v>
      </c>
      <c r="H8" s="59">
        <f>VLOOKUP($A8,'Batsman Metrics'!$A$1:$AF$82,30,FALSE)</f>
        <v>8.5</v>
      </c>
      <c r="I8" s="67"/>
      <c r="J8" s="68"/>
      <c r="K8" s="68"/>
      <c r="L8" s="68"/>
      <c r="M8" s="74" t="s">
        <v>3082</v>
      </c>
      <c r="N8" s="75" cm="1">
        <f t="array" ref="N8">_xlfn.IFNA(_xlfn.IFS($Q$7=$R$65,V$65,$Q$7=$R$66,V$66,$Q$7=R$67,V$67),65%)</f>
        <v>0.15</v>
      </c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9"/>
    </row>
    <row r="9" spans="1:27" x14ac:dyDescent="0.2">
      <c r="A9" t="s">
        <v>2970</v>
      </c>
      <c r="B9" t="s">
        <v>248</v>
      </c>
      <c r="C9" t="s">
        <v>77</v>
      </c>
      <c r="D9">
        <v>81.28</v>
      </c>
      <c r="E9">
        <v>64.2</v>
      </c>
      <c r="F9">
        <v>75.31</v>
      </c>
      <c r="G9" s="60">
        <f t="shared" si="0"/>
        <v>76.968499999999992</v>
      </c>
      <c r="H9" s="59">
        <f>VLOOKUP($A9,'Batsman Metrics'!$A$1:$AF$82,30,FALSE)</f>
        <v>8</v>
      </c>
      <c r="I9" s="67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9"/>
    </row>
    <row r="10" spans="1:27" x14ac:dyDescent="0.2">
      <c r="A10" t="s">
        <v>2961</v>
      </c>
      <c r="B10" t="s">
        <v>509</v>
      </c>
      <c r="C10" t="s">
        <v>77</v>
      </c>
      <c r="D10">
        <v>76.13</v>
      </c>
      <c r="E10">
        <v>69.55</v>
      </c>
      <c r="F10">
        <v>77.37</v>
      </c>
      <c r="G10" s="60">
        <f t="shared" si="0"/>
        <v>75</v>
      </c>
      <c r="H10" s="59">
        <f>VLOOKUP($A10,'Batsman Metrics'!$A$1:$AF$82,30,FALSE)</f>
        <v>12</v>
      </c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9"/>
    </row>
    <row r="11" spans="1:27" x14ac:dyDescent="0.2">
      <c r="A11" t="s">
        <v>2942</v>
      </c>
      <c r="B11" t="s">
        <v>170</v>
      </c>
      <c r="C11" t="s">
        <v>77</v>
      </c>
      <c r="D11">
        <v>83.13</v>
      </c>
      <c r="E11">
        <v>62.14</v>
      </c>
      <c r="F11">
        <v>59.88</v>
      </c>
      <c r="G11" s="60">
        <f t="shared" si="0"/>
        <v>75.444500000000005</v>
      </c>
      <c r="H11" s="59">
        <f>VLOOKUP($A11,'Batsman Metrics'!$A$1:$AF$82,30,FALSE)</f>
        <v>15.25</v>
      </c>
      <c r="I11" s="67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9"/>
    </row>
    <row r="12" spans="1:27" x14ac:dyDescent="0.2">
      <c r="A12" t="s">
        <v>2935</v>
      </c>
      <c r="B12" t="s">
        <v>147</v>
      </c>
      <c r="C12" t="s">
        <v>77</v>
      </c>
      <c r="D12">
        <v>87.24</v>
      </c>
      <c r="E12">
        <v>50.62</v>
      </c>
      <c r="F12">
        <v>61.73</v>
      </c>
      <c r="G12" s="60">
        <f t="shared" si="0"/>
        <v>76.089500000000001</v>
      </c>
      <c r="H12" s="59">
        <f>VLOOKUP($A12,'Batsman Metrics'!$A$1:$AF$82,30,FALSE)</f>
        <v>7.75</v>
      </c>
      <c r="I12" s="67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9"/>
    </row>
    <row r="13" spans="1:27" x14ac:dyDescent="0.2">
      <c r="A13" t="s">
        <v>2999</v>
      </c>
      <c r="B13" t="s">
        <v>597</v>
      </c>
      <c r="C13" t="s">
        <v>2789</v>
      </c>
      <c r="D13">
        <v>91.36</v>
      </c>
      <c r="E13">
        <v>46.09</v>
      </c>
      <c r="F13">
        <v>50.21</v>
      </c>
      <c r="G13" s="60">
        <f t="shared" si="0"/>
        <v>76.133499999999998</v>
      </c>
      <c r="H13" s="59">
        <f>VLOOKUP($A13,'Batsman Metrics'!$A$1:$AF$82,30,FALSE)</f>
        <v>8</v>
      </c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9"/>
    </row>
    <row r="14" spans="1:27" x14ac:dyDescent="0.2">
      <c r="A14" t="s">
        <v>2983</v>
      </c>
      <c r="B14" t="s">
        <v>566</v>
      </c>
      <c r="C14" t="s">
        <v>77</v>
      </c>
      <c r="D14">
        <v>81.069999999999993</v>
      </c>
      <c r="E14">
        <v>60.49</v>
      </c>
      <c r="F14">
        <v>61.73</v>
      </c>
      <c r="G14" s="60">
        <f t="shared" si="0"/>
        <v>74.052999999999997</v>
      </c>
      <c r="H14" s="59">
        <f>VLOOKUP($A14,'Batsman Metrics'!$A$1:$AF$82,30,FALSE)</f>
        <v>16</v>
      </c>
      <c r="I14" s="67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49" t="s">
        <v>3124</v>
      </c>
      <c r="X14" s="79" t="s">
        <v>3128</v>
      </c>
      <c r="Y14" s="79" t="s">
        <v>3132</v>
      </c>
      <c r="Z14" s="79" t="s">
        <v>3131</v>
      </c>
      <c r="AA14" s="69"/>
    </row>
    <row r="15" spans="1:27" x14ac:dyDescent="0.2">
      <c r="A15" t="s">
        <v>2987</v>
      </c>
      <c r="B15" t="s">
        <v>570</v>
      </c>
      <c r="C15" t="s">
        <v>2789</v>
      </c>
      <c r="D15">
        <v>81.48</v>
      </c>
      <c r="E15">
        <v>54.32</v>
      </c>
      <c r="F15">
        <v>51.44</v>
      </c>
      <c r="G15" s="60">
        <f t="shared" si="0"/>
        <v>71.542000000000002</v>
      </c>
      <c r="H15" s="59">
        <f>VLOOKUP($A15,'Batsman Metrics'!$A$1:$AF$82,30,FALSE)</f>
        <v>6</v>
      </c>
      <c r="I15" s="6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80" t="s">
        <v>3125</v>
      </c>
      <c r="X15" s="81" t="s">
        <v>3129</v>
      </c>
      <c r="Y15" s="82" t="s">
        <v>3135</v>
      </c>
      <c r="Z15" s="82" t="s">
        <v>3133</v>
      </c>
      <c r="AA15" s="69"/>
    </row>
    <row r="16" spans="1:27" x14ac:dyDescent="0.2">
      <c r="A16" t="s">
        <v>3014</v>
      </c>
      <c r="B16" t="s">
        <v>97</v>
      </c>
      <c r="C16" t="s">
        <v>77</v>
      </c>
      <c r="D16">
        <v>74.489999999999995</v>
      </c>
      <c r="E16">
        <v>62.14</v>
      </c>
      <c r="F16">
        <v>64.61</v>
      </c>
      <c r="G16" s="60">
        <f t="shared" si="0"/>
        <v>70.538000000000011</v>
      </c>
      <c r="H16" s="59">
        <f>VLOOKUP($A16,'Batsman Metrics'!$A$1:$AF$82,30,FALSE)</f>
        <v>6.75</v>
      </c>
      <c r="I16" s="67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83" t="s">
        <v>3126</v>
      </c>
      <c r="X16" s="84" t="s">
        <v>3143</v>
      </c>
      <c r="Y16" s="85" t="s">
        <v>3136</v>
      </c>
      <c r="Z16" s="85" t="s">
        <v>3133</v>
      </c>
      <c r="AA16" s="69"/>
    </row>
    <row r="17" spans="1:27" x14ac:dyDescent="0.2">
      <c r="A17" t="s">
        <v>2936</v>
      </c>
      <c r="B17" t="s">
        <v>152</v>
      </c>
      <c r="C17" t="s">
        <v>77</v>
      </c>
      <c r="D17">
        <v>65.84</v>
      </c>
      <c r="E17">
        <v>73.25</v>
      </c>
      <c r="F17">
        <v>78.19</v>
      </c>
      <c r="G17" s="60">
        <f t="shared" si="0"/>
        <v>69.174500000000009</v>
      </c>
      <c r="H17" s="59">
        <f>VLOOKUP($A17,'Batsman Metrics'!$A$1:$AF$82,30,FALSE)</f>
        <v>5.5</v>
      </c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86" t="s">
        <v>3127</v>
      </c>
      <c r="X17" s="87" t="s">
        <v>3130</v>
      </c>
      <c r="Y17" s="88" t="s">
        <v>3134</v>
      </c>
      <c r="Z17" s="88" t="s">
        <v>3137</v>
      </c>
      <c r="AA17" s="69"/>
    </row>
    <row r="18" spans="1:27" x14ac:dyDescent="0.2">
      <c r="A18" t="s">
        <v>2940</v>
      </c>
      <c r="B18" t="s">
        <v>448</v>
      </c>
      <c r="C18" t="s">
        <v>77</v>
      </c>
      <c r="D18">
        <v>74.069999999999993</v>
      </c>
      <c r="E18">
        <v>62.55</v>
      </c>
      <c r="F18">
        <v>62.35</v>
      </c>
      <c r="G18" s="60">
        <f t="shared" si="0"/>
        <v>70.007999999999996</v>
      </c>
      <c r="H18" s="59">
        <f>VLOOKUP($A18,'Batsman Metrics'!$A$1:$AF$82,30,FALSE)</f>
        <v>15</v>
      </c>
      <c r="I18" s="6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9"/>
    </row>
    <row r="19" spans="1:27" x14ac:dyDescent="0.2">
      <c r="A19" t="s">
        <v>2986</v>
      </c>
      <c r="B19" t="s">
        <v>647</v>
      </c>
      <c r="C19" t="s">
        <v>2789</v>
      </c>
      <c r="D19">
        <v>74.08</v>
      </c>
      <c r="E19">
        <v>51.44</v>
      </c>
      <c r="F19">
        <v>65.02</v>
      </c>
      <c r="G19" s="60">
        <f t="shared" si="0"/>
        <v>68.192999999999998</v>
      </c>
      <c r="H19" s="59">
        <f>VLOOKUP($A19,'Batsman Metrics'!$A$1:$AF$82,30,FALSE)</f>
        <v>16</v>
      </c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9"/>
    </row>
    <row r="20" spans="1:27" x14ac:dyDescent="0.2">
      <c r="A20" t="s">
        <v>3006</v>
      </c>
      <c r="B20" t="s">
        <v>641</v>
      </c>
      <c r="C20" t="s">
        <v>77</v>
      </c>
      <c r="D20">
        <v>85.18</v>
      </c>
      <c r="E20">
        <v>41.56</v>
      </c>
      <c r="F20">
        <v>33.75</v>
      </c>
      <c r="G20" s="60">
        <f t="shared" si="0"/>
        <v>68.741500000000002</v>
      </c>
      <c r="H20" s="59">
        <f>VLOOKUP($A20,'Batsman Metrics'!$A$1:$AF$82,30,FALSE)</f>
        <v>15</v>
      </c>
      <c r="I20" s="67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9"/>
    </row>
    <row r="21" spans="1:27" x14ac:dyDescent="0.2">
      <c r="A21" t="s">
        <v>2998</v>
      </c>
      <c r="B21" t="s">
        <v>316</v>
      </c>
      <c r="C21" t="s">
        <v>77</v>
      </c>
      <c r="D21">
        <v>80.25</v>
      </c>
      <c r="E21">
        <v>44.86</v>
      </c>
      <c r="F21">
        <v>39.51</v>
      </c>
      <c r="G21" s="60">
        <f t="shared" si="0"/>
        <v>67.061000000000007</v>
      </c>
      <c r="H21" s="59">
        <f>VLOOKUP($A21,'Batsman Metrics'!$A$1:$AF$82,30,FALSE)</f>
        <v>12.25</v>
      </c>
      <c r="I21" s="67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9"/>
    </row>
    <row r="22" spans="1:27" x14ac:dyDescent="0.2">
      <c r="A22" t="s">
        <v>2982</v>
      </c>
      <c r="B22" t="s">
        <v>646</v>
      </c>
      <c r="C22" t="s">
        <v>77</v>
      </c>
      <c r="D22">
        <v>58.44</v>
      </c>
      <c r="E22">
        <v>71.19</v>
      </c>
      <c r="F22">
        <v>62.96</v>
      </c>
      <c r="G22" s="60">
        <f t="shared" si="0"/>
        <v>61.667999999999992</v>
      </c>
      <c r="H22" s="59">
        <f>VLOOKUP($A22,'Batsman Metrics'!$A$1:$AF$82,30,FALSE)</f>
        <v>16</v>
      </c>
      <c r="I22" s="67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9"/>
    </row>
    <row r="23" spans="1:27" x14ac:dyDescent="0.2">
      <c r="A23" t="s">
        <v>2934</v>
      </c>
      <c r="B23" t="s">
        <v>146</v>
      </c>
      <c r="C23" t="s">
        <v>77</v>
      </c>
      <c r="D23">
        <v>63.79</v>
      </c>
      <c r="E23">
        <v>67.489999999999995</v>
      </c>
      <c r="F23">
        <v>45.68</v>
      </c>
      <c r="G23" s="60">
        <f t="shared" si="0"/>
        <v>61.813499999999998</v>
      </c>
      <c r="H23" s="59">
        <f>VLOOKUP($A23,'Batsman Metrics'!$A$1:$AF$82,30,FALSE)</f>
        <v>5.75</v>
      </c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9"/>
    </row>
    <row r="24" spans="1:27" x14ac:dyDescent="0.2">
      <c r="A24" t="s">
        <v>2995</v>
      </c>
      <c r="B24" t="s">
        <v>313</v>
      </c>
      <c r="C24" t="s">
        <v>77</v>
      </c>
      <c r="D24">
        <v>62.55</v>
      </c>
      <c r="E24">
        <v>62.55</v>
      </c>
      <c r="F24">
        <v>57.2</v>
      </c>
      <c r="G24" s="60">
        <f t="shared" si="0"/>
        <v>61.747499999999995</v>
      </c>
      <c r="H24" s="59">
        <f>VLOOKUP($A24,'Batsman Metrics'!$A$1:$AF$82,30,FALSE)</f>
        <v>4</v>
      </c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9"/>
    </row>
    <row r="25" spans="1:27" x14ac:dyDescent="0.2">
      <c r="A25" t="s">
        <v>2977</v>
      </c>
      <c r="B25" t="s">
        <v>273</v>
      </c>
      <c r="C25" t="s">
        <v>77</v>
      </c>
      <c r="D25">
        <v>60.91</v>
      </c>
      <c r="E25">
        <v>60.08</v>
      </c>
      <c r="F25">
        <v>59.67</v>
      </c>
      <c r="G25" s="60">
        <f t="shared" si="0"/>
        <v>60.557999999999993</v>
      </c>
      <c r="H25" s="59">
        <f>VLOOKUP($A25,'Batsman Metrics'!$A$1:$AF$82,30,FALSE)</f>
        <v>9</v>
      </c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9"/>
    </row>
    <row r="26" spans="1:27" x14ac:dyDescent="0.2">
      <c r="A26" t="s">
        <v>3012</v>
      </c>
      <c r="B26" t="s">
        <v>82</v>
      </c>
      <c r="C26" t="s">
        <v>77</v>
      </c>
      <c r="D26">
        <v>58.43</v>
      </c>
      <c r="E26">
        <v>58.85</v>
      </c>
      <c r="F26">
        <v>59.88</v>
      </c>
      <c r="G26" s="60">
        <f t="shared" si="0"/>
        <v>58.731500000000004</v>
      </c>
      <c r="H26" s="59">
        <f>VLOOKUP($A26,'Batsman Metrics'!$A$1:$AF$82,30,FALSE)</f>
        <v>6.5</v>
      </c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9"/>
    </row>
    <row r="27" spans="1:27" x14ac:dyDescent="0.2">
      <c r="A27" t="s">
        <v>3008</v>
      </c>
      <c r="B27" t="s">
        <v>348</v>
      </c>
      <c r="C27" t="s">
        <v>77</v>
      </c>
      <c r="D27">
        <v>64.61</v>
      </c>
      <c r="E27">
        <v>43.62</v>
      </c>
      <c r="F27">
        <v>55.97</v>
      </c>
      <c r="G27" s="60">
        <f t="shared" si="0"/>
        <v>59.116</v>
      </c>
      <c r="H27" s="59">
        <f>VLOOKUP($A27,'Batsman Metrics'!$A$1:$AF$82,30,FALSE)</f>
        <v>1.9</v>
      </c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9"/>
    </row>
    <row r="28" spans="1:27" x14ac:dyDescent="0.2">
      <c r="A28" t="s">
        <v>2985</v>
      </c>
      <c r="B28" t="s">
        <v>288</v>
      </c>
      <c r="C28" t="s">
        <v>77</v>
      </c>
      <c r="D28">
        <v>57.2</v>
      </c>
      <c r="E28">
        <v>57.61</v>
      </c>
      <c r="F28">
        <v>61.93</v>
      </c>
      <c r="G28" s="60">
        <f t="shared" si="0"/>
        <v>57.991500000000002</v>
      </c>
      <c r="H28" s="59">
        <f>VLOOKUP($A28,'Batsman Metrics'!$A$1:$AF$82,30,FALSE)</f>
        <v>2</v>
      </c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9"/>
    </row>
    <row r="29" spans="1:27" x14ac:dyDescent="0.2">
      <c r="A29" t="s">
        <v>2959</v>
      </c>
      <c r="B29" t="s">
        <v>220</v>
      </c>
      <c r="C29" t="s">
        <v>77</v>
      </c>
      <c r="D29">
        <v>67.08</v>
      </c>
      <c r="E29">
        <v>46.09</v>
      </c>
      <c r="F29">
        <v>41.56</v>
      </c>
      <c r="G29" s="60">
        <f t="shared" si="0"/>
        <v>59.054000000000009</v>
      </c>
      <c r="H29" s="59">
        <f>VLOOKUP($A29,'Batsman Metrics'!$A$1:$AF$82,30,FALSE)</f>
        <v>4.5999999999999996</v>
      </c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9"/>
    </row>
    <row r="30" spans="1:27" x14ac:dyDescent="0.2">
      <c r="A30" t="s">
        <v>3009</v>
      </c>
      <c r="B30" t="s">
        <v>352</v>
      </c>
      <c r="C30" t="s">
        <v>77</v>
      </c>
      <c r="D30">
        <v>55.97</v>
      </c>
      <c r="E30">
        <v>52.68</v>
      </c>
      <c r="F30">
        <v>66.25</v>
      </c>
      <c r="G30" s="60">
        <f t="shared" si="0"/>
        <v>56.853999999999999</v>
      </c>
      <c r="H30" s="59">
        <f>VLOOKUP($A30,'Batsman Metrics'!$A$1:$AF$82,30,FALSE)</f>
        <v>4</v>
      </c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9"/>
    </row>
    <row r="31" spans="1:27" x14ac:dyDescent="0.2">
      <c r="A31" t="s">
        <v>2965</v>
      </c>
      <c r="B31" t="s">
        <v>643</v>
      </c>
      <c r="C31" t="s">
        <v>2789</v>
      </c>
      <c r="D31">
        <v>57.61</v>
      </c>
      <c r="E31">
        <v>35.81</v>
      </c>
      <c r="F31">
        <v>44.86</v>
      </c>
      <c r="G31" s="60">
        <f t="shared" si="0"/>
        <v>51.337499999999999</v>
      </c>
      <c r="H31" s="59">
        <f>VLOOKUP($A31,'Batsman Metrics'!$A$1:$AF$82,30,FALSE)</f>
        <v>12</v>
      </c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9"/>
    </row>
    <row r="32" spans="1:27" x14ac:dyDescent="0.2">
      <c r="A32" t="s">
        <v>3018</v>
      </c>
      <c r="B32" t="s">
        <v>645</v>
      </c>
      <c r="C32" t="s">
        <v>77</v>
      </c>
      <c r="D32">
        <v>42.59</v>
      </c>
      <c r="E32">
        <v>57.61</v>
      </c>
      <c r="F32">
        <v>49.38</v>
      </c>
      <c r="G32" s="60">
        <f t="shared" si="0"/>
        <v>46.612499999999997</v>
      </c>
      <c r="H32" s="59">
        <f>VLOOKUP($A32,'Batsman Metrics'!$A$1:$AF$82,30,FALSE)</f>
        <v>9</v>
      </c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9"/>
    </row>
    <row r="33" spans="1:27" x14ac:dyDescent="0.2">
      <c r="A33" t="s">
        <v>2955</v>
      </c>
      <c r="B33" t="s">
        <v>202</v>
      </c>
      <c r="C33" t="s">
        <v>77</v>
      </c>
      <c r="D33">
        <v>50.41</v>
      </c>
      <c r="E33">
        <v>43.21</v>
      </c>
      <c r="F33">
        <v>39.92</v>
      </c>
      <c r="G33" s="60">
        <f t="shared" si="0"/>
        <v>47.396500000000003</v>
      </c>
      <c r="H33" s="59">
        <f>VLOOKUP($A33,'Batsman Metrics'!$A$1:$AF$82,30,FALSE)</f>
        <v>8.25</v>
      </c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9"/>
    </row>
    <row r="34" spans="1:27" x14ac:dyDescent="0.2">
      <c r="A34" t="s">
        <v>2957</v>
      </c>
      <c r="B34" t="s">
        <v>217</v>
      </c>
      <c r="C34" t="s">
        <v>77</v>
      </c>
      <c r="D34">
        <v>39.92</v>
      </c>
      <c r="E34">
        <v>58.85</v>
      </c>
      <c r="F34">
        <v>45.47</v>
      </c>
      <c r="G34" s="60">
        <f t="shared" si="0"/>
        <v>44.538500000000006</v>
      </c>
      <c r="H34" s="59">
        <f>VLOOKUP($A34,'Batsman Metrics'!$A$1:$AF$82,30,FALSE)</f>
        <v>0.95</v>
      </c>
      <c r="I34" s="67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9"/>
    </row>
    <row r="35" spans="1:27" x14ac:dyDescent="0.2">
      <c r="A35" t="s">
        <v>2984</v>
      </c>
      <c r="B35" t="s">
        <v>287</v>
      </c>
      <c r="C35" t="s">
        <v>77</v>
      </c>
      <c r="D35">
        <v>45.27</v>
      </c>
      <c r="E35">
        <v>44.86</v>
      </c>
      <c r="F35">
        <v>33.33</v>
      </c>
      <c r="G35" s="60">
        <f t="shared" si="0"/>
        <v>43.396999999999998</v>
      </c>
      <c r="H35" s="59">
        <f>VLOOKUP($A35,'Batsman Metrics'!$A$1:$AF$82,30,FALSE)</f>
        <v>3.8</v>
      </c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9"/>
    </row>
    <row r="36" spans="1:27" x14ac:dyDescent="0.2">
      <c r="A36" t="s">
        <v>2974</v>
      </c>
      <c r="B36" t="s">
        <v>266</v>
      </c>
      <c r="C36" t="s">
        <v>77</v>
      </c>
      <c r="D36">
        <v>40.74</v>
      </c>
      <c r="E36">
        <v>44.85</v>
      </c>
      <c r="F36">
        <v>38.479999999999997</v>
      </c>
      <c r="G36" s="60">
        <f t="shared" si="0"/>
        <v>41.222999999999999</v>
      </c>
      <c r="H36" s="59">
        <f>VLOOKUP($A36,'Batsman Metrics'!$A$1:$AF$82,30,FALSE)</f>
        <v>0.2</v>
      </c>
      <c r="I36" s="67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9"/>
    </row>
    <row r="37" spans="1:27" x14ac:dyDescent="0.2">
      <c r="A37" t="s">
        <v>3011</v>
      </c>
      <c r="B37" t="s">
        <v>74</v>
      </c>
      <c r="C37" t="s">
        <v>77</v>
      </c>
      <c r="D37">
        <v>33.950000000000003</v>
      </c>
      <c r="E37">
        <v>53.5</v>
      </c>
      <c r="F37">
        <v>45.27</v>
      </c>
      <c r="G37" s="60">
        <f t="shared" si="0"/>
        <v>39.558000000000007</v>
      </c>
      <c r="H37" s="59">
        <f>VLOOKUP($A37,'Batsman Metrics'!$A$1:$AF$82,30,FALSE)</f>
        <v>4</v>
      </c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9"/>
    </row>
    <row r="38" spans="1:27" x14ac:dyDescent="0.2">
      <c r="A38" t="s">
        <v>2981</v>
      </c>
      <c r="B38" t="s">
        <v>563</v>
      </c>
      <c r="C38" t="s">
        <v>77</v>
      </c>
      <c r="D38">
        <v>38.07</v>
      </c>
      <c r="E38">
        <v>41.57</v>
      </c>
      <c r="F38">
        <v>35.799999999999997</v>
      </c>
      <c r="G38" s="60">
        <f t="shared" si="0"/>
        <v>38.429499999999997</v>
      </c>
      <c r="H38" s="59">
        <f>VLOOKUP($A38,'Batsman Metrics'!$A$1:$AF$82,30,FALSE)</f>
        <v>5</v>
      </c>
      <c r="I38" s="67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9"/>
    </row>
    <row r="39" spans="1:27" x14ac:dyDescent="0.2">
      <c r="A39" t="s">
        <v>3007</v>
      </c>
      <c r="B39" t="s">
        <v>347</v>
      </c>
      <c r="C39" t="s">
        <v>77</v>
      </c>
      <c r="D39">
        <v>37.659999999999997</v>
      </c>
      <c r="E39">
        <v>42.39</v>
      </c>
      <c r="F39">
        <v>35.19</v>
      </c>
      <c r="G39" s="60">
        <f t="shared" si="0"/>
        <v>38.235500000000002</v>
      </c>
      <c r="H39" s="59">
        <f>VLOOKUP($A39,'Batsman Metrics'!$A$1:$AF$82,30,FALSE)</f>
        <v>8.75</v>
      </c>
      <c r="I39" s="67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9"/>
    </row>
    <row r="40" spans="1:27" x14ac:dyDescent="0.2">
      <c r="A40" t="s">
        <v>2945</v>
      </c>
      <c r="B40" t="s">
        <v>181</v>
      </c>
      <c r="C40" t="s">
        <v>77</v>
      </c>
      <c r="D40">
        <v>25.51</v>
      </c>
      <c r="E40">
        <v>62.14</v>
      </c>
      <c r="F40">
        <v>48.77</v>
      </c>
      <c r="G40" s="60">
        <f t="shared" si="0"/>
        <v>36.325000000000003</v>
      </c>
      <c r="H40" s="59">
        <f>VLOOKUP($A40,'Batsman Metrics'!$A$1:$AF$82,30,FALSE)</f>
        <v>1.3</v>
      </c>
      <c r="I40" s="67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9"/>
    </row>
    <row r="41" spans="1:27" x14ac:dyDescent="0.2">
      <c r="A41" t="s">
        <v>2997</v>
      </c>
      <c r="B41" t="s">
        <v>315</v>
      </c>
      <c r="C41" t="s">
        <v>77</v>
      </c>
      <c r="D41">
        <v>18.309999999999999</v>
      </c>
      <c r="E41">
        <v>48.56</v>
      </c>
      <c r="F41">
        <v>69.13</v>
      </c>
      <c r="G41" s="60">
        <f t="shared" si="0"/>
        <v>31.983000000000001</v>
      </c>
      <c r="H41" s="59">
        <f>VLOOKUP($A41,'Batsman Metrics'!$A$1:$AF$82,30,FALSE)</f>
        <v>0.75</v>
      </c>
      <c r="I41" s="67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9"/>
    </row>
    <row r="42" spans="1:27" x14ac:dyDescent="0.2">
      <c r="A42" t="s">
        <v>3013</v>
      </c>
      <c r="B42" t="s">
        <v>87</v>
      </c>
      <c r="C42" t="s">
        <v>77</v>
      </c>
      <c r="D42">
        <v>35.799999999999997</v>
      </c>
      <c r="E42">
        <v>23.46</v>
      </c>
      <c r="F42">
        <v>34.979999999999997</v>
      </c>
      <c r="G42" s="60">
        <f t="shared" si="0"/>
        <v>33.208999999999996</v>
      </c>
      <c r="H42" s="59">
        <f>VLOOKUP($A42,'Batsman Metrics'!$A$1:$AF$82,30,FALSE)</f>
        <v>1</v>
      </c>
      <c r="I42" s="67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9"/>
    </row>
    <row r="43" spans="1:27" x14ac:dyDescent="0.2">
      <c r="A43" t="s">
        <v>2958</v>
      </c>
      <c r="B43" t="s">
        <v>219</v>
      </c>
      <c r="C43" t="s">
        <v>77</v>
      </c>
      <c r="D43">
        <v>30.25</v>
      </c>
      <c r="E43">
        <v>28.39</v>
      </c>
      <c r="F43">
        <v>45.68</v>
      </c>
      <c r="G43" s="60">
        <f t="shared" si="0"/>
        <v>32.192500000000003</v>
      </c>
      <c r="H43" s="59">
        <f>VLOOKUP($A43,'Batsman Metrics'!$A$1:$AF$82,30,FALSE)</f>
        <v>1.1000000000000001</v>
      </c>
      <c r="I43" s="67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9"/>
    </row>
    <row r="44" spans="1:27" x14ac:dyDescent="0.2">
      <c r="A44" t="s">
        <v>2941</v>
      </c>
      <c r="B44" t="s">
        <v>168</v>
      </c>
      <c r="C44" t="s">
        <v>77</v>
      </c>
      <c r="D44">
        <v>28.19</v>
      </c>
      <c r="E44">
        <v>33.74</v>
      </c>
      <c r="F44">
        <v>41.15</v>
      </c>
      <c r="G44" s="60">
        <f t="shared" si="0"/>
        <v>31.244000000000003</v>
      </c>
      <c r="H44" s="59">
        <f>VLOOKUP($A44,'Batsman Metrics'!$A$1:$AF$82,30,FALSE)</f>
        <v>10.75</v>
      </c>
      <c r="I44" s="67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9"/>
    </row>
    <row r="45" spans="1:27" x14ac:dyDescent="0.2">
      <c r="A45" t="s">
        <v>2991</v>
      </c>
      <c r="B45" t="s">
        <v>650</v>
      </c>
      <c r="C45" t="s">
        <v>2789</v>
      </c>
      <c r="D45">
        <v>33.33</v>
      </c>
      <c r="E45">
        <v>30.04</v>
      </c>
      <c r="F45">
        <v>20.78</v>
      </c>
      <c r="G45" s="60">
        <f t="shared" si="0"/>
        <v>30.7895</v>
      </c>
      <c r="H45" s="59">
        <f>VLOOKUP($A45,'Batsman Metrics'!$A$1:$AF$82,30,FALSE)</f>
        <v>2.4</v>
      </c>
      <c r="I45" s="67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9"/>
    </row>
    <row r="46" spans="1:27" x14ac:dyDescent="0.2">
      <c r="A46" t="s">
        <v>2990</v>
      </c>
      <c r="B46" t="s">
        <v>297</v>
      </c>
      <c r="C46" t="s">
        <v>77</v>
      </c>
      <c r="D46">
        <v>22.63</v>
      </c>
      <c r="E46">
        <v>31.48</v>
      </c>
      <c r="F46">
        <v>40.130000000000003</v>
      </c>
      <c r="G46" s="60">
        <f t="shared" si="0"/>
        <v>27.025000000000002</v>
      </c>
      <c r="H46" s="59">
        <f>VLOOKUP($A46,'Batsman Metrics'!$A$1:$AF$82,30,FALSE)</f>
        <v>0.2</v>
      </c>
      <c r="I46" s="67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9"/>
    </row>
    <row r="47" spans="1:27" x14ac:dyDescent="0.2">
      <c r="A47" t="s">
        <v>3005</v>
      </c>
      <c r="B47" t="s">
        <v>343</v>
      </c>
      <c r="C47" t="s">
        <v>77</v>
      </c>
      <c r="D47">
        <v>30.86</v>
      </c>
      <c r="E47">
        <v>21.4</v>
      </c>
      <c r="F47">
        <v>21.6</v>
      </c>
      <c r="G47" s="60">
        <f t="shared" si="0"/>
        <v>27.579000000000001</v>
      </c>
      <c r="H47" s="59">
        <f>VLOOKUP($A47,'Batsman Metrics'!$A$1:$AF$82,30,FALSE)</f>
        <v>1.4</v>
      </c>
      <c r="I47" s="67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9"/>
    </row>
    <row r="48" spans="1:27" x14ac:dyDescent="0.2">
      <c r="A48" t="s">
        <v>2992</v>
      </c>
      <c r="B48" t="s">
        <v>306</v>
      </c>
      <c r="C48" t="s">
        <v>77</v>
      </c>
      <c r="D48">
        <v>24.49</v>
      </c>
      <c r="E48">
        <v>32.299999999999997</v>
      </c>
      <c r="F48">
        <v>17.29</v>
      </c>
      <c r="G48" s="60">
        <f t="shared" si="0"/>
        <v>24.971999999999998</v>
      </c>
      <c r="H48" s="59">
        <f>VLOOKUP($A48,'Batsman Metrics'!$A$1:$AF$82,30,FALSE)</f>
        <v>10.75</v>
      </c>
      <c r="I48" s="67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9"/>
    </row>
    <row r="49" spans="1:27" x14ac:dyDescent="0.2">
      <c r="A49" t="s">
        <v>2964</v>
      </c>
      <c r="B49" t="s">
        <v>520</v>
      </c>
      <c r="C49" t="s">
        <v>77</v>
      </c>
      <c r="D49">
        <v>22.22</v>
      </c>
      <c r="E49">
        <v>25.93</v>
      </c>
      <c r="F49">
        <v>34.36</v>
      </c>
      <c r="G49" s="60">
        <f t="shared" si="0"/>
        <v>24.782999999999998</v>
      </c>
      <c r="H49" s="59">
        <f>VLOOKUP($A49,'Batsman Metrics'!$A$1:$AF$82,30,FALSE)</f>
        <v>7</v>
      </c>
      <c r="I49" s="6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9"/>
    </row>
    <row r="50" spans="1:27" x14ac:dyDescent="0.2">
      <c r="A50" t="s">
        <v>2996</v>
      </c>
      <c r="B50" t="s">
        <v>314</v>
      </c>
      <c r="C50" t="s">
        <v>77</v>
      </c>
      <c r="D50">
        <v>15.02</v>
      </c>
      <c r="E50">
        <v>23.45</v>
      </c>
      <c r="F50">
        <v>37.86</v>
      </c>
      <c r="G50" s="60">
        <f t="shared" si="0"/>
        <v>20.131999999999998</v>
      </c>
      <c r="H50" s="59">
        <f>VLOOKUP($A50,'Batsman Metrics'!$A$1:$AF$82,30,FALSE)</f>
        <v>7.25</v>
      </c>
      <c r="I50" s="67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9"/>
    </row>
    <row r="51" spans="1:27" x14ac:dyDescent="0.2">
      <c r="A51" t="s">
        <v>2976</v>
      </c>
      <c r="B51" t="s">
        <v>272</v>
      </c>
      <c r="C51" t="s">
        <v>77</v>
      </c>
      <c r="D51">
        <v>20.78</v>
      </c>
      <c r="E51">
        <v>17.489999999999998</v>
      </c>
      <c r="F51">
        <v>22.02</v>
      </c>
      <c r="G51" s="60">
        <f t="shared" si="0"/>
        <v>20.308000000000003</v>
      </c>
      <c r="H51" s="59">
        <f>VLOOKUP($A51,'Batsman Metrics'!$A$1:$AF$82,30,FALSE)</f>
        <v>5.25</v>
      </c>
      <c r="I51" s="67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9"/>
    </row>
    <row r="52" spans="1:27" x14ac:dyDescent="0.2">
      <c r="A52" t="s">
        <v>3019</v>
      </c>
      <c r="B52" t="s">
        <v>123</v>
      </c>
      <c r="C52" t="s">
        <v>77</v>
      </c>
      <c r="D52">
        <v>17.489999999999998</v>
      </c>
      <c r="E52">
        <v>18.72</v>
      </c>
      <c r="F52">
        <v>19.14</v>
      </c>
      <c r="G52" s="60">
        <f t="shared" si="0"/>
        <v>17.983499999999999</v>
      </c>
      <c r="H52" s="59">
        <f>VLOOKUP($A52,'Batsman Metrics'!$A$1:$AF$82,30,FALSE)</f>
        <v>4.2</v>
      </c>
      <c r="I52" s="67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9"/>
    </row>
    <row r="53" spans="1:27" x14ac:dyDescent="0.2">
      <c r="A53" t="s">
        <v>2966</v>
      </c>
      <c r="B53" t="s">
        <v>239</v>
      </c>
      <c r="C53" t="s">
        <v>77</v>
      </c>
      <c r="D53">
        <v>15.43</v>
      </c>
      <c r="E53">
        <v>15.23</v>
      </c>
      <c r="F53">
        <v>17.489999999999998</v>
      </c>
      <c r="G53" s="60">
        <f t="shared" si="0"/>
        <v>15.699000000000002</v>
      </c>
      <c r="H53" s="59">
        <f>VLOOKUP($A53,'Batsman Metrics'!$A$1:$AF$82,30,FALSE)</f>
        <v>1.6</v>
      </c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9"/>
    </row>
    <row r="54" spans="1:27" x14ac:dyDescent="0.2">
      <c r="A54" t="s">
        <v>2968</v>
      </c>
      <c r="B54" t="s">
        <v>245</v>
      </c>
      <c r="C54" t="s">
        <v>77</v>
      </c>
      <c r="D54">
        <v>11.32</v>
      </c>
      <c r="E54">
        <v>16.46</v>
      </c>
      <c r="F54">
        <v>13.99</v>
      </c>
      <c r="G54" s="60">
        <f t="shared" si="0"/>
        <v>12.7485</v>
      </c>
      <c r="H54" s="59">
        <f>VLOOKUP($A54,'Batsman Metrics'!$A$1:$AF$82,30,FALSE)</f>
        <v>2.6</v>
      </c>
      <c r="I54" s="67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9"/>
    </row>
    <row r="55" spans="1:27" x14ac:dyDescent="0.2">
      <c r="A55" t="s">
        <v>2951</v>
      </c>
      <c r="B55" t="s">
        <v>198</v>
      </c>
      <c r="C55" t="s">
        <v>77</v>
      </c>
      <c r="D55">
        <v>9.4700000000000006</v>
      </c>
      <c r="E55">
        <v>16.260000000000002</v>
      </c>
      <c r="F55">
        <v>21.19</v>
      </c>
      <c r="G55" s="60">
        <f t="shared" si="0"/>
        <v>12.586000000000002</v>
      </c>
      <c r="H55" s="59">
        <f>VLOOKUP($A55,'Batsman Metrics'!$A$1:$AF$82,30,FALSE)</f>
        <v>4</v>
      </c>
      <c r="I55" s="67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9"/>
    </row>
    <row r="56" spans="1:27" x14ac:dyDescent="0.2">
      <c r="A56" t="s">
        <v>3004</v>
      </c>
      <c r="B56" t="s">
        <v>340</v>
      </c>
      <c r="C56" t="s">
        <v>77</v>
      </c>
      <c r="D56">
        <v>12.55</v>
      </c>
      <c r="E56">
        <v>9.26</v>
      </c>
      <c r="F56">
        <v>11.11</v>
      </c>
      <c r="G56" s="60">
        <f t="shared" si="0"/>
        <v>11.676</v>
      </c>
      <c r="H56" s="59">
        <f>VLOOKUP($A56,'Batsman Metrics'!$A$1:$AF$82,30,FALSE)</f>
        <v>8</v>
      </c>
      <c r="I56" s="67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9"/>
    </row>
    <row r="57" spans="1:27" x14ac:dyDescent="0.2">
      <c r="A57" t="s">
        <v>3017</v>
      </c>
      <c r="B57" t="s">
        <v>389</v>
      </c>
      <c r="C57" t="s">
        <v>77</v>
      </c>
      <c r="D57">
        <v>9.4700000000000006</v>
      </c>
      <c r="E57">
        <v>8.44</v>
      </c>
      <c r="F57">
        <v>9.8800000000000008</v>
      </c>
      <c r="G57" s="60">
        <f t="shared" si="0"/>
        <v>9.3254999999999999</v>
      </c>
      <c r="H57" s="59">
        <f>VLOOKUP($A57,'Batsman Metrics'!$A$1:$AF$82,30,FALSE)</f>
        <v>4</v>
      </c>
      <c r="I57" s="67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9"/>
    </row>
    <row r="58" spans="1:27" x14ac:dyDescent="0.2">
      <c r="A58" t="s">
        <v>3010</v>
      </c>
      <c r="B58" t="s">
        <v>354</v>
      </c>
      <c r="C58" t="s">
        <v>77</v>
      </c>
      <c r="D58">
        <v>9.8800000000000008</v>
      </c>
      <c r="E58">
        <v>6.17</v>
      </c>
      <c r="F58">
        <v>7.2</v>
      </c>
      <c r="G58" s="60">
        <f t="shared" si="0"/>
        <v>8.7360000000000007</v>
      </c>
      <c r="H58" s="59">
        <f>VLOOKUP($A58,'Batsman Metrics'!$A$1:$AF$82,30,FALSE)</f>
        <v>6.5</v>
      </c>
      <c r="I58" s="67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9"/>
    </row>
    <row r="59" spans="1:27" x14ac:dyDescent="0.2">
      <c r="A59" t="s">
        <v>2972</v>
      </c>
      <c r="B59" t="s">
        <v>260</v>
      </c>
      <c r="C59" t="s">
        <v>77</v>
      </c>
      <c r="D59">
        <v>6.58</v>
      </c>
      <c r="E59">
        <v>4.32</v>
      </c>
      <c r="F59">
        <v>7.2</v>
      </c>
      <c r="G59" s="60">
        <f t="shared" si="0"/>
        <v>6.2210000000000001</v>
      </c>
      <c r="H59" s="59">
        <f>VLOOKUP($A59,'Batsman Metrics'!$A$1:$AF$82,30,FALSE)</f>
        <v>10</v>
      </c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8"/>
    </row>
    <row r="65" spans="1:28" x14ac:dyDescent="0.2">
      <c r="A65" t="s">
        <v>2927</v>
      </c>
      <c r="B65" t="s">
        <v>63</v>
      </c>
      <c r="C65" t="s">
        <v>2929</v>
      </c>
      <c r="D65" t="s">
        <v>3076</v>
      </c>
      <c r="E65" t="s">
        <v>3077</v>
      </c>
      <c r="F65" t="s">
        <v>3078</v>
      </c>
      <c r="G65" s="59" t="s">
        <v>3083</v>
      </c>
      <c r="H65" s="59" t="s">
        <v>3091</v>
      </c>
      <c r="N65" t="s">
        <v>3085</v>
      </c>
      <c r="O65" t="s">
        <v>3086</v>
      </c>
      <c r="R65" s="61" t="s">
        <v>3119</v>
      </c>
      <c r="T65" s="58">
        <v>0.65</v>
      </c>
      <c r="U65" s="58">
        <v>0.2</v>
      </c>
      <c r="V65" s="58">
        <v>0.15</v>
      </c>
    </row>
    <row r="66" spans="1:28" x14ac:dyDescent="0.2">
      <c r="A66" t="s">
        <v>2971</v>
      </c>
      <c r="B66" t="s">
        <v>253</v>
      </c>
      <c r="C66" t="s">
        <v>73</v>
      </c>
      <c r="D66">
        <v>45.06</v>
      </c>
      <c r="E66">
        <v>87.24</v>
      </c>
      <c r="F66">
        <v>81.48</v>
      </c>
      <c r="G66" s="60">
        <f>(D66*$N$6)+(E66*$N$7)+(F66*$N$8)</f>
        <v>58.959000000000003</v>
      </c>
      <c r="H66" s="59">
        <f>VLOOKUP($A66,'Batsman Metrics'!$A$1:$AF$82,30,FALSE)</f>
        <v>7.25</v>
      </c>
      <c r="M66" t="s">
        <v>3084</v>
      </c>
      <c r="N66">
        <v>0</v>
      </c>
      <c r="O66" s="58">
        <v>15</v>
      </c>
      <c r="R66" s="62" t="s">
        <v>3120</v>
      </c>
      <c r="T66" s="58">
        <v>0.3</v>
      </c>
      <c r="U66" s="58">
        <v>0.4</v>
      </c>
      <c r="V66" s="58">
        <v>0.3</v>
      </c>
      <c r="AB66" s="58"/>
    </row>
    <row r="67" spans="1:28" x14ac:dyDescent="0.2">
      <c r="A67" t="s">
        <v>2939</v>
      </c>
      <c r="B67" t="s">
        <v>163</v>
      </c>
      <c r="C67" t="s">
        <v>73</v>
      </c>
      <c r="D67">
        <v>69.14</v>
      </c>
      <c r="E67">
        <v>68.31</v>
      </c>
      <c r="F67">
        <v>66.67</v>
      </c>
      <c r="G67" s="60">
        <f t="shared" ref="G67:G89" si="1">(D67*$N$6)+(E67*$N$7)+(F67*$N$8)</f>
        <v>68.603499999999997</v>
      </c>
      <c r="H67" s="59">
        <f>VLOOKUP($A67,'Batsman Metrics'!$A$1:$AF$82,30,FALSE)</f>
        <v>11</v>
      </c>
      <c r="N67">
        <v>100</v>
      </c>
      <c r="O67" s="58">
        <v>15</v>
      </c>
      <c r="R67" s="62" t="s">
        <v>3121</v>
      </c>
      <c r="T67" s="58">
        <v>0.05</v>
      </c>
      <c r="U67" s="58">
        <v>0.2</v>
      </c>
      <c r="V67" s="58">
        <v>0.75</v>
      </c>
      <c r="AB67" s="58"/>
    </row>
    <row r="68" spans="1:28" x14ac:dyDescent="0.2">
      <c r="A68" t="s">
        <v>2979</v>
      </c>
      <c r="B68" t="s">
        <v>642</v>
      </c>
      <c r="C68" t="s">
        <v>73</v>
      </c>
      <c r="D68">
        <v>36.01</v>
      </c>
      <c r="E68">
        <v>61.94</v>
      </c>
      <c r="F68">
        <v>73.66</v>
      </c>
      <c r="G68" s="60">
        <f t="shared" si="1"/>
        <v>46.843499999999999</v>
      </c>
      <c r="H68" s="59">
        <f>VLOOKUP($A68,'Batsman Metrics'!$A$1:$AF$82,30,FALSE)</f>
        <v>15</v>
      </c>
    </row>
    <row r="69" spans="1:28" x14ac:dyDescent="0.2">
      <c r="A69" t="s">
        <v>2933</v>
      </c>
      <c r="B69" t="s">
        <v>142</v>
      </c>
      <c r="C69" t="s">
        <v>73</v>
      </c>
      <c r="D69">
        <v>83.13</v>
      </c>
      <c r="E69">
        <v>60.91</v>
      </c>
      <c r="F69">
        <v>61.73</v>
      </c>
      <c r="G69" s="60">
        <f t="shared" si="1"/>
        <v>75.475999999999999</v>
      </c>
      <c r="H69" s="59">
        <f>VLOOKUP($A69,'Batsman Metrics'!$A$1:$AF$82,30,FALSE)</f>
        <v>6.25</v>
      </c>
      <c r="M69" t="s">
        <v>3087</v>
      </c>
      <c r="N69">
        <v>50</v>
      </c>
      <c r="O69" s="58">
        <v>50</v>
      </c>
      <c r="AB69" s="58"/>
    </row>
    <row r="70" spans="1:28" x14ac:dyDescent="0.2">
      <c r="A70" t="s">
        <v>3000</v>
      </c>
      <c r="B70" t="s">
        <v>648</v>
      </c>
      <c r="C70" t="s">
        <v>73</v>
      </c>
      <c r="D70">
        <v>41.15</v>
      </c>
      <c r="E70">
        <v>81.069999999999993</v>
      </c>
      <c r="F70">
        <v>83.13</v>
      </c>
      <c r="G70" s="60">
        <f t="shared" si="1"/>
        <v>55.430999999999997</v>
      </c>
      <c r="H70" s="59">
        <f>VLOOKUP($A70,'Batsman Metrics'!$A$1:$AF$82,30,FALSE)</f>
        <v>6</v>
      </c>
      <c r="N70">
        <v>50</v>
      </c>
      <c r="O70" s="58">
        <v>0</v>
      </c>
      <c r="AB70" s="58"/>
    </row>
    <row r="71" spans="1:28" x14ac:dyDescent="0.2">
      <c r="A71" t="s">
        <v>3015</v>
      </c>
      <c r="B71" t="s">
        <v>378</v>
      </c>
      <c r="C71" t="s">
        <v>73</v>
      </c>
      <c r="D71">
        <v>62.76</v>
      </c>
      <c r="E71">
        <v>89.3</v>
      </c>
      <c r="F71">
        <v>93.83</v>
      </c>
      <c r="G71" s="60">
        <f t="shared" si="1"/>
        <v>72.728499999999997</v>
      </c>
      <c r="H71" s="59">
        <f>VLOOKUP($A71,'Batsman Metrics'!$A$1:$AF$82,30,FALSE)</f>
        <v>12</v>
      </c>
    </row>
    <row r="72" spans="1:28" x14ac:dyDescent="0.2">
      <c r="A72" t="s">
        <v>2994</v>
      </c>
      <c r="B72" t="s">
        <v>312</v>
      </c>
      <c r="C72" t="s">
        <v>73</v>
      </c>
      <c r="D72">
        <v>67.08</v>
      </c>
      <c r="E72">
        <v>91.36</v>
      </c>
      <c r="F72">
        <v>82.3</v>
      </c>
      <c r="G72" s="60">
        <f t="shared" si="1"/>
        <v>74.219000000000008</v>
      </c>
      <c r="H72" s="59">
        <f>VLOOKUP($A72,'Batsman Metrics'!$A$1:$AF$82,30,FALSE)</f>
        <v>8.5</v>
      </c>
    </row>
    <row r="73" spans="1:28" x14ac:dyDescent="0.2">
      <c r="A73" t="s">
        <v>2950</v>
      </c>
      <c r="B73" t="s">
        <v>479</v>
      </c>
      <c r="C73" t="s">
        <v>73</v>
      </c>
      <c r="D73">
        <v>67.900000000000006</v>
      </c>
      <c r="E73">
        <v>40.33</v>
      </c>
      <c r="F73">
        <v>36.619999999999997</v>
      </c>
      <c r="G73" s="60">
        <f t="shared" si="1"/>
        <v>57.69400000000001</v>
      </c>
      <c r="H73" s="59">
        <f>VLOOKUP($A73,'Batsman Metrics'!$A$1:$AF$82,30,FALSE)</f>
        <v>14</v>
      </c>
    </row>
    <row r="74" spans="1:28" x14ac:dyDescent="0.2">
      <c r="A74" t="s">
        <v>2969</v>
      </c>
      <c r="B74" t="s">
        <v>644</v>
      </c>
      <c r="C74" t="s">
        <v>73</v>
      </c>
      <c r="D74">
        <v>65.22</v>
      </c>
      <c r="E74">
        <v>67.08</v>
      </c>
      <c r="F74">
        <v>59.67</v>
      </c>
      <c r="G74" s="60">
        <f t="shared" si="1"/>
        <v>64.759500000000003</v>
      </c>
      <c r="H74" s="59">
        <f>VLOOKUP($A74,'Batsman Metrics'!$A$1:$AF$82,30,FALSE)</f>
        <v>10.75</v>
      </c>
    </row>
    <row r="75" spans="1:28" x14ac:dyDescent="0.2">
      <c r="A75" t="s">
        <v>2947</v>
      </c>
      <c r="B75" t="s">
        <v>475</v>
      </c>
      <c r="C75" t="s">
        <v>73</v>
      </c>
      <c r="D75">
        <v>82.71</v>
      </c>
      <c r="E75">
        <v>85.6</v>
      </c>
      <c r="F75">
        <v>86.01</v>
      </c>
      <c r="G75" s="60">
        <f t="shared" si="1"/>
        <v>83.783000000000001</v>
      </c>
      <c r="H75" s="59">
        <f>VLOOKUP($A75,'Batsman Metrics'!$A$1:$AF$82,30,FALSE)</f>
        <v>10</v>
      </c>
    </row>
    <row r="76" spans="1:28" x14ac:dyDescent="0.2">
      <c r="A76" t="s">
        <v>2960</v>
      </c>
      <c r="B76" t="s">
        <v>222</v>
      </c>
      <c r="C76" t="s">
        <v>73</v>
      </c>
      <c r="D76">
        <v>56.99</v>
      </c>
      <c r="E76">
        <v>72.84</v>
      </c>
      <c r="F76">
        <v>71.19</v>
      </c>
      <c r="G76" s="60">
        <f t="shared" si="1"/>
        <v>62.290000000000006</v>
      </c>
      <c r="H76" s="59">
        <f>VLOOKUP($A76,'Batsman Metrics'!$A$1:$AF$82,30,FALSE)</f>
        <v>9.1999999999999993</v>
      </c>
    </row>
    <row r="77" spans="1:28" x14ac:dyDescent="0.2">
      <c r="A77" t="s">
        <v>2949</v>
      </c>
      <c r="B77" t="s">
        <v>193</v>
      </c>
      <c r="C77" t="s">
        <v>73</v>
      </c>
      <c r="D77">
        <v>26.75</v>
      </c>
      <c r="E77">
        <v>53.5</v>
      </c>
      <c r="F77">
        <v>58.03</v>
      </c>
      <c r="G77" s="60">
        <f t="shared" si="1"/>
        <v>36.792000000000002</v>
      </c>
      <c r="H77" s="59">
        <f>VLOOKUP($A77,'Batsman Metrics'!$A$1:$AF$82,30,FALSE)</f>
        <v>9.25</v>
      </c>
    </row>
    <row r="78" spans="1:28" x14ac:dyDescent="0.2">
      <c r="A78" t="s">
        <v>2937</v>
      </c>
      <c r="B78" t="s">
        <v>156</v>
      </c>
      <c r="C78" t="s">
        <v>73</v>
      </c>
      <c r="D78">
        <v>22.22</v>
      </c>
      <c r="E78">
        <v>52.06</v>
      </c>
      <c r="F78">
        <v>40.119999999999997</v>
      </c>
      <c r="G78" s="60">
        <f t="shared" si="1"/>
        <v>30.873000000000001</v>
      </c>
      <c r="H78" s="59">
        <f>VLOOKUP($A78,'Batsman Metrics'!$A$1:$AF$82,30,FALSE)</f>
        <v>4.4000000000000004</v>
      </c>
    </row>
    <row r="79" spans="1:28" x14ac:dyDescent="0.2">
      <c r="A79" t="s">
        <v>2953</v>
      </c>
      <c r="B79" t="s">
        <v>485</v>
      </c>
      <c r="C79" t="s">
        <v>73</v>
      </c>
      <c r="D79">
        <v>62.14</v>
      </c>
      <c r="E79">
        <v>69.959999999999994</v>
      </c>
      <c r="F79">
        <v>67.08</v>
      </c>
      <c r="G79" s="60">
        <f t="shared" si="1"/>
        <v>64.444999999999993</v>
      </c>
      <c r="H79" s="59">
        <f>VLOOKUP($A79,'Batsman Metrics'!$A$1:$AF$82,30,FALSE)</f>
        <v>6</v>
      </c>
    </row>
    <row r="80" spans="1:28" x14ac:dyDescent="0.2">
      <c r="A80" t="s">
        <v>2962</v>
      </c>
      <c r="B80" t="s">
        <v>229</v>
      </c>
      <c r="C80" t="s">
        <v>73</v>
      </c>
      <c r="D80">
        <v>53.7</v>
      </c>
      <c r="E80">
        <v>50.62</v>
      </c>
      <c r="F80">
        <v>58.44</v>
      </c>
      <c r="G80" s="60">
        <f t="shared" si="1"/>
        <v>53.795000000000002</v>
      </c>
      <c r="H80" s="59">
        <f>VLOOKUP($A80,'Batsman Metrics'!$A$1:$AF$82,30,FALSE)</f>
        <v>8</v>
      </c>
    </row>
    <row r="81" spans="1:8" x14ac:dyDescent="0.2">
      <c r="A81" t="s">
        <v>2967</v>
      </c>
      <c r="B81" t="s">
        <v>243</v>
      </c>
      <c r="C81" t="s">
        <v>73</v>
      </c>
      <c r="D81">
        <v>11.52</v>
      </c>
      <c r="E81">
        <v>37.24</v>
      </c>
      <c r="F81">
        <v>37.450000000000003</v>
      </c>
      <c r="G81" s="60">
        <f t="shared" si="1"/>
        <v>20.5535</v>
      </c>
      <c r="H81" s="59">
        <f>VLOOKUP($A81,'Batsman Metrics'!$A$1:$AF$82,30,FALSE)</f>
        <v>2</v>
      </c>
    </row>
    <row r="82" spans="1:8" x14ac:dyDescent="0.2">
      <c r="A82" t="s">
        <v>2956</v>
      </c>
      <c r="B82" t="s">
        <v>210</v>
      </c>
      <c r="C82" t="s">
        <v>73</v>
      </c>
      <c r="D82">
        <v>20.78</v>
      </c>
      <c r="E82">
        <v>75.72</v>
      </c>
      <c r="F82">
        <v>78.81</v>
      </c>
      <c r="G82" s="60">
        <f t="shared" si="1"/>
        <v>40.472500000000004</v>
      </c>
      <c r="H82" s="59">
        <f>VLOOKUP($A82,'Batsman Metrics'!$A$1:$AF$82,30,FALSE)</f>
        <v>10</v>
      </c>
    </row>
    <row r="83" spans="1:8" x14ac:dyDescent="0.2">
      <c r="A83" t="s">
        <v>3003</v>
      </c>
      <c r="B83" t="s">
        <v>333</v>
      </c>
      <c r="C83" t="s">
        <v>73</v>
      </c>
      <c r="D83">
        <v>10.49</v>
      </c>
      <c r="E83">
        <v>23.87</v>
      </c>
      <c r="F83">
        <v>9.8800000000000008</v>
      </c>
      <c r="G83" s="60">
        <f t="shared" si="1"/>
        <v>13.0745</v>
      </c>
      <c r="H83" s="59">
        <f>VLOOKUP($A83,'Batsman Metrics'!$A$1:$AF$82,30,FALSE)</f>
        <v>8</v>
      </c>
    </row>
    <row r="84" spans="1:8" x14ac:dyDescent="0.2">
      <c r="A84" t="s">
        <v>2975</v>
      </c>
      <c r="B84" t="s">
        <v>267</v>
      </c>
      <c r="C84" t="s">
        <v>73</v>
      </c>
      <c r="D84">
        <v>90.12</v>
      </c>
      <c r="E84">
        <v>65.84</v>
      </c>
      <c r="F84">
        <v>68.31</v>
      </c>
      <c r="G84" s="60">
        <f t="shared" si="1"/>
        <v>81.992500000000007</v>
      </c>
      <c r="H84" s="59">
        <f>VLOOKUP($A84,'Batsman Metrics'!$A$1:$AF$82,30,FALSE)</f>
        <v>6.75</v>
      </c>
    </row>
    <row r="85" spans="1:8" x14ac:dyDescent="0.2">
      <c r="A85" t="s">
        <v>2946</v>
      </c>
      <c r="B85" t="s">
        <v>185</v>
      </c>
      <c r="C85" t="s">
        <v>73</v>
      </c>
      <c r="D85">
        <v>70.37</v>
      </c>
      <c r="E85">
        <v>71.19</v>
      </c>
      <c r="F85">
        <v>79.83</v>
      </c>
      <c r="G85" s="60">
        <f t="shared" si="1"/>
        <v>71.953000000000003</v>
      </c>
      <c r="H85" s="59">
        <f>VLOOKUP($A85,'Batsman Metrics'!$A$1:$AF$82,30,FALSE)</f>
        <v>6.75</v>
      </c>
    </row>
    <row r="86" spans="1:8" x14ac:dyDescent="0.2">
      <c r="A86" t="s">
        <v>2943</v>
      </c>
      <c r="B86" t="s">
        <v>178</v>
      </c>
      <c r="C86" t="s">
        <v>73</v>
      </c>
      <c r="D86">
        <v>36.42</v>
      </c>
      <c r="E86">
        <v>49.38</v>
      </c>
      <c r="F86">
        <v>48.36</v>
      </c>
      <c r="G86" s="60">
        <f t="shared" si="1"/>
        <v>40.803000000000004</v>
      </c>
      <c r="H86" s="59">
        <f>VLOOKUP($A86,'Batsman Metrics'!$A$1:$AF$82,30,FALSE)</f>
        <v>8.75</v>
      </c>
    </row>
    <row r="87" spans="1:8" x14ac:dyDescent="0.2">
      <c r="A87" t="s">
        <v>2938</v>
      </c>
      <c r="B87" t="s">
        <v>160</v>
      </c>
      <c r="C87" t="s">
        <v>73</v>
      </c>
      <c r="D87">
        <v>93.83</v>
      </c>
      <c r="E87">
        <v>66.25</v>
      </c>
      <c r="F87">
        <v>65.02</v>
      </c>
      <c r="G87" s="60">
        <f t="shared" si="1"/>
        <v>83.992499999999993</v>
      </c>
      <c r="H87" s="59">
        <f>VLOOKUP($A87,'Batsman Metrics'!$A$1:$AF$82,30,FALSE)</f>
        <v>7</v>
      </c>
    </row>
    <row r="88" spans="1:8" x14ac:dyDescent="0.2">
      <c r="A88" t="s">
        <v>2931</v>
      </c>
      <c r="B88" t="s">
        <v>131</v>
      </c>
      <c r="C88" t="s">
        <v>73</v>
      </c>
      <c r="D88">
        <v>21.81</v>
      </c>
      <c r="E88">
        <v>57.2</v>
      </c>
      <c r="F88">
        <v>34.57</v>
      </c>
      <c r="G88" s="60">
        <f t="shared" si="1"/>
        <v>30.802000000000003</v>
      </c>
      <c r="H88" s="59">
        <f>VLOOKUP($A88,'Batsman Metrics'!$A$1:$AF$82,30,FALSE)</f>
        <v>3.6</v>
      </c>
    </row>
    <row r="89" spans="1:8" x14ac:dyDescent="0.2">
      <c r="A89" t="s">
        <v>2932</v>
      </c>
      <c r="B89" t="s">
        <v>138</v>
      </c>
      <c r="C89" t="s">
        <v>73</v>
      </c>
      <c r="D89">
        <v>12.97</v>
      </c>
      <c r="E89">
        <v>15.43</v>
      </c>
      <c r="F89">
        <v>11.11</v>
      </c>
      <c r="G89" s="60">
        <f t="shared" si="1"/>
        <v>13.183</v>
      </c>
      <c r="H89" s="59">
        <f>VLOOKUP($A89,'Batsman Metrics'!$A$1:$AF$82,30,FALSE)</f>
        <v>2.6</v>
      </c>
    </row>
  </sheetData>
  <mergeCells count="1">
    <mergeCell ref="X4:Y4"/>
  </mergeCells>
  <dataValidations count="1">
    <dataValidation type="list" allowBlank="1" showInputMessage="1" showErrorMessage="1" sqref="Q7" xr:uid="{9D594CE8-8C65-48FE-9D9C-E1CE847D4AA2}">
      <formula1>$R$65:$R$67</formula1>
    </dataValidation>
  </dataValidations>
  <hyperlinks>
    <hyperlink ref="X6" location="'Ind Batsman Dashboard'!A1" display="Indian" xr:uid="{F7A602D2-4A2B-4A22-A2EE-208F54CE4440}"/>
    <hyperlink ref="X7" location="'OS Batsman Dashboard'!A1" display="Overseas" xr:uid="{47DBCCB7-75FC-414D-82CD-D71951771E11}"/>
    <hyperlink ref="Y6" location="'Ind Bowler Dashboard'!A1" display="Indian" xr:uid="{2264CE5A-C31B-425B-BE98-C38C55499901}"/>
    <hyperlink ref="Y7" location="'OS Bowler Dashboard'!A1" display="Overseas" xr:uid="{BD3C9873-67A2-4894-89C3-B4502F9921A6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FDB6-90C8-4ACA-85C5-D425A5A526DD}">
  <dimension ref="A1:AB89"/>
  <sheetViews>
    <sheetView showGridLines="0" topLeftCell="L5" zoomScaleNormal="100" workbookViewId="0">
      <selection activeCell="Y6" sqref="Y6"/>
    </sheetView>
  </sheetViews>
  <sheetFormatPr baseColWidth="10" defaultColWidth="8.83203125" defaultRowHeight="15" x14ac:dyDescent="0.2"/>
  <cols>
    <col min="1" max="1" width="0" hidden="1" customWidth="1"/>
    <col min="2" max="2" width="20.1640625" bestFit="1" customWidth="1"/>
    <col min="7" max="8" width="8.83203125" style="59" customWidth="1"/>
    <col min="13" max="13" width="21.6640625" bestFit="1" customWidth="1"/>
    <col min="17" max="17" width="14.1640625" bestFit="1" customWidth="1"/>
    <col min="24" max="24" width="13.83203125" bestFit="1" customWidth="1"/>
    <col min="25" max="26" width="13.33203125" bestFit="1" customWidth="1"/>
  </cols>
  <sheetData>
    <row r="1" spans="1:27" x14ac:dyDescent="0.2">
      <c r="I1" s="64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27" x14ac:dyDescent="0.2">
      <c r="A2" t="s">
        <v>2927</v>
      </c>
      <c r="B2" t="s">
        <v>63</v>
      </c>
      <c r="C2" t="s">
        <v>2929</v>
      </c>
      <c r="D2" t="s">
        <v>3076</v>
      </c>
      <c r="E2" t="s">
        <v>3077</v>
      </c>
      <c r="F2" t="s">
        <v>3078</v>
      </c>
      <c r="G2" s="59" t="s">
        <v>3083</v>
      </c>
      <c r="H2" s="59" t="str">
        <f>VLOOKUP($A2,'Batsman Metrics'!$A$1:$AF$82,30,FALSE)</f>
        <v>Auction_Price_in_Cr_2022</v>
      </c>
      <c r="I2" s="67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9"/>
    </row>
    <row r="3" spans="1:27" x14ac:dyDescent="0.2">
      <c r="A3" t="s">
        <v>2971</v>
      </c>
      <c r="B3" t="s">
        <v>253</v>
      </c>
      <c r="C3" t="s">
        <v>73</v>
      </c>
      <c r="D3">
        <v>45.06</v>
      </c>
      <c r="E3">
        <v>87.24</v>
      </c>
      <c r="F3">
        <v>81.48</v>
      </c>
      <c r="G3" s="60">
        <f>(D3*$N$6)+(E3*$N$7)+(F3*$N$8)</f>
        <v>58.959000000000003</v>
      </c>
      <c r="H3" s="59">
        <f>VLOOKUP($A3,'Batsman Metrics'!$A$1:$AF$82,30,FALSE)</f>
        <v>7.25</v>
      </c>
      <c r="I3" s="70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9"/>
    </row>
    <row r="4" spans="1:27" x14ac:dyDescent="0.2">
      <c r="A4" t="s">
        <v>2939</v>
      </c>
      <c r="B4" t="s">
        <v>163</v>
      </c>
      <c r="C4" t="s">
        <v>73</v>
      </c>
      <c r="D4">
        <v>69.14</v>
      </c>
      <c r="E4">
        <v>68.31</v>
      </c>
      <c r="F4">
        <v>66.67</v>
      </c>
      <c r="G4" s="60">
        <f t="shared" ref="G4:G26" si="0">(D4*$N$6)+(E4*$N$7)+(F4*$N$8)</f>
        <v>68.603499999999997</v>
      </c>
      <c r="H4" s="59">
        <f>VLOOKUP($A4,'Batsman Metrics'!$A$1:$AF$82,30,FALSE)</f>
        <v>11</v>
      </c>
      <c r="I4" s="67"/>
      <c r="J4" s="71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96" t="s">
        <v>3142</v>
      </c>
      <c r="Y4" s="97"/>
      <c r="Z4" s="68"/>
      <c r="AA4" s="69"/>
    </row>
    <row r="5" spans="1:27" x14ac:dyDescent="0.2">
      <c r="A5" t="s">
        <v>2979</v>
      </c>
      <c r="B5" t="s">
        <v>642</v>
      </c>
      <c r="C5" t="s">
        <v>73</v>
      </c>
      <c r="D5">
        <v>36.01</v>
      </c>
      <c r="E5">
        <v>61.94</v>
      </c>
      <c r="F5">
        <v>73.66</v>
      </c>
      <c r="G5" s="60">
        <f t="shared" si="0"/>
        <v>46.843499999999999</v>
      </c>
      <c r="H5" s="59">
        <f>VLOOKUP($A5,'Batsman Metrics'!$A$1:$AF$82,30,FALSE)</f>
        <v>15</v>
      </c>
      <c r="I5" s="67"/>
      <c r="J5" s="68"/>
      <c r="K5" s="68"/>
      <c r="L5" s="68"/>
      <c r="M5" s="72" t="s">
        <v>3122</v>
      </c>
      <c r="N5" s="73" t="s">
        <v>3123</v>
      </c>
      <c r="O5" s="68"/>
      <c r="P5" s="68"/>
      <c r="Q5" s="68"/>
      <c r="R5" s="68"/>
      <c r="S5" s="68"/>
      <c r="T5" s="68"/>
      <c r="U5" s="68"/>
      <c r="V5" s="68"/>
      <c r="W5" s="68"/>
      <c r="X5" s="89" t="s">
        <v>71</v>
      </c>
      <c r="Y5" s="90" t="s">
        <v>4</v>
      </c>
      <c r="Z5" s="68"/>
      <c r="AA5" s="69"/>
    </row>
    <row r="6" spans="1:27" x14ac:dyDescent="0.2">
      <c r="A6" t="s">
        <v>2933</v>
      </c>
      <c r="B6" t="s">
        <v>142</v>
      </c>
      <c r="C6" t="s">
        <v>73</v>
      </c>
      <c r="D6">
        <v>83.13</v>
      </c>
      <c r="E6">
        <v>60.91</v>
      </c>
      <c r="F6">
        <v>61.73</v>
      </c>
      <c r="G6" s="60">
        <f t="shared" si="0"/>
        <v>75.475999999999999</v>
      </c>
      <c r="H6" s="59">
        <f>VLOOKUP($A6,'Batsman Metrics'!$A$1:$AF$82,30,FALSE)</f>
        <v>6.25</v>
      </c>
      <c r="I6" s="67"/>
      <c r="J6" s="68"/>
      <c r="K6" s="68"/>
      <c r="L6" s="68"/>
      <c r="M6" s="74" t="s">
        <v>2796</v>
      </c>
      <c r="N6" s="75" cm="1">
        <f t="array" ref="N6">_xlfn.IFNA(_xlfn.IFS($Q$7=$R$65,T$65,$Q$7=$R$66,T$66,$Q$7=R$67,T$67),65%)</f>
        <v>0.65</v>
      </c>
      <c r="O6" s="68"/>
      <c r="P6" s="68"/>
      <c r="Q6" s="72" t="s">
        <v>3118</v>
      </c>
      <c r="R6" s="68"/>
      <c r="S6" s="68"/>
      <c r="T6" s="68"/>
      <c r="U6" s="68"/>
      <c r="V6" s="68"/>
      <c r="W6" s="68"/>
      <c r="X6" s="91" t="s">
        <v>77</v>
      </c>
      <c r="Y6" s="91" t="s">
        <v>77</v>
      </c>
      <c r="Z6" s="68"/>
      <c r="AA6" s="69"/>
    </row>
    <row r="7" spans="1:27" x14ac:dyDescent="0.2">
      <c r="A7" t="s">
        <v>3000</v>
      </c>
      <c r="B7" t="s">
        <v>648</v>
      </c>
      <c r="C7" t="s">
        <v>73</v>
      </c>
      <c r="D7">
        <v>41.15</v>
      </c>
      <c r="E7">
        <v>81.069999999999993</v>
      </c>
      <c r="F7">
        <v>83.13</v>
      </c>
      <c r="G7" s="60">
        <f t="shared" si="0"/>
        <v>55.430999999999997</v>
      </c>
      <c r="H7" s="59">
        <f>VLOOKUP($A7,'Batsman Metrics'!$A$1:$AF$82,30,FALSE)</f>
        <v>6</v>
      </c>
      <c r="I7" s="67"/>
      <c r="J7" s="68"/>
      <c r="K7" s="68"/>
      <c r="L7" s="68"/>
      <c r="M7" s="74" t="s">
        <v>3081</v>
      </c>
      <c r="N7" s="75" cm="1">
        <f t="array" ref="N7">_xlfn.IFNA(_xlfn.IFS($Q$7=$R$65,U$65,$Q$7=$R$66,U$66,$Q$7=R$67,U$67),65%)</f>
        <v>0.2</v>
      </c>
      <c r="O7" s="68"/>
      <c r="P7" s="68"/>
      <c r="Q7" s="63" t="s">
        <v>3119</v>
      </c>
      <c r="R7" s="68"/>
      <c r="S7" s="68"/>
      <c r="T7" s="68"/>
      <c r="U7" s="68"/>
      <c r="V7" s="68"/>
      <c r="W7" s="68"/>
      <c r="X7" s="91" t="s">
        <v>73</v>
      </c>
      <c r="Y7" s="91" t="s">
        <v>73</v>
      </c>
      <c r="Z7" s="68"/>
      <c r="AA7" s="69"/>
    </row>
    <row r="8" spans="1:27" x14ac:dyDescent="0.2">
      <c r="A8" t="s">
        <v>3015</v>
      </c>
      <c r="B8" t="s">
        <v>378</v>
      </c>
      <c r="C8" t="s">
        <v>73</v>
      </c>
      <c r="D8">
        <v>62.76</v>
      </c>
      <c r="E8">
        <v>89.3</v>
      </c>
      <c r="F8">
        <v>93.83</v>
      </c>
      <c r="G8" s="60">
        <f t="shared" si="0"/>
        <v>72.728499999999997</v>
      </c>
      <c r="H8" s="59">
        <f>VLOOKUP($A8,'Batsman Metrics'!$A$1:$AF$82,30,FALSE)</f>
        <v>12</v>
      </c>
      <c r="I8" s="67"/>
      <c r="J8" s="68"/>
      <c r="K8" s="68"/>
      <c r="L8" s="68"/>
      <c r="M8" s="74" t="s">
        <v>3082</v>
      </c>
      <c r="N8" s="75" cm="1">
        <f t="array" ref="N8">_xlfn.IFNA(_xlfn.IFS($Q$7=$R$65,V$65,$Q$7=$R$66,V$66,$Q$7=R$67,V$67),65%)</f>
        <v>0.15</v>
      </c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9"/>
    </row>
    <row r="9" spans="1:27" x14ac:dyDescent="0.2">
      <c r="A9" t="s">
        <v>2994</v>
      </c>
      <c r="B9" t="s">
        <v>312</v>
      </c>
      <c r="C9" t="s">
        <v>73</v>
      </c>
      <c r="D9">
        <v>67.08</v>
      </c>
      <c r="E9">
        <v>91.36</v>
      </c>
      <c r="F9">
        <v>82.3</v>
      </c>
      <c r="G9" s="60">
        <f t="shared" si="0"/>
        <v>74.219000000000008</v>
      </c>
      <c r="H9" s="59">
        <f>VLOOKUP($A9,'Batsman Metrics'!$A$1:$AF$82,30,FALSE)</f>
        <v>8.5</v>
      </c>
      <c r="I9" s="67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9"/>
    </row>
    <row r="10" spans="1:27" x14ac:dyDescent="0.2">
      <c r="A10" t="s">
        <v>2950</v>
      </c>
      <c r="B10" t="s">
        <v>479</v>
      </c>
      <c r="C10" t="s">
        <v>73</v>
      </c>
      <c r="D10">
        <v>67.900000000000006</v>
      </c>
      <c r="E10">
        <v>40.33</v>
      </c>
      <c r="F10">
        <v>36.619999999999997</v>
      </c>
      <c r="G10" s="60">
        <f t="shared" si="0"/>
        <v>57.69400000000001</v>
      </c>
      <c r="H10" s="59">
        <f>VLOOKUP($A10,'Batsman Metrics'!$A$1:$AF$82,30,FALSE)</f>
        <v>14</v>
      </c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9"/>
    </row>
    <row r="11" spans="1:27" x14ac:dyDescent="0.2">
      <c r="A11" t="s">
        <v>2969</v>
      </c>
      <c r="B11" t="s">
        <v>644</v>
      </c>
      <c r="C11" t="s">
        <v>73</v>
      </c>
      <c r="D11">
        <v>65.22</v>
      </c>
      <c r="E11">
        <v>67.08</v>
      </c>
      <c r="F11">
        <v>59.67</v>
      </c>
      <c r="G11" s="60">
        <f t="shared" si="0"/>
        <v>64.759500000000003</v>
      </c>
      <c r="H11" s="59">
        <f>VLOOKUP($A11,'Batsman Metrics'!$A$1:$AF$82,30,FALSE)</f>
        <v>10.75</v>
      </c>
      <c r="I11" s="67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9"/>
    </row>
    <row r="12" spans="1:27" x14ac:dyDescent="0.2">
      <c r="A12" t="s">
        <v>2947</v>
      </c>
      <c r="B12" t="s">
        <v>475</v>
      </c>
      <c r="C12" t="s">
        <v>73</v>
      </c>
      <c r="D12">
        <v>82.71</v>
      </c>
      <c r="E12">
        <v>85.6</v>
      </c>
      <c r="F12">
        <v>86.01</v>
      </c>
      <c r="G12" s="60">
        <f t="shared" si="0"/>
        <v>83.783000000000001</v>
      </c>
      <c r="H12" s="59">
        <f>VLOOKUP($A12,'Batsman Metrics'!$A$1:$AF$82,30,FALSE)</f>
        <v>10</v>
      </c>
      <c r="I12" s="67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9"/>
    </row>
    <row r="13" spans="1:27" x14ac:dyDescent="0.2">
      <c r="A13" t="s">
        <v>2960</v>
      </c>
      <c r="B13" t="s">
        <v>222</v>
      </c>
      <c r="C13" t="s">
        <v>73</v>
      </c>
      <c r="D13">
        <v>56.99</v>
      </c>
      <c r="E13">
        <v>72.84</v>
      </c>
      <c r="F13">
        <v>71.19</v>
      </c>
      <c r="G13" s="60">
        <f t="shared" si="0"/>
        <v>62.290000000000006</v>
      </c>
      <c r="H13" s="59">
        <f>VLOOKUP($A13,'Batsman Metrics'!$A$1:$AF$82,30,FALSE)</f>
        <v>9.1999999999999993</v>
      </c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9"/>
    </row>
    <row r="14" spans="1:27" x14ac:dyDescent="0.2">
      <c r="A14" t="s">
        <v>2949</v>
      </c>
      <c r="B14" t="s">
        <v>193</v>
      </c>
      <c r="C14" t="s">
        <v>73</v>
      </c>
      <c r="D14">
        <v>26.75</v>
      </c>
      <c r="E14">
        <v>53.5</v>
      </c>
      <c r="F14">
        <v>58.03</v>
      </c>
      <c r="G14" s="60">
        <f t="shared" si="0"/>
        <v>36.792000000000002</v>
      </c>
      <c r="H14" s="59">
        <f>VLOOKUP($A14,'Batsman Metrics'!$A$1:$AF$82,30,FALSE)</f>
        <v>9.25</v>
      </c>
      <c r="I14" s="67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49" t="s">
        <v>3124</v>
      </c>
      <c r="X14" s="79" t="s">
        <v>3128</v>
      </c>
      <c r="Y14" s="79" t="s">
        <v>3132</v>
      </c>
      <c r="Z14" s="79" t="s">
        <v>3131</v>
      </c>
      <c r="AA14" s="69"/>
    </row>
    <row r="15" spans="1:27" x14ac:dyDescent="0.2">
      <c r="A15" t="s">
        <v>2937</v>
      </c>
      <c r="B15" t="s">
        <v>156</v>
      </c>
      <c r="C15" t="s">
        <v>73</v>
      </c>
      <c r="D15">
        <v>22.22</v>
      </c>
      <c r="E15">
        <v>52.06</v>
      </c>
      <c r="F15">
        <v>40.119999999999997</v>
      </c>
      <c r="G15" s="60">
        <f t="shared" si="0"/>
        <v>30.873000000000001</v>
      </c>
      <c r="H15" s="59">
        <f>VLOOKUP($A15,'Batsman Metrics'!$A$1:$AF$82,30,FALSE)</f>
        <v>4.4000000000000004</v>
      </c>
      <c r="I15" s="6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80" t="s">
        <v>3125</v>
      </c>
      <c r="X15" s="81" t="s">
        <v>3129</v>
      </c>
      <c r="Y15" s="82" t="s">
        <v>3135</v>
      </c>
      <c r="Z15" s="82" t="s">
        <v>3133</v>
      </c>
      <c r="AA15" s="69"/>
    </row>
    <row r="16" spans="1:27" x14ac:dyDescent="0.2">
      <c r="A16" t="s">
        <v>2953</v>
      </c>
      <c r="B16" t="s">
        <v>485</v>
      </c>
      <c r="C16" t="s">
        <v>73</v>
      </c>
      <c r="D16">
        <v>62.14</v>
      </c>
      <c r="E16">
        <v>69.959999999999994</v>
      </c>
      <c r="F16">
        <v>67.08</v>
      </c>
      <c r="G16" s="60">
        <f t="shared" si="0"/>
        <v>64.444999999999993</v>
      </c>
      <c r="H16" s="59">
        <f>VLOOKUP($A16,'Batsman Metrics'!$A$1:$AF$82,30,FALSE)</f>
        <v>6</v>
      </c>
      <c r="I16" s="67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83" t="s">
        <v>3126</v>
      </c>
      <c r="X16" s="84" t="s">
        <v>3143</v>
      </c>
      <c r="Y16" s="85" t="s">
        <v>3136</v>
      </c>
      <c r="Z16" s="85" t="s">
        <v>3133</v>
      </c>
      <c r="AA16" s="69"/>
    </row>
    <row r="17" spans="1:27" x14ac:dyDescent="0.2">
      <c r="A17" t="s">
        <v>2962</v>
      </c>
      <c r="B17" t="s">
        <v>229</v>
      </c>
      <c r="C17" t="s">
        <v>73</v>
      </c>
      <c r="D17">
        <v>53.7</v>
      </c>
      <c r="E17">
        <v>50.62</v>
      </c>
      <c r="F17">
        <v>58.44</v>
      </c>
      <c r="G17" s="60">
        <f t="shared" si="0"/>
        <v>53.795000000000002</v>
      </c>
      <c r="H17" s="59">
        <f>VLOOKUP($A17,'Batsman Metrics'!$A$1:$AF$82,30,FALSE)</f>
        <v>8</v>
      </c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86" t="s">
        <v>3127</v>
      </c>
      <c r="X17" s="87" t="s">
        <v>3130</v>
      </c>
      <c r="Y17" s="88" t="s">
        <v>3134</v>
      </c>
      <c r="Z17" s="88" t="s">
        <v>3137</v>
      </c>
      <c r="AA17" s="69"/>
    </row>
    <row r="18" spans="1:27" x14ac:dyDescent="0.2">
      <c r="A18" t="s">
        <v>2967</v>
      </c>
      <c r="B18" t="s">
        <v>243</v>
      </c>
      <c r="C18" t="s">
        <v>73</v>
      </c>
      <c r="D18">
        <v>11.52</v>
      </c>
      <c r="E18">
        <v>37.24</v>
      </c>
      <c r="F18">
        <v>37.450000000000003</v>
      </c>
      <c r="G18" s="60">
        <f t="shared" si="0"/>
        <v>20.5535</v>
      </c>
      <c r="H18" s="59">
        <f>VLOOKUP($A18,'Batsman Metrics'!$A$1:$AF$82,30,FALSE)</f>
        <v>2</v>
      </c>
      <c r="I18" s="6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9"/>
    </row>
    <row r="19" spans="1:27" x14ac:dyDescent="0.2">
      <c r="A19" t="s">
        <v>2956</v>
      </c>
      <c r="B19" t="s">
        <v>210</v>
      </c>
      <c r="C19" t="s">
        <v>73</v>
      </c>
      <c r="D19">
        <v>20.78</v>
      </c>
      <c r="E19">
        <v>75.72</v>
      </c>
      <c r="F19">
        <v>78.81</v>
      </c>
      <c r="G19" s="60">
        <f t="shared" si="0"/>
        <v>40.472500000000004</v>
      </c>
      <c r="H19" s="59">
        <f>VLOOKUP($A19,'Batsman Metrics'!$A$1:$AF$82,30,FALSE)</f>
        <v>10</v>
      </c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9"/>
    </row>
    <row r="20" spans="1:27" x14ac:dyDescent="0.2">
      <c r="A20" t="s">
        <v>3003</v>
      </c>
      <c r="B20" t="s">
        <v>333</v>
      </c>
      <c r="C20" t="s">
        <v>73</v>
      </c>
      <c r="D20">
        <v>10.49</v>
      </c>
      <c r="E20">
        <v>23.87</v>
      </c>
      <c r="F20">
        <v>9.8800000000000008</v>
      </c>
      <c r="G20" s="60">
        <f t="shared" si="0"/>
        <v>13.0745</v>
      </c>
      <c r="H20" s="59">
        <f>VLOOKUP($A20,'Batsman Metrics'!$A$1:$AF$82,30,FALSE)</f>
        <v>8</v>
      </c>
      <c r="I20" s="67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9"/>
    </row>
    <row r="21" spans="1:27" x14ac:dyDescent="0.2">
      <c r="A21" t="s">
        <v>2975</v>
      </c>
      <c r="B21" t="s">
        <v>267</v>
      </c>
      <c r="C21" t="s">
        <v>73</v>
      </c>
      <c r="D21">
        <v>90.12</v>
      </c>
      <c r="E21">
        <v>65.84</v>
      </c>
      <c r="F21">
        <v>68.31</v>
      </c>
      <c r="G21" s="60">
        <f t="shared" si="0"/>
        <v>81.992500000000007</v>
      </c>
      <c r="H21" s="59">
        <f>VLOOKUP($A21,'Batsman Metrics'!$A$1:$AF$82,30,FALSE)</f>
        <v>6.75</v>
      </c>
      <c r="I21" s="67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9"/>
    </row>
    <row r="22" spans="1:27" x14ac:dyDescent="0.2">
      <c r="A22" t="s">
        <v>2946</v>
      </c>
      <c r="B22" t="s">
        <v>185</v>
      </c>
      <c r="C22" t="s">
        <v>73</v>
      </c>
      <c r="D22">
        <v>70.37</v>
      </c>
      <c r="E22">
        <v>71.19</v>
      </c>
      <c r="F22">
        <v>79.83</v>
      </c>
      <c r="G22" s="60">
        <f t="shared" si="0"/>
        <v>71.953000000000003</v>
      </c>
      <c r="H22" s="59">
        <f>VLOOKUP($A22,'Batsman Metrics'!$A$1:$AF$82,30,FALSE)</f>
        <v>6.75</v>
      </c>
      <c r="I22" s="67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9"/>
    </row>
    <row r="23" spans="1:27" x14ac:dyDescent="0.2">
      <c r="A23" t="s">
        <v>2943</v>
      </c>
      <c r="B23" t="s">
        <v>178</v>
      </c>
      <c r="C23" t="s">
        <v>73</v>
      </c>
      <c r="D23">
        <v>36.42</v>
      </c>
      <c r="E23">
        <v>49.38</v>
      </c>
      <c r="F23">
        <v>48.36</v>
      </c>
      <c r="G23" s="60">
        <f t="shared" si="0"/>
        <v>40.803000000000004</v>
      </c>
      <c r="H23" s="59">
        <f>VLOOKUP($A23,'Batsman Metrics'!$A$1:$AF$82,30,FALSE)</f>
        <v>8.75</v>
      </c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9"/>
    </row>
    <row r="24" spans="1:27" x14ac:dyDescent="0.2">
      <c r="A24" t="s">
        <v>2938</v>
      </c>
      <c r="B24" t="s">
        <v>160</v>
      </c>
      <c r="C24" t="s">
        <v>73</v>
      </c>
      <c r="D24">
        <v>93.83</v>
      </c>
      <c r="E24">
        <v>66.25</v>
      </c>
      <c r="F24">
        <v>65.02</v>
      </c>
      <c r="G24" s="60">
        <f t="shared" si="0"/>
        <v>83.992499999999993</v>
      </c>
      <c r="H24" s="59">
        <f>VLOOKUP($A24,'Batsman Metrics'!$A$1:$AF$82,30,FALSE)</f>
        <v>7</v>
      </c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9"/>
    </row>
    <row r="25" spans="1:27" x14ac:dyDescent="0.2">
      <c r="A25" t="s">
        <v>2931</v>
      </c>
      <c r="B25" t="s">
        <v>131</v>
      </c>
      <c r="C25" t="s">
        <v>73</v>
      </c>
      <c r="D25">
        <v>21.81</v>
      </c>
      <c r="E25">
        <v>57.2</v>
      </c>
      <c r="F25">
        <v>34.57</v>
      </c>
      <c r="G25" s="60">
        <f t="shared" si="0"/>
        <v>30.802000000000003</v>
      </c>
      <c r="H25" s="59">
        <f>VLOOKUP($A25,'Batsman Metrics'!$A$1:$AF$82,30,FALSE)</f>
        <v>3.6</v>
      </c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9"/>
    </row>
    <row r="26" spans="1:27" x14ac:dyDescent="0.2">
      <c r="A26" t="s">
        <v>2932</v>
      </c>
      <c r="B26" t="s">
        <v>138</v>
      </c>
      <c r="C26" t="s">
        <v>73</v>
      </c>
      <c r="D26">
        <v>12.97</v>
      </c>
      <c r="E26">
        <v>15.43</v>
      </c>
      <c r="F26">
        <v>11.11</v>
      </c>
      <c r="G26" s="60">
        <f t="shared" si="0"/>
        <v>13.183</v>
      </c>
      <c r="H26" s="59">
        <f>VLOOKUP($A26,'Batsman Metrics'!$A$1:$AF$82,30,FALSE)</f>
        <v>2.6</v>
      </c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9"/>
    </row>
    <row r="27" spans="1:27" x14ac:dyDescent="0.2">
      <c r="G27" s="60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9"/>
    </row>
    <row r="28" spans="1:27" x14ac:dyDescent="0.2">
      <c r="G28" s="60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9"/>
    </row>
    <row r="29" spans="1:27" x14ac:dyDescent="0.2">
      <c r="G29" s="60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9"/>
    </row>
    <row r="30" spans="1:27" x14ac:dyDescent="0.2">
      <c r="G30" s="60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9"/>
    </row>
    <row r="31" spans="1:27" x14ac:dyDescent="0.2">
      <c r="G31" s="60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9"/>
    </row>
    <row r="32" spans="1:27" x14ac:dyDescent="0.2">
      <c r="G32" s="60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9"/>
    </row>
    <row r="33" spans="7:27" x14ac:dyDescent="0.2">
      <c r="G33" s="60"/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9"/>
    </row>
    <row r="34" spans="7:27" x14ac:dyDescent="0.2">
      <c r="G34" s="60"/>
      <c r="I34" s="67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9"/>
    </row>
    <row r="35" spans="7:27" x14ac:dyDescent="0.2">
      <c r="G35" s="60"/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9"/>
    </row>
    <row r="36" spans="7:27" x14ac:dyDescent="0.2">
      <c r="G36" s="60"/>
      <c r="I36" s="67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9"/>
    </row>
    <row r="37" spans="7:27" x14ac:dyDescent="0.2">
      <c r="G37" s="60"/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9"/>
    </row>
    <row r="38" spans="7:27" x14ac:dyDescent="0.2">
      <c r="G38" s="60"/>
      <c r="I38" s="67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9"/>
    </row>
    <row r="39" spans="7:27" x14ac:dyDescent="0.2">
      <c r="G39" s="60"/>
      <c r="I39" s="67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9"/>
    </row>
    <row r="40" spans="7:27" x14ac:dyDescent="0.2">
      <c r="G40" s="60"/>
      <c r="I40" s="67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9"/>
    </row>
    <row r="41" spans="7:27" x14ac:dyDescent="0.2">
      <c r="G41" s="60"/>
      <c r="I41" s="67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9"/>
    </row>
    <row r="42" spans="7:27" x14ac:dyDescent="0.2">
      <c r="G42" s="60"/>
      <c r="I42" s="67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9"/>
    </row>
    <row r="43" spans="7:27" x14ac:dyDescent="0.2">
      <c r="G43" s="60"/>
      <c r="I43" s="67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9"/>
    </row>
    <row r="44" spans="7:27" x14ac:dyDescent="0.2">
      <c r="G44" s="60"/>
      <c r="I44" s="67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9"/>
    </row>
    <row r="45" spans="7:27" x14ac:dyDescent="0.2">
      <c r="G45" s="60"/>
      <c r="I45" s="67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9"/>
    </row>
    <row r="46" spans="7:27" x14ac:dyDescent="0.2">
      <c r="G46" s="60"/>
      <c r="I46" s="67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9"/>
    </row>
    <row r="47" spans="7:27" x14ac:dyDescent="0.2">
      <c r="G47" s="60"/>
      <c r="I47" s="67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9"/>
    </row>
    <row r="48" spans="7:27" x14ac:dyDescent="0.2">
      <c r="G48" s="60"/>
      <c r="I48" s="67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9"/>
    </row>
    <row r="49" spans="7:27" x14ac:dyDescent="0.2">
      <c r="G49" s="60"/>
      <c r="I49" s="6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9"/>
    </row>
    <row r="50" spans="7:27" x14ac:dyDescent="0.2">
      <c r="G50" s="60"/>
      <c r="I50" s="67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9"/>
    </row>
    <row r="51" spans="7:27" x14ac:dyDescent="0.2">
      <c r="G51" s="60"/>
      <c r="I51" s="67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9"/>
    </row>
    <row r="52" spans="7:27" x14ac:dyDescent="0.2">
      <c r="G52" s="60"/>
      <c r="I52" s="67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9"/>
    </row>
    <row r="53" spans="7:27" x14ac:dyDescent="0.2">
      <c r="G53" s="60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9"/>
    </row>
    <row r="54" spans="7:27" x14ac:dyDescent="0.2">
      <c r="G54" s="60"/>
      <c r="I54" s="67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9"/>
    </row>
    <row r="55" spans="7:27" x14ac:dyDescent="0.2">
      <c r="G55" s="60"/>
      <c r="I55" s="67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9"/>
    </row>
    <row r="56" spans="7:27" x14ac:dyDescent="0.2">
      <c r="G56" s="60"/>
      <c r="I56" s="67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9"/>
    </row>
    <row r="57" spans="7:27" x14ac:dyDescent="0.2">
      <c r="G57" s="60"/>
      <c r="I57" s="67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9"/>
    </row>
    <row r="58" spans="7:27" x14ac:dyDescent="0.2">
      <c r="G58" s="60"/>
      <c r="I58" s="67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9"/>
    </row>
    <row r="59" spans="7:27" x14ac:dyDescent="0.2">
      <c r="G59" s="60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8"/>
    </row>
    <row r="65" spans="7:28" x14ac:dyDescent="0.2">
      <c r="N65" t="s">
        <v>3085</v>
      </c>
      <c r="O65" t="s">
        <v>3086</v>
      </c>
      <c r="R65" s="61" t="s">
        <v>3119</v>
      </c>
      <c r="T65" s="58">
        <v>0.65</v>
      </c>
      <c r="U65" s="58">
        <v>0.2</v>
      </c>
      <c r="V65" s="58">
        <v>0.15</v>
      </c>
    </row>
    <row r="66" spans="7:28" x14ac:dyDescent="0.2">
      <c r="G66" s="60"/>
      <c r="M66" t="s">
        <v>3084</v>
      </c>
      <c r="N66">
        <v>0</v>
      </c>
      <c r="O66" s="58">
        <v>19</v>
      </c>
      <c r="R66" s="62" t="s">
        <v>3120</v>
      </c>
      <c r="T66" s="58">
        <v>0.3</v>
      </c>
      <c r="U66" s="58">
        <v>0.4</v>
      </c>
      <c r="V66" s="58">
        <v>0.3</v>
      </c>
      <c r="AB66" s="58"/>
    </row>
    <row r="67" spans="7:28" x14ac:dyDescent="0.2">
      <c r="G67" s="60"/>
      <c r="N67">
        <v>100</v>
      </c>
      <c r="O67" s="58">
        <v>19</v>
      </c>
      <c r="R67" s="62" t="s">
        <v>3121</v>
      </c>
      <c r="T67" s="58">
        <v>0.05</v>
      </c>
      <c r="U67" s="58">
        <v>0.2</v>
      </c>
      <c r="V67" s="58">
        <v>0.75</v>
      </c>
      <c r="AB67" s="58"/>
    </row>
    <row r="68" spans="7:28" x14ac:dyDescent="0.2">
      <c r="G68" s="60"/>
    </row>
    <row r="69" spans="7:28" x14ac:dyDescent="0.2">
      <c r="G69" s="60"/>
      <c r="M69" t="s">
        <v>3087</v>
      </c>
      <c r="N69">
        <v>50</v>
      </c>
      <c r="O69" s="58">
        <v>50</v>
      </c>
      <c r="AB69" s="58"/>
    </row>
    <row r="70" spans="7:28" x14ac:dyDescent="0.2">
      <c r="G70" s="60"/>
      <c r="N70">
        <v>50</v>
      </c>
      <c r="O70" s="58">
        <v>0</v>
      </c>
      <c r="AB70" s="58"/>
    </row>
    <row r="71" spans="7:28" x14ac:dyDescent="0.2">
      <c r="G71" s="60"/>
    </row>
    <row r="72" spans="7:28" x14ac:dyDescent="0.2">
      <c r="G72" s="60"/>
    </row>
    <row r="73" spans="7:28" x14ac:dyDescent="0.2">
      <c r="G73" s="60"/>
    </row>
    <row r="74" spans="7:28" x14ac:dyDescent="0.2">
      <c r="G74" s="60"/>
    </row>
    <row r="75" spans="7:28" x14ac:dyDescent="0.2">
      <c r="G75" s="60"/>
    </row>
    <row r="76" spans="7:28" x14ac:dyDescent="0.2">
      <c r="G76" s="60"/>
    </row>
    <row r="77" spans="7:28" x14ac:dyDescent="0.2">
      <c r="G77" s="60"/>
    </row>
    <row r="78" spans="7:28" x14ac:dyDescent="0.2">
      <c r="G78" s="60"/>
    </row>
    <row r="79" spans="7:28" x14ac:dyDescent="0.2">
      <c r="G79" s="60"/>
    </row>
    <row r="80" spans="7:28" x14ac:dyDescent="0.2">
      <c r="G80" s="60"/>
    </row>
    <row r="81" spans="7:7" x14ac:dyDescent="0.2">
      <c r="G81" s="60"/>
    </row>
    <row r="82" spans="7:7" x14ac:dyDescent="0.2">
      <c r="G82" s="60"/>
    </row>
    <row r="83" spans="7:7" x14ac:dyDescent="0.2">
      <c r="G83" s="60"/>
    </row>
    <row r="84" spans="7:7" x14ac:dyDescent="0.2">
      <c r="G84" s="60"/>
    </row>
    <row r="85" spans="7:7" x14ac:dyDescent="0.2">
      <c r="G85" s="60"/>
    </row>
    <row r="86" spans="7:7" x14ac:dyDescent="0.2">
      <c r="G86" s="60"/>
    </row>
    <row r="87" spans="7:7" x14ac:dyDescent="0.2">
      <c r="G87" s="60"/>
    </row>
    <row r="88" spans="7:7" x14ac:dyDescent="0.2">
      <c r="G88" s="60"/>
    </row>
    <row r="89" spans="7:7" x14ac:dyDescent="0.2">
      <c r="G89" s="60"/>
    </row>
  </sheetData>
  <mergeCells count="1">
    <mergeCell ref="X4:Y4"/>
  </mergeCells>
  <dataValidations count="1">
    <dataValidation type="list" allowBlank="1" showInputMessage="1" showErrorMessage="1" sqref="Q7" xr:uid="{78464186-519B-4AC0-8485-6E104444CB2F}">
      <formula1>$R$65:$R$67</formula1>
    </dataValidation>
  </dataValidations>
  <hyperlinks>
    <hyperlink ref="X6" location="'Ind Batsman Dashboard'!A1" display="Indian" xr:uid="{3F13DCCE-2213-4586-937A-D50BAF1A0B22}"/>
    <hyperlink ref="X7" location="'OS Batsman Dashboard'!A1" display="Overseas" xr:uid="{CDBD9F48-E788-4FB5-8464-6017F438A5F1}"/>
    <hyperlink ref="Y6" location="'Ind Bowler Dashboard'!A1" display="Indian" xr:uid="{4EDD0AB3-9664-4244-93FB-C01C27E7F555}"/>
    <hyperlink ref="Y7" location="'OS Bowler Dashboard'!A1" display="Overseas" xr:uid="{83E525E2-92E3-4222-8877-E33FBDD87582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5CDF-5F65-4284-9112-51ACFDFBDCC2}">
  <dimension ref="A1:AB89"/>
  <sheetViews>
    <sheetView showGridLines="0" topLeftCell="B1" zoomScaleNormal="100" workbookViewId="0">
      <selection activeCell="X6" sqref="X6"/>
    </sheetView>
  </sheetViews>
  <sheetFormatPr baseColWidth="10" defaultColWidth="8.83203125" defaultRowHeight="15" x14ac:dyDescent="0.2"/>
  <cols>
    <col min="1" max="1" width="0" hidden="1" customWidth="1"/>
    <col min="2" max="2" width="20.1640625" bestFit="1" customWidth="1"/>
    <col min="7" max="8" width="8.83203125" style="59" customWidth="1"/>
    <col min="13" max="13" width="21.6640625" bestFit="1" customWidth="1"/>
    <col min="17" max="17" width="14.1640625" bestFit="1" customWidth="1"/>
    <col min="24" max="24" width="13.83203125" bestFit="1" customWidth="1"/>
    <col min="25" max="26" width="13.33203125" bestFit="1" customWidth="1"/>
  </cols>
  <sheetData>
    <row r="1" spans="1:27" x14ac:dyDescent="0.2">
      <c r="I1" s="64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27" x14ac:dyDescent="0.2">
      <c r="A2" t="s">
        <v>2927</v>
      </c>
      <c r="B2" t="s">
        <v>63</v>
      </c>
      <c r="C2" t="s">
        <v>2929</v>
      </c>
      <c r="D2" t="s">
        <v>3111</v>
      </c>
      <c r="E2" t="s">
        <v>3112</v>
      </c>
      <c r="F2" t="s">
        <v>3113</v>
      </c>
      <c r="G2" s="59" t="s">
        <v>3083</v>
      </c>
      <c r="H2" s="59" t="str">
        <f>VLOOKUP($A2,'Batsman Metrics'!$A$1:$AF$82,30,FALSE)</f>
        <v>Auction_Price_in_Cr_2022</v>
      </c>
      <c r="I2" s="67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9"/>
    </row>
    <row r="3" spans="1:27" x14ac:dyDescent="0.2">
      <c r="A3" t="s">
        <v>2982</v>
      </c>
      <c r="B3" t="s">
        <v>646</v>
      </c>
      <c r="C3" t="s">
        <v>2789</v>
      </c>
      <c r="D3">
        <v>38.21</v>
      </c>
      <c r="E3">
        <v>60.16</v>
      </c>
      <c r="F3">
        <v>26.83</v>
      </c>
      <c r="G3" s="60">
        <f>(D3*$N$6)+(E3*$N$7)+(F3*$N$8)</f>
        <v>34.064999999999998</v>
      </c>
      <c r="H3" s="59">
        <f>VLOOKUP($A3,'Bowler Metrics'!$A$1:$AF$42,30,FALSE)</f>
        <v>16</v>
      </c>
      <c r="I3" s="70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9"/>
    </row>
    <row r="4" spans="1:27" x14ac:dyDescent="0.2">
      <c r="A4" t="s">
        <v>2944</v>
      </c>
      <c r="B4" t="s">
        <v>464</v>
      </c>
      <c r="C4" t="s">
        <v>77</v>
      </c>
      <c r="D4">
        <v>87.8</v>
      </c>
      <c r="E4">
        <v>79.67</v>
      </c>
      <c r="F4">
        <v>80.489999999999995</v>
      </c>
      <c r="G4" s="60">
        <f t="shared" ref="G4:G27" si="0">(D4*$N$6)+(E4*$N$7)+(F4*$N$8)</f>
        <v>80.691499999999991</v>
      </c>
      <c r="H4" s="59">
        <f>VLOOKUP($A4,'Bowler Metrics'!$A$1:$AF$42,30,FALSE)</f>
        <v>12</v>
      </c>
      <c r="I4" s="67"/>
      <c r="J4" s="71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96" t="s">
        <v>3142</v>
      </c>
      <c r="Y4" s="97"/>
      <c r="Z4" s="68"/>
      <c r="AA4" s="69"/>
    </row>
    <row r="5" spans="1:27" x14ac:dyDescent="0.2">
      <c r="A5" t="s">
        <v>2955</v>
      </c>
      <c r="B5" t="s">
        <v>202</v>
      </c>
      <c r="C5" t="s">
        <v>77</v>
      </c>
      <c r="D5">
        <v>36.18</v>
      </c>
      <c r="E5">
        <v>66.66</v>
      </c>
      <c r="F5">
        <v>26.02</v>
      </c>
      <c r="G5" s="60">
        <f t="shared" si="0"/>
        <v>34.656000000000006</v>
      </c>
      <c r="H5" s="59">
        <f>VLOOKUP($A5,'Bowler Metrics'!$A$1:$AF$42,30,FALSE)</f>
        <v>8.25</v>
      </c>
      <c r="I5" s="67"/>
      <c r="J5" s="68"/>
      <c r="K5" s="68"/>
      <c r="L5" s="68"/>
      <c r="M5" s="72" t="s">
        <v>3122</v>
      </c>
      <c r="N5" s="73" t="s">
        <v>3123</v>
      </c>
      <c r="O5" s="68"/>
      <c r="P5" s="68"/>
      <c r="Q5" s="68"/>
      <c r="R5" s="68"/>
      <c r="S5" s="68"/>
      <c r="T5" s="68"/>
      <c r="U5" s="68"/>
      <c r="V5" s="68"/>
      <c r="W5" s="68"/>
      <c r="X5" s="89" t="s">
        <v>71</v>
      </c>
      <c r="Y5" s="90" t="s">
        <v>4</v>
      </c>
      <c r="Z5" s="68"/>
      <c r="AA5" s="69"/>
    </row>
    <row r="6" spans="1:27" x14ac:dyDescent="0.2">
      <c r="A6" t="s">
        <v>2992</v>
      </c>
      <c r="B6" t="s">
        <v>306</v>
      </c>
      <c r="C6" t="s">
        <v>77</v>
      </c>
      <c r="D6">
        <v>74.39</v>
      </c>
      <c r="E6">
        <v>24.39</v>
      </c>
      <c r="F6">
        <v>51.22</v>
      </c>
      <c r="G6" s="60">
        <f t="shared" si="0"/>
        <v>47.012500000000003</v>
      </c>
      <c r="H6" s="59">
        <f>VLOOKUP($A6,'Bowler Metrics'!$A$1:$AF$42,30,FALSE)</f>
        <v>10.75</v>
      </c>
      <c r="I6" s="67"/>
      <c r="J6" s="68"/>
      <c r="K6" s="68"/>
      <c r="L6" s="68"/>
      <c r="M6" s="74" t="s">
        <v>1044</v>
      </c>
      <c r="N6" s="75" cm="1">
        <f t="array" ref="N6">_xlfn.IFNA(_xlfn.IFS($Q$7=$R$65,T$65,$Q$7=$R$66,T$66,$Q$7=R$67,T$67),65%)</f>
        <v>0.05</v>
      </c>
      <c r="O6" s="68"/>
      <c r="P6" s="68"/>
      <c r="Q6" s="72" t="s">
        <v>3138</v>
      </c>
      <c r="R6" s="68"/>
      <c r="S6" s="68"/>
      <c r="T6" s="68"/>
      <c r="U6" s="68"/>
      <c r="V6" s="68"/>
      <c r="W6" s="68"/>
      <c r="X6" s="91" t="s">
        <v>77</v>
      </c>
      <c r="Y6" s="91" t="s">
        <v>77</v>
      </c>
      <c r="Z6" s="68"/>
      <c r="AA6" s="69"/>
    </row>
    <row r="7" spans="1:27" x14ac:dyDescent="0.2">
      <c r="A7" t="s">
        <v>3019</v>
      </c>
      <c r="B7" t="s">
        <v>123</v>
      </c>
      <c r="C7" t="s">
        <v>2789</v>
      </c>
      <c r="D7">
        <v>33.74</v>
      </c>
      <c r="E7">
        <v>71.55</v>
      </c>
      <c r="F7">
        <v>29.27</v>
      </c>
      <c r="G7" s="60">
        <f t="shared" si="0"/>
        <v>37.9495</v>
      </c>
      <c r="H7" s="59">
        <f>VLOOKUP($A7,'Bowler Metrics'!$A$1:$AF$42,30,FALSE)</f>
        <v>4.2</v>
      </c>
      <c r="I7" s="67"/>
      <c r="J7" s="68"/>
      <c r="K7" s="68"/>
      <c r="L7" s="68"/>
      <c r="M7" s="74" t="s">
        <v>3116</v>
      </c>
      <c r="N7" s="75" cm="1">
        <f t="array" ref="N7">_xlfn.IFNA(_xlfn.IFS($Q$7=$R$65,U$65,$Q$7=$R$66,U$66,$Q$7=R$67,U$67),65%)</f>
        <v>0.2</v>
      </c>
      <c r="O7" s="68"/>
      <c r="P7" s="68"/>
      <c r="Q7" s="63" t="s">
        <v>3141</v>
      </c>
      <c r="R7" s="68"/>
      <c r="S7" s="68"/>
      <c r="T7" s="68"/>
      <c r="U7" s="68"/>
      <c r="V7" s="68"/>
      <c r="W7" s="68"/>
      <c r="X7" s="91" t="s">
        <v>73</v>
      </c>
      <c r="Y7" s="91" t="s">
        <v>73</v>
      </c>
      <c r="Z7" s="68"/>
      <c r="AA7" s="69"/>
    </row>
    <row r="8" spans="1:27" x14ac:dyDescent="0.2">
      <c r="A8" t="s">
        <v>2981</v>
      </c>
      <c r="B8" t="s">
        <v>563</v>
      </c>
      <c r="C8" t="s">
        <v>77</v>
      </c>
      <c r="D8">
        <v>54.47</v>
      </c>
      <c r="E8">
        <v>69.92</v>
      </c>
      <c r="F8">
        <v>29.27</v>
      </c>
      <c r="G8" s="60">
        <f t="shared" si="0"/>
        <v>38.660000000000004</v>
      </c>
      <c r="H8" s="59">
        <f>VLOOKUP($A8,'Bowler Metrics'!$A$1:$AF$42,30,FALSE)</f>
        <v>5</v>
      </c>
      <c r="I8" s="67"/>
      <c r="J8" s="68"/>
      <c r="K8" s="68"/>
      <c r="L8" s="68"/>
      <c r="M8" s="74" t="s">
        <v>3117</v>
      </c>
      <c r="N8" s="75" cm="1">
        <f t="array" ref="N8">_xlfn.IFNA(_xlfn.IFS($Q$7=$R$65,V$65,$Q$7=$R$66,V$66,$Q$7=R$67,V$67),65%)</f>
        <v>0.75</v>
      </c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9"/>
    </row>
    <row r="9" spans="1:27" x14ac:dyDescent="0.2">
      <c r="A9" t="s">
        <v>3018</v>
      </c>
      <c r="B9" t="s">
        <v>645</v>
      </c>
      <c r="C9" t="s">
        <v>77</v>
      </c>
      <c r="D9">
        <v>50</v>
      </c>
      <c r="E9">
        <v>86.99</v>
      </c>
      <c r="F9">
        <v>40.65</v>
      </c>
      <c r="G9" s="60">
        <f t="shared" si="0"/>
        <v>50.385499999999993</v>
      </c>
      <c r="H9" s="59">
        <f>VLOOKUP($A9,'Bowler Metrics'!$A$1:$AF$42,30,FALSE)</f>
        <v>9</v>
      </c>
      <c r="I9" s="67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9"/>
    </row>
    <row r="10" spans="1:27" x14ac:dyDescent="0.2">
      <c r="A10" t="s">
        <v>3010</v>
      </c>
      <c r="B10" t="s">
        <v>354</v>
      </c>
      <c r="C10" t="s">
        <v>77</v>
      </c>
      <c r="D10">
        <v>92.28</v>
      </c>
      <c r="E10">
        <v>75.61</v>
      </c>
      <c r="F10">
        <v>82.92</v>
      </c>
      <c r="G10" s="60">
        <f t="shared" si="0"/>
        <v>81.926000000000002</v>
      </c>
      <c r="H10" s="59">
        <f>VLOOKUP($A10,'Bowler Metrics'!$A$1:$AF$42,30,FALSE)</f>
        <v>6.5</v>
      </c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9"/>
    </row>
    <row r="11" spans="1:27" x14ac:dyDescent="0.2">
      <c r="A11" t="s">
        <v>3004</v>
      </c>
      <c r="B11" t="s">
        <v>340</v>
      </c>
      <c r="C11" t="s">
        <v>77</v>
      </c>
      <c r="D11">
        <v>65.45</v>
      </c>
      <c r="E11">
        <v>73.17</v>
      </c>
      <c r="F11">
        <v>51.22</v>
      </c>
      <c r="G11" s="60">
        <f t="shared" si="0"/>
        <v>56.3215</v>
      </c>
      <c r="H11" s="59">
        <f>VLOOKUP($A11,'Bowler Metrics'!$A$1:$AF$42,30,FALSE)</f>
        <v>8</v>
      </c>
      <c r="I11" s="67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9"/>
    </row>
    <row r="12" spans="1:27" x14ac:dyDescent="0.2">
      <c r="A12" t="s">
        <v>2963</v>
      </c>
      <c r="B12" t="s">
        <v>231</v>
      </c>
      <c r="C12" t="s">
        <v>77</v>
      </c>
      <c r="D12">
        <v>91.06</v>
      </c>
      <c r="E12">
        <v>49.19</v>
      </c>
      <c r="F12">
        <v>71.540000000000006</v>
      </c>
      <c r="G12" s="60">
        <f t="shared" si="0"/>
        <v>68.046000000000006</v>
      </c>
      <c r="H12" s="59">
        <f>VLOOKUP($A12,'Bowler Metrics'!$A$1:$AF$42,30,FALSE)</f>
        <v>6.25</v>
      </c>
      <c r="I12" s="67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9"/>
    </row>
    <row r="13" spans="1:27" x14ac:dyDescent="0.2">
      <c r="A13" t="s">
        <v>3007</v>
      </c>
      <c r="B13" t="s">
        <v>347</v>
      </c>
      <c r="C13" t="s">
        <v>2789</v>
      </c>
      <c r="D13">
        <v>26.42</v>
      </c>
      <c r="E13">
        <v>69.099999999999994</v>
      </c>
      <c r="F13">
        <v>26.83</v>
      </c>
      <c r="G13" s="60">
        <f t="shared" si="0"/>
        <v>35.263500000000001</v>
      </c>
      <c r="H13" s="59">
        <f>VLOOKUP($A13,'Bowler Metrics'!$A$1:$AF$42,30,FALSE)</f>
        <v>8.75</v>
      </c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9"/>
    </row>
    <row r="14" spans="1:27" x14ac:dyDescent="0.2">
      <c r="A14" t="s">
        <v>2996</v>
      </c>
      <c r="B14" t="s">
        <v>314</v>
      </c>
      <c r="C14" t="s">
        <v>77</v>
      </c>
      <c r="D14">
        <v>38.21</v>
      </c>
      <c r="E14">
        <v>43.9</v>
      </c>
      <c r="F14">
        <v>51.22</v>
      </c>
      <c r="G14" s="60">
        <f t="shared" si="0"/>
        <v>49.105499999999999</v>
      </c>
      <c r="H14" s="59">
        <f>VLOOKUP($A14,'Bowler Metrics'!$A$1:$AF$42,30,FALSE)</f>
        <v>7.25</v>
      </c>
      <c r="I14" s="67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49" t="s">
        <v>3124</v>
      </c>
      <c r="X14" s="79" t="s">
        <v>3128</v>
      </c>
      <c r="Y14" s="79" t="s">
        <v>3132</v>
      </c>
      <c r="Z14" s="79" t="s">
        <v>3131</v>
      </c>
      <c r="AA14" s="69"/>
    </row>
    <row r="15" spans="1:27" x14ac:dyDescent="0.2">
      <c r="A15" t="s">
        <v>2964</v>
      </c>
      <c r="B15" t="s">
        <v>520</v>
      </c>
      <c r="C15" t="s">
        <v>2789</v>
      </c>
      <c r="D15">
        <v>50.41</v>
      </c>
      <c r="E15">
        <v>40.65</v>
      </c>
      <c r="F15">
        <v>41.47</v>
      </c>
      <c r="G15" s="60">
        <f t="shared" si="0"/>
        <v>41.753</v>
      </c>
      <c r="H15" s="59">
        <f>VLOOKUP($A15,'Bowler Metrics'!$A$1:$AF$42,30,FALSE)</f>
        <v>7</v>
      </c>
      <c r="I15" s="6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80" t="s">
        <v>3125</v>
      </c>
      <c r="X15" s="81" t="s">
        <v>3129</v>
      </c>
      <c r="Y15" s="82" t="s">
        <v>3135</v>
      </c>
      <c r="Z15" s="82" t="s">
        <v>3133</v>
      </c>
      <c r="AA15" s="69"/>
    </row>
    <row r="16" spans="1:27" x14ac:dyDescent="0.2">
      <c r="A16" t="s">
        <v>2952</v>
      </c>
      <c r="B16" t="s">
        <v>656</v>
      </c>
      <c r="C16" t="s">
        <v>77</v>
      </c>
      <c r="D16">
        <v>47.56</v>
      </c>
      <c r="E16">
        <v>35.770000000000003</v>
      </c>
      <c r="F16">
        <v>51.22</v>
      </c>
      <c r="G16" s="60">
        <f t="shared" si="0"/>
        <v>47.947000000000003</v>
      </c>
      <c r="H16" s="59">
        <f>VLOOKUP($A16,'Bowler Metrics'!$A$1:$AF$42,30,FALSE)</f>
        <v>5.25</v>
      </c>
      <c r="I16" s="67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83" t="s">
        <v>3126</v>
      </c>
      <c r="X16" s="84" t="s">
        <v>3143</v>
      </c>
      <c r="Y16" s="85" t="s">
        <v>3136</v>
      </c>
      <c r="Z16" s="85" t="s">
        <v>3133</v>
      </c>
      <c r="AA16" s="69"/>
    </row>
    <row r="17" spans="1:27" x14ac:dyDescent="0.2">
      <c r="A17" t="s">
        <v>2941</v>
      </c>
      <c r="B17" t="s">
        <v>168</v>
      </c>
      <c r="C17" t="s">
        <v>77</v>
      </c>
      <c r="D17">
        <v>66.67</v>
      </c>
      <c r="E17">
        <v>42.68</v>
      </c>
      <c r="F17">
        <v>65.849999999999994</v>
      </c>
      <c r="G17" s="60">
        <f t="shared" si="0"/>
        <v>61.256999999999998</v>
      </c>
      <c r="H17" s="59">
        <f>VLOOKUP($A17,'Bowler Metrics'!$A$1:$AF$42,30,FALSE)</f>
        <v>10.75</v>
      </c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86" t="s">
        <v>3127</v>
      </c>
      <c r="X17" s="87" t="s">
        <v>3130</v>
      </c>
      <c r="Y17" s="88" t="s">
        <v>3134</v>
      </c>
      <c r="Z17" s="88" t="s">
        <v>3137</v>
      </c>
      <c r="AA17" s="69"/>
    </row>
    <row r="18" spans="1:27" x14ac:dyDescent="0.2">
      <c r="A18" t="s">
        <v>2972</v>
      </c>
      <c r="B18" t="s">
        <v>260</v>
      </c>
      <c r="C18" t="s">
        <v>77</v>
      </c>
      <c r="D18">
        <v>54.47</v>
      </c>
      <c r="E18">
        <v>25.2</v>
      </c>
      <c r="F18">
        <v>39.020000000000003</v>
      </c>
      <c r="G18" s="60">
        <f t="shared" si="0"/>
        <v>37.028500000000001</v>
      </c>
      <c r="H18" s="59">
        <f>VLOOKUP($A18,'Bowler Metrics'!$A$1:$AF$42,30,FALSE)</f>
        <v>10</v>
      </c>
      <c r="I18" s="6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9"/>
    </row>
    <row r="19" spans="1:27" x14ac:dyDescent="0.2">
      <c r="A19" t="s">
        <v>2976</v>
      </c>
      <c r="B19" t="s">
        <v>272</v>
      </c>
      <c r="C19" t="s">
        <v>2789</v>
      </c>
      <c r="D19">
        <v>69.099999999999994</v>
      </c>
      <c r="E19">
        <v>60.97</v>
      </c>
      <c r="F19">
        <v>58.54</v>
      </c>
      <c r="G19" s="60">
        <f t="shared" si="0"/>
        <v>59.554000000000002</v>
      </c>
      <c r="H19" s="59">
        <f>VLOOKUP($A19,'Bowler Metrics'!$A$1:$AF$42,30,FALSE)</f>
        <v>5.25</v>
      </c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9"/>
    </row>
    <row r="20" spans="1:27" x14ac:dyDescent="0.2">
      <c r="A20" t="s">
        <v>2980</v>
      </c>
      <c r="B20" t="s">
        <v>282</v>
      </c>
      <c r="C20" t="s">
        <v>77</v>
      </c>
      <c r="D20">
        <v>60.57</v>
      </c>
      <c r="E20">
        <v>73.98</v>
      </c>
      <c r="F20">
        <v>54.47</v>
      </c>
      <c r="G20" s="60">
        <f t="shared" si="0"/>
        <v>58.677</v>
      </c>
      <c r="H20" s="59">
        <f>VLOOKUP($A20,'Bowler Metrics'!$A$1:$AF$42,30,FALSE)</f>
        <v>4</v>
      </c>
      <c r="I20" s="67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9"/>
    </row>
    <row r="21" spans="1:27" x14ac:dyDescent="0.2">
      <c r="A21" t="s">
        <v>2945</v>
      </c>
      <c r="B21" t="s">
        <v>181</v>
      </c>
      <c r="C21" t="s">
        <v>77</v>
      </c>
      <c r="D21">
        <v>21.95</v>
      </c>
      <c r="E21">
        <v>27.64</v>
      </c>
      <c r="F21">
        <v>24.39</v>
      </c>
      <c r="G21" s="60">
        <f t="shared" si="0"/>
        <v>24.917999999999999</v>
      </c>
      <c r="H21" s="59">
        <f>VLOOKUP($A21,'Bowler Metrics'!$A$1:$AF$42,30,FALSE)</f>
        <v>1.3</v>
      </c>
      <c r="I21" s="67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9"/>
    </row>
    <row r="22" spans="1:27" x14ac:dyDescent="0.2">
      <c r="A22" t="s">
        <v>2951</v>
      </c>
      <c r="B22" t="s">
        <v>198</v>
      </c>
      <c r="C22" t="s">
        <v>77</v>
      </c>
      <c r="D22">
        <v>23.58</v>
      </c>
      <c r="E22">
        <v>11.38</v>
      </c>
      <c r="F22">
        <v>21.95</v>
      </c>
      <c r="G22" s="60">
        <f t="shared" si="0"/>
        <v>19.917499999999997</v>
      </c>
      <c r="H22" s="59">
        <f>VLOOKUP($A22,'Bowler Metrics'!$A$1:$AF$42,30,FALSE)</f>
        <v>4</v>
      </c>
      <c r="I22" s="67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9"/>
    </row>
    <row r="23" spans="1:27" x14ac:dyDescent="0.2">
      <c r="A23" t="s">
        <v>2988</v>
      </c>
      <c r="B23" t="s">
        <v>295</v>
      </c>
      <c r="C23" t="s">
        <v>77</v>
      </c>
      <c r="D23">
        <v>30.9</v>
      </c>
      <c r="E23">
        <v>58.54</v>
      </c>
      <c r="F23">
        <v>24.39</v>
      </c>
      <c r="G23" s="60">
        <f t="shared" si="0"/>
        <v>31.545500000000001</v>
      </c>
      <c r="H23" s="59">
        <f>VLOOKUP($A23,'Bowler Metrics'!$A$1:$AF$42,30,FALSE)</f>
        <v>0.5</v>
      </c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9"/>
    </row>
    <row r="24" spans="1:27" x14ac:dyDescent="0.2">
      <c r="A24" t="s">
        <v>3002</v>
      </c>
      <c r="B24" t="s">
        <v>609</v>
      </c>
      <c r="C24" t="s">
        <v>77</v>
      </c>
      <c r="D24">
        <v>56.51</v>
      </c>
      <c r="E24">
        <v>35.770000000000003</v>
      </c>
      <c r="F24">
        <v>47.97</v>
      </c>
      <c r="G24" s="60">
        <f t="shared" si="0"/>
        <v>45.957000000000001</v>
      </c>
      <c r="H24" s="59">
        <f>VLOOKUP($A24,'Bowler Metrics'!$A$1:$AF$42,30,FALSE)</f>
        <v>4</v>
      </c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9"/>
    </row>
    <row r="25" spans="1:27" x14ac:dyDescent="0.2">
      <c r="A25" t="s">
        <v>3017</v>
      </c>
      <c r="B25" t="s">
        <v>389</v>
      </c>
      <c r="C25" t="s">
        <v>77</v>
      </c>
      <c r="D25">
        <v>61.79</v>
      </c>
      <c r="E25">
        <v>41.46</v>
      </c>
      <c r="F25">
        <v>58.13</v>
      </c>
      <c r="G25" s="60">
        <f t="shared" si="0"/>
        <v>54.978999999999999</v>
      </c>
      <c r="H25" s="59">
        <f>VLOOKUP($A25,'Bowler Metrics'!$A$1:$AF$42,30,FALSE)</f>
        <v>4</v>
      </c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9"/>
    </row>
    <row r="26" spans="1:27" x14ac:dyDescent="0.2">
      <c r="A26" t="s">
        <v>2991</v>
      </c>
      <c r="B26" t="s">
        <v>650</v>
      </c>
      <c r="C26" t="s">
        <v>77</v>
      </c>
      <c r="D26">
        <v>19.11</v>
      </c>
      <c r="E26">
        <v>64.23</v>
      </c>
      <c r="F26">
        <v>60.16</v>
      </c>
      <c r="G26" s="60">
        <f t="shared" si="0"/>
        <v>58.921500000000002</v>
      </c>
      <c r="H26" s="59">
        <f>VLOOKUP($A26,'Bowler Metrics'!$A$1:$AF$42,30,FALSE)</f>
        <v>2.4</v>
      </c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9"/>
    </row>
    <row r="27" spans="1:27" x14ac:dyDescent="0.2">
      <c r="A27" t="s">
        <v>2966</v>
      </c>
      <c r="B27" t="s">
        <v>239</v>
      </c>
      <c r="C27" t="s">
        <v>77</v>
      </c>
      <c r="D27">
        <v>34.15</v>
      </c>
      <c r="E27">
        <v>50</v>
      </c>
      <c r="F27">
        <v>47.15</v>
      </c>
      <c r="G27" s="60">
        <f t="shared" si="0"/>
        <v>47.069999999999993</v>
      </c>
      <c r="H27" s="59">
        <f>VLOOKUP($A27,'Bowler Metrics'!$A$1:$AF$42,30,FALSE)</f>
        <v>1.6</v>
      </c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9"/>
    </row>
    <row r="28" spans="1:27" x14ac:dyDescent="0.2">
      <c r="G28" s="60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9"/>
    </row>
    <row r="29" spans="1:27" x14ac:dyDescent="0.2">
      <c r="G29" s="60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9"/>
    </row>
    <row r="30" spans="1:27" x14ac:dyDescent="0.2">
      <c r="G30" s="60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9"/>
    </row>
    <row r="31" spans="1:27" x14ac:dyDescent="0.2">
      <c r="G31" s="60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9"/>
    </row>
    <row r="32" spans="1:27" x14ac:dyDescent="0.2">
      <c r="G32" s="60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9"/>
    </row>
    <row r="33" spans="7:27" x14ac:dyDescent="0.2">
      <c r="G33" s="60"/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9"/>
    </row>
    <row r="34" spans="7:27" x14ac:dyDescent="0.2">
      <c r="G34" s="60"/>
      <c r="I34" s="67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9"/>
    </row>
    <row r="35" spans="7:27" x14ac:dyDescent="0.2">
      <c r="G35" s="60"/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9"/>
    </row>
    <row r="36" spans="7:27" x14ac:dyDescent="0.2">
      <c r="G36" s="60"/>
      <c r="I36" s="67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9"/>
    </row>
    <row r="37" spans="7:27" x14ac:dyDescent="0.2">
      <c r="G37" s="60"/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9"/>
    </row>
    <row r="38" spans="7:27" x14ac:dyDescent="0.2">
      <c r="G38" s="60"/>
      <c r="I38" s="67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9"/>
    </row>
    <row r="39" spans="7:27" x14ac:dyDescent="0.2">
      <c r="G39" s="60"/>
      <c r="I39" s="67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9"/>
    </row>
    <row r="40" spans="7:27" x14ac:dyDescent="0.2">
      <c r="G40" s="60"/>
      <c r="I40" s="67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9"/>
    </row>
    <row r="41" spans="7:27" x14ac:dyDescent="0.2">
      <c r="G41" s="60"/>
      <c r="I41" s="67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9"/>
    </row>
    <row r="42" spans="7:27" x14ac:dyDescent="0.2">
      <c r="G42" s="60"/>
      <c r="I42" s="67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9"/>
    </row>
    <row r="43" spans="7:27" x14ac:dyDescent="0.2">
      <c r="G43" s="60"/>
      <c r="I43" s="67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9"/>
    </row>
    <row r="44" spans="7:27" x14ac:dyDescent="0.2">
      <c r="G44" s="60"/>
      <c r="I44" s="67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9"/>
    </row>
    <row r="45" spans="7:27" x14ac:dyDescent="0.2">
      <c r="G45" s="60"/>
      <c r="I45" s="67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9"/>
    </row>
    <row r="46" spans="7:27" x14ac:dyDescent="0.2">
      <c r="G46" s="60"/>
      <c r="I46" s="67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9"/>
    </row>
    <row r="47" spans="7:27" x14ac:dyDescent="0.2">
      <c r="G47" s="60"/>
      <c r="I47" s="67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9"/>
    </row>
    <row r="48" spans="7:27" x14ac:dyDescent="0.2">
      <c r="G48" s="60"/>
      <c r="I48" s="67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9"/>
    </row>
    <row r="49" spans="7:27" x14ac:dyDescent="0.2">
      <c r="G49" s="60"/>
      <c r="I49" s="6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9"/>
    </row>
    <row r="50" spans="7:27" x14ac:dyDescent="0.2">
      <c r="G50" s="60"/>
      <c r="I50" s="67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9"/>
    </row>
    <row r="51" spans="7:27" x14ac:dyDescent="0.2">
      <c r="G51" s="60"/>
      <c r="I51" s="67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9"/>
    </row>
    <row r="52" spans="7:27" x14ac:dyDescent="0.2">
      <c r="G52" s="60"/>
      <c r="I52" s="67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9"/>
    </row>
    <row r="53" spans="7:27" x14ac:dyDescent="0.2">
      <c r="G53" s="60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9"/>
    </row>
    <row r="54" spans="7:27" x14ac:dyDescent="0.2">
      <c r="G54" s="60"/>
      <c r="I54" s="67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9"/>
    </row>
    <row r="55" spans="7:27" x14ac:dyDescent="0.2">
      <c r="G55" s="60"/>
      <c r="I55" s="67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9"/>
    </row>
    <row r="56" spans="7:27" x14ac:dyDescent="0.2">
      <c r="G56" s="60"/>
      <c r="I56" s="67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9"/>
    </row>
    <row r="57" spans="7:27" x14ac:dyDescent="0.2">
      <c r="G57" s="60"/>
      <c r="I57" s="67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9"/>
    </row>
    <row r="58" spans="7:27" x14ac:dyDescent="0.2">
      <c r="G58" s="60"/>
      <c r="I58" s="67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9"/>
    </row>
    <row r="59" spans="7:27" x14ac:dyDescent="0.2">
      <c r="G59" s="60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8"/>
    </row>
    <row r="65" spans="7:28" x14ac:dyDescent="0.2">
      <c r="N65" t="s">
        <v>3085</v>
      </c>
      <c r="O65" t="s">
        <v>3086</v>
      </c>
      <c r="R65" s="61" t="s">
        <v>3139</v>
      </c>
      <c r="T65" s="58">
        <v>0.65</v>
      </c>
      <c r="U65" s="58">
        <v>0.2</v>
      </c>
      <c r="V65" s="58">
        <v>0.15</v>
      </c>
    </row>
    <row r="66" spans="7:28" x14ac:dyDescent="0.2">
      <c r="G66" s="60"/>
      <c r="M66" t="s">
        <v>3084</v>
      </c>
      <c r="N66">
        <v>0</v>
      </c>
      <c r="O66" s="58">
        <v>13.5</v>
      </c>
      <c r="R66" s="62" t="s">
        <v>3140</v>
      </c>
      <c r="T66" s="58">
        <v>0.3</v>
      </c>
      <c r="U66" s="58">
        <v>0.4</v>
      </c>
      <c r="V66" s="58">
        <v>0.3</v>
      </c>
      <c r="AB66" s="58"/>
    </row>
    <row r="67" spans="7:28" x14ac:dyDescent="0.2">
      <c r="G67" s="60"/>
      <c r="N67">
        <v>100</v>
      </c>
      <c r="O67" s="58">
        <v>13.5</v>
      </c>
      <c r="R67" s="62" t="s">
        <v>3141</v>
      </c>
      <c r="T67" s="58">
        <v>0.05</v>
      </c>
      <c r="U67" s="58">
        <v>0.2</v>
      </c>
      <c r="V67" s="58">
        <v>0.75</v>
      </c>
      <c r="AB67" s="58"/>
    </row>
    <row r="68" spans="7:28" x14ac:dyDescent="0.2">
      <c r="G68" s="60"/>
    </row>
    <row r="69" spans="7:28" x14ac:dyDescent="0.2">
      <c r="G69" s="60"/>
      <c r="M69" t="s">
        <v>3087</v>
      </c>
      <c r="N69">
        <v>50</v>
      </c>
      <c r="O69" s="58">
        <v>50</v>
      </c>
      <c r="AB69" s="58"/>
    </row>
    <row r="70" spans="7:28" x14ac:dyDescent="0.2">
      <c r="G70" s="60"/>
      <c r="N70">
        <v>50</v>
      </c>
      <c r="O70" s="58">
        <v>0</v>
      </c>
      <c r="AB70" s="58"/>
    </row>
    <row r="71" spans="7:28" x14ac:dyDescent="0.2">
      <c r="G71" s="60"/>
    </row>
    <row r="72" spans="7:28" x14ac:dyDescent="0.2">
      <c r="G72" s="60"/>
    </row>
    <row r="73" spans="7:28" x14ac:dyDescent="0.2">
      <c r="G73" s="60"/>
    </row>
    <row r="74" spans="7:28" x14ac:dyDescent="0.2">
      <c r="G74" s="60"/>
    </row>
    <row r="75" spans="7:28" x14ac:dyDescent="0.2">
      <c r="G75" s="60"/>
    </row>
    <row r="76" spans="7:28" x14ac:dyDescent="0.2">
      <c r="G76" s="60"/>
    </row>
    <row r="77" spans="7:28" x14ac:dyDescent="0.2">
      <c r="G77" s="60"/>
    </row>
    <row r="78" spans="7:28" x14ac:dyDescent="0.2">
      <c r="G78" s="60"/>
    </row>
    <row r="79" spans="7:28" x14ac:dyDescent="0.2">
      <c r="G79" s="60"/>
    </row>
    <row r="80" spans="7:28" x14ac:dyDescent="0.2">
      <c r="G80" s="60"/>
    </row>
    <row r="81" spans="7:7" x14ac:dyDescent="0.2">
      <c r="G81" s="60"/>
    </row>
    <row r="82" spans="7:7" x14ac:dyDescent="0.2">
      <c r="G82" s="60"/>
    </row>
    <row r="83" spans="7:7" x14ac:dyDescent="0.2">
      <c r="G83" s="60"/>
    </row>
    <row r="84" spans="7:7" x14ac:dyDescent="0.2">
      <c r="G84" s="60"/>
    </row>
    <row r="85" spans="7:7" x14ac:dyDescent="0.2">
      <c r="G85" s="60"/>
    </row>
    <row r="86" spans="7:7" x14ac:dyDescent="0.2">
      <c r="G86" s="60"/>
    </row>
    <row r="87" spans="7:7" x14ac:dyDescent="0.2">
      <c r="G87" s="60"/>
    </row>
    <row r="88" spans="7:7" x14ac:dyDescent="0.2">
      <c r="G88" s="60"/>
    </row>
    <row r="89" spans="7:7" x14ac:dyDescent="0.2">
      <c r="G89" s="60"/>
    </row>
  </sheetData>
  <mergeCells count="1">
    <mergeCell ref="X4:Y4"/>
  </mergeCells>
  <dataValidations count="1">
    <dataValidation type="list" allowBlank="1" showInputMessage="1" showErrorMessage="1" sqref="Q7" xr:uid="{588D3BBC-91EF-4330-9AE1-8CD4A4C5A12A}">
      <formula1>$R$65:$R$67</formula1>
    </dataValidation>
  </dataValidations>
  <hyperlinks>
    <hyperlink ref="X6" location="'Ind Batsman Dashboard'!A1" display="Indian" xr:uid="{24BA1182-F5DA-4C47-95D4-24A2634EECA4}"/>
    <hyperlink ref="X7" location="'OS Batsman Dashboard'!A1" display="Overseas" xr:uid="{C52D7641-F9C6-4C03-B989-41D9A25F0F2D}"/>
    <hyperlink ref="Y6" location="'Ind Bowler Dashboard'!A1" display="Indian" xr:uid="{DB4FBA2E-88D1-4601-B9E3-FAC8F2043427}"/>
    <hyperlink ref="Y7" location="'OS Bowler Dashboard'!A1" display="Overseas" xr:uid="{BBF42620-8F17-4E0C-BF3F-2A21323C20CB}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4795-FFAA-44FB-988F-BDD2DDA7D066}">
  <dimension ref="A1:AB89"/>
  <sheetViews>
    <sheetView showGridLines="0" topLeftCell="L1" zoomScaleNormal="100" workbookViewId="0">
      <selection activeCell="X6" sqref="X6"/>
    </sheetView>
  </sheetViews>
  <sheetFormatPr baseColWidth="10" defaultColWidth="8.83203125" defaultRowHeight="15" x14ac:dyDescent="0.2"/>
  <cols>
    <col min="1" max="1" width="0" hidden="1" customWidth="1"/>
    <col min="2" max="2" width="20.1640625" bestFit="1" customWidth="1"/>
    <col min="7" max="8" width="8.83203125" style="59" customWidth="1"/>
    <col min="13" max="13" width="21.6640625" bestFit="1" customWidth="1"/>
    <col min="17" max="17" width="14.1640625" bestFit="1" customWidth="1"/>
    <col min="24" max="24" width="13.83203125" bestFit="1" customWidth="1"/>
    <col min="25" max="26" width="13.33203125" bestFit="1" customWidth="1"/>
  </cols>
  <sheetData>
    <row r="1" spans="1:27" x14ac:dyDescent="0.2">
      <c r="I1" s="64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27" x14ac:dyDescent="0.2">
      <c r="A2" t="s">
        <v>2927</v>
      </c>
      <c r="B2" t="s">
        <v>63</v>
      </c>
      <c r="C2" t="s">
        <v>2929</v>
      </c>
      <c r="D2" t="s">
        <v>3111</v>
      </c>
      <c r="E2" t="s">
        <v>3112</v>
      </c>
      <c r="F2" t="s">
        <v>3113</v>
      </c>
      <c r="G2" s="59" t="s">
        <v>3083</v>
      </c>
      <c r="H2" s="59" t="str">
        <f>VLOOKUP($A2,'Batsman Metrics'!$A$1:$AF$82,30,FALSE)</f>
        <v>Auction_Price_in_Cr_2022</v>
      </c>
      <c r="I2" s="67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9"/>
    </row>
    <row r="3" spans="1:27" x14ac:dyDescent="0.2">
      <c r="A3" t="s">
        <v>2971</v>
      </c>
      <c r="B3" t="s">
        <v>253</v>
      </c>
      <c r="C3" t="s">
        <v>73</v>
      </c>
      <c r="D3">
        <v>46.75</v>
      </c>
      <c r="E3">
        <v>26.83</v>
      </c>
      <c r="F3">
        <v>44.72</v>
      </c>
      <c r="G3" s="60">
        <f>(D3*$N$6)+(E3*$N$7)+(F3*$N$8)</f>
        <v>38.172999999999995</v>
      </c>
      <c r="H3" s="59">
        <f>VLOOKUP($A3,'Bowler Metrics'!$A$1:$AF$42,30,FALSE)</f>
        <v>7.25</v>
      </c>
      <c r="I3" s="70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9"/>
    </row>
    <row r="4" spans="1:27" x14ac:dyDescent="0.2">
      <c r="A4" t="s">
        <v>2939</v>
      </c>
      <c r="B4" t="s">
        <v>163</v>
      </c>
      <c r="C4" t="s">
        <v>73</v>
      </c>
      <c r="D4">
        <v>17.079999999999998</v>
      </c>
      <c r="E4">
        <v>56.91</v>
      </c>
      <c r="F4">
        <v>29.27</v>
      </c>
      <c r="G4" s="60">
        <f t="shared" ref="G4:G18" si="0">(D4*$N$6)+(E4*$N$7)+(F4*$N$8)</f>
        <v>36.668999999999997</v>
      </c>
      <c r="H4" s="59">
        <f>VLOOKUP($A4,'Bowler Metrics'!$A$1:$AF$42,30,FALSE)</f>
        <v>11</v>
      </c>
      <c r="I4" s="67"/>
      <c r="J4" s="71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96" t="s">
        <v>3142</v>
      </c>
      <c r="Y4" s="97"/>
      <c r="Z4" s="68"/>
      <c r="AA4" s="69"/>
    </row>
    <row r="5" spans="1:27" x14ac:dyDescent="0.2">
      <c r="A5" t="s">
        <v>2979</v>
      </c>
      <c r="B5" t="s">
        <v>642</v>
      </c>
      <c r="C5" t="s">
        <v>73</v>
      </c>
      <c r="D5">
        <v>86.99</v>
      </c>
      <c r="E5">
        <v>93.5</v>
      </c>
      <c r="F5">
        <v>79.67</v>
      </c>
      <c r="G5" s="60">
        <f t="shared" si="0"/>
        <v>87.397999999999996</v>
      </c>
      <c r="H5" s="59">
        <f>VLOOKUP($A5,'Bowler Metrics'!$A$1:$AF$42,30,FALSE)</f>
        <v>15</v>
      </c>
      <c r="I5" s="67"/>
      <c r="J5" s="68"/>
      <c r="K5" s="68"/>
      <c r="L5" s="68"/>
      <c r="M5" s="72" t="s">
        <v>3122</v>
      </c>
      <c r="N5" s="73" t="s">
        <v>3123</v>
      </c>
      <c r="O5" s="68"/>
      <c r="P5" s="68"/>
      <c r="Q5" s="68"/>
      <c r="R5" s="68"/>
      <c r="S5" s="68"/>
      <c r="T5" s="68"/>
      <c r="U5" s="68"/>
      <c r="V5" s="68"/>
      <c r="W5" s="68"/>
      <c r="X5" s="89" t="s">
        <v>71</v>
      </c>
      <c r="Y5" s="90" t="s">
        <v>4</v>
      </c>
      <c r="Z5" s="68"/>
      <c r="AA5" s="69"/>
    </row>
    <row r="6" spans="1:27" x14ac:dyDescent="0.2">
      <c r="A6" t="s">
        <v>3000</v>
      </c>
      <c r="B6" t="s">
        <v>648</v>
      </c>
      <c r="C6" t="s">
        <v>73</v>
      </c>
      <c r="D6">
        <v>48.78</v>
      </c>
      <c r="E6">
        <v>84.55</v>
      </c>
      <c r="F6">
        <v>34.96</v>
      </c>
      <c r="G6" s="60">
        <f t="shared" si="0"/>
        <v>58.942</v>
      </c>
      <c r="H6" s="59">
        <f>VLOOKUP($A6,'Bowler Metrics'!$A$1:$AF$42,30,FALSE)</f>
        <v>6</v>
      </c>
      <c r="I6" s="67"/>
      <c r="J6" s="68"/>
      <c r="K6" s="68"/>
      <c r="L6" s="68"/>
      <c r="M6" s="74" t="s">
        <v>1044</v>
      </c>
      <c r="N6" s="75" cm="1">
        <f t="array" ref="N6">_xlfn.IFNA(_xlfn.IFS($Q$7=$R$65,T$65,$Q$7=$R$66,T$66,$Q$7=R$67,T$67),65%)</f>
        <v>0.3</v>
      </c>
      <c r="O6" s="68"/>
      <c r="P6" s="68"/>
      <c r="Q6" s="72" t="s">
        <v>3138</v>
      </c>
      <c r="R6" s="68"/>
      <c r="S6" s="68"/>
      <c r="T6" s="68"/>
      <c r="U6" s="68"/>
      <c r="V6" s="68"/>
      <c r="W6" s="68"/>
      <c r="X6" s="91" t="s">
        <v>77</v>
      </c>
      <c r="Y6" s="91" t="s">
        <v>77</v>
      </c>
      <c r="Z6" s="68"/>
      <c r="AA6" s="69"/>
    </row>
    <row r="7" spans="1:27" x14ac:dyDescent="0.2">
      <c r="A7" t="s">
        <v>3015</v>
      </c>
      <c r="B7" t="s">
        <v>378</v>
      </c>
      <c r="C7" t="s">
        <v>73</v>
      </c>
      <c r="D7">
        <v>53.25</v>
      </c>
      <c r="E7">
        <v>8.94</v>
      </c>
      <c r="F7">
        <v>81.3</v>
      </c>
      <c r="G7" s="60">
        <f t="shared" si="0"/>
        <v>43.940999999999995</v>
      </c>
      <c r="H7" s="59">
        <f>VLOOKUP($A7,'Bowler Metrics'!$A$1:$AF$42,30,FALSE)</f>
        <v>12</v>
      </c>
      <c r="I7" s="67"/>
      <c r="J7" s="68"/>
      <c r="K7" s="68"/>
      <c r="L7" s="68"/>
      <c r="M7" s="74" t="s">
        <v>3116</v>
      </c>
      <c r="N7" s="75" cm="1">
        <f t="array" ref="N7">_xlfn.IFNA(_xlfn.IFS($Q$7=$R$65,U$65,$Q$7=$R$66,U$66,$Q$7=R$67,U$67),65%)</f>
        <v>0.4</v>
      </c>
      <c r="O7" s="68"/>
      <c r="P7" s="68"/>
      <c r="Q7" s="63" t="s">
        <v>3140</v>
      </c>
      <c r="R7" s="68"/>
      <c r="S7" s="68"/>
      <c r="T7" s="68"/>
      <c r="U7" s="68"/>
      <c r="V7" s="68"/>
      <c r="W7" s="68"/>
      <c r="X7" s="91" t="s">
        <v>73</v>
      </c>
      <c r="Y7" s="91" t="s">
        <v>73</v>
      </c>
      <c r="Z7" s="68"/>
      <c r="AA7" s="69"/>
    </row>
    <row r="8" spans="1:27" x14ac:dyDescent="0.2">
      <c r="A8" t="s">
        <v>2960</v>
      </c>
      <c r="B8" t="s">
        <v>222</v>
      </c>
      <c r="C8" t="s">
        <v>73</v>
      </c>
      <c r="D8">
        <v>29.27</v>
      </c>
      <c r="E8">
        <v>5.69</v>
      </c>
      <c r="F8">
        <v>57.32</v>
      </c>
      <c r="G8" s="60">
        <f t="shared" si="0"/>
        <v>28.252999999999997</v>
      </c>
      <c r="H8" s="59">
        <f>VLOOKUP($A8,'Bowler Metrics'!$A$1:$AF$42,30,FALSE)</f>
        <v>9.1999999999999993</v>
      </c>
      <c r="I8" s="67"/>
      <c r="J8" s="68"/>
      <c r="K8" s="68"/>
      <c r="L8" s="68"/>
      <c r="M8" s="74" t="s">
        <v>3117</v>
      </c>
      <c r="N8" s="75" cm="1">
        <f t="array" ref="N8">_xlfn.IFNA(_xlfn.IFS($Q$7=$R$65,V$65,$Q$7=$R$66,V$66,$Q$7=R$67,V$67),65%)</f>
        <v>0.3</v>
      </c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9"/>
    </row>
    <row r="9" spans="1:27" x14ac:dyDescent="0.2">
      <c r="A9" t="s">
        <v>2949</v>
      </c>
      <c r="B9" t="s">
        <v>193</v>
      </c>
      <c r="C9" t="s">
        <v>73</v>
      </c>
      <c r="D9">
        <v>90.65</v>
      </c>
      <c r="E9">
        <v>41.06</v>
      </c>
      <c r="F9">
        <v>75.61</v>
      </c>
      <c r="G9" s="60">
        <f t="shared" si="0"/>
        <v>66.301999999999992</v>
      </c>
      <c r="H9" s="59">
        <f>VLOOKUP($A9,'Bowler Metrics'!$A$1:$AF$42,30,FALSE)</f>
        <v>9.25</v>
      </c>
      <c r="I9" s="67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9"/>
    </row>
    <row r="10" spans="1:27" x14ac:dyDescent="0.2">
      <c r="A10" t="s">
        <v>2937</v>
      </c>
      <c r="B10" t="s">
        <v>156</v>
      </c>
      <c r="C10" t="s">
        <v>73</v>
      </c>
      <c r="D10">
        <v>59.35</v>
      </c>
      <c r="E10">
        <v>40.24</v>
      </c>
      <c r="F10">
        <v>76.42</v>
      </c>
      <c r="G10" s="60">
        <f t="shared" si="0"/>
        <v>56.826999999999998</v>
      </c>
      <c r="H10" s="59">
        <f>VLOOKUP($A10,'Bowler Metrics'!$A$1:$AF$42,30,FALSE)</f>
        <v>4.4000000000000004</v>
      </c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9"/>
    </row>
    <row r="11" spans="1:27" x14ac:dyDescent="0.2">
      <c r="A11" t="s">
        <v>2953</v>
      </c>
      <c r="B11" t="s">
        <v>485</v>
      </c>
      <c r="C11" t="s">
        <v>73</v>
      </c>
      <c r="D11">
        <v>19.510000000000002</v>
      </c>
      <c r="E11">
        <v>43.09</v>
      </c>
      <c r="F11">
        <v>47.56</v>
      </c>
      <c r="G11" s="60">
        <f t="shared" si="0"/>
        <v>37.356999999999999</v>
      </c>
      <c r="H11" s="59">
        <f>VLOOKUP($A11,'Bowler Metrics'!$A$1:$AF$42,30,FALSE)</f>
        <v>6</v>
      </c>
      <c r="I11" s="67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9"/>
    </row>
    <row r="12" spans="1:27" x14ac:dyDescent="0.2">
      <c r="A12" t="s">
        <v>2962</v>
      </c>
      <c r="B12" t="s">
        <v>229</v>
      </c>
      <c r="C12" t="s">
        <v>73</v>
      </c>
      <c r="D12">
        <v>24.39</v>
      </c>
      <c r="E12">
        <v>76.42</v>
      </c>
      <c r="F12">
        <v>49.19</v>
      </c>
      <c r="G12" s="60">
        <f t="shared" si="0"/>
        <v>52.642000000000003</v>
      </c>
      <c r="H12" s="59">
        <f>VLOOKUP($A12,'Bowler Metrics'!$A$1:$AF$42,30,FALSE)</f>
        <v>8</v>
      </c>
      <c r="I12" s="67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9"/>
    </row>
    <row r="13" spans="1:27" x14ac:dyDescent="0.2">
      <c r="A13" t="s">
        <v>2956</v>
      </c>
      <c r="B13" t="s">
        <v>210</v>
      </c>
      <c r="C13" t="s">
        <v>73</v>
      </c>
      <c r="D13">
        <v>50.81</v>
      </c>
      <c r="E13">
        <v>54.88</v>
      </c>
      <c r="F13">
        <v>60.97</v>
      </c>
      <c r="G13" s="60">
        <f t="shared" si="0"/>
        <v>55.486000000000004</v>
      </c>
      <c r="H13" s="59">
        <f>VLOOKUP($A13,'Bowler Metrics'!$A$1:$AF$42,30,FALSE)</f>
        <v>10</v>
      </c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9"/>
    </row>
    <row r="14" spans="1:27" x14ac:dyDescent="0.2">
      <c r="A14" t="s">
        <v>3003</v>
      </c>
      <c r="B14" t="s">
        <v>333</v>
      </c>
      <c r="C14" t="s">
        <v>73</v>
      </c>
      <c r="D14">
        <v>78.45</v>
      </c>
      <c r="E14">
        <v>55.29</v>
      </c>
      <c r="F14">
        <v>56.91</v>
      </c>
      <c r="G14" s="60">
        <f t="shared" si="0"/>
        <v>62.72399999999999</v>
      </c>
      <c r="H14" s="59">
        <f>VLOOKUP($A14,'Bowler Metrics'!$A$1:$AF$42,30,FALSE)</f>
        <v>8</v>
      </c>
      <c r="I14" s="67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49" t="s">
        <v>3124</v>
      </c>
      <c r="X14" s="79" t="s">
        <v>3128</v>
      </c>
      <c r="Y14" s="79" t="s">
        <v>3132</v>
      </c>
      <c r="Z14" s="79" t="s">
        <v>3131</v>
      </c>
      <c r="AA14" s="69"/>
    </row>
    <row r="15" spans="1:27" x14ac:dyDescent="0.2">
      <c r="A15" t="s">
        <v>2948</v>
      </c>
      <c r="B15" t="s">
        <v>186</v>
      </c>
      <c r="C15" t="s">
        <v>73</v>
      </c>
      <c r="D15">
        <v>48.37</v>
      </c>
      <c r="E15">
        <v>58.54</v>
      </c>
      <c r="F15">
        <v>46.34</v>
      </c>
      <c r="G15" s="60">
        <f t="shared" si="0"/>
        <v>51.829000000000001</v>
      </c>
      <c r="H15" s="59">
        <f>VLOOKUP($A15,'Bowler Metrics'!$A$1:$AF$42,30,FALSE)</f>
        <v>7.75</v>
      </c>
      <c r="I15" s="6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80" t="s">
        <v>3125</v>
      </c>
      <c r="X15" s="81" t="s">
        <v>3129</v>
      </c>
      <c r="Y15" s="82" t="s">
        <v>3135</v>
      </c>
      <c r="Z15" s="82" t="s">
        <v>3133</v>
      </c>
      <c r="AA15" s="69"/>
    </row>
    <row r="16" spans="1:27" x14ac:dyDescent="0.2">
      <c r="A16" t="s">
        <v>2943</v>
      </c>
      <c r="B16" t="s">
        <v>178</v>
      </c>
      <c r="C16" t="s">
        <v>73</v>
      </c>
      <c r="D16">
        <v>72.760000000000005</v>
      </c>
      <c r="E16">
        <v>43.09</v>
      </c>
      <c r="F16">
        <v>82.93</v>
      </c>
      <c r="G16" s="60">
        <f t="shared" si="0"/>
        <v>63.942999999999998</v>
      </c>
      <c r="H16" s="59">
        <f>VLOOKUP($A16,'Bowler Metrics'!$A$1:$AF$42,30,FALSE)</f>
        <v>8.75</v>
      </c>
      <c r="I16" s="67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83" t="s">
        <v>3126</v>
      </c>
      <c r="X16" s="84" t="s">
        <v>3143</v>
      </c>
      <c r="Y16" s="85" t="s">
        <v>3136</v>
      </c>
      <c r="Z16" s="85" t="s">
        <v>3133</v>
      </c>
      <c r="AA16" s="69"/>
    </row>
    <row r="17" spans="1:27" x14ac:dyDescent="0.2">
      <c r="A17" t="s">
        <v>2931</v>
      </c>
      <c r="B17" t="s">
        <v>131</v>
      </c>
      <c r="C17" t="s">
        <v>73</v>
      </c>
      <c r="D17">
        <v>24.8</v>
      </c>
      <c r="E17">
        <v>17.89</v>
      </c>
      <c r="F17">
        <v>34.96</v>
      </c>
      <c r="G17" s="60">
        <f t="shared" si="0"/>
        <v>25.084</v>
      </c>
      <c r="H17" s="59">
        <f>VLOOKUP($A17,'Bowler Metrics'!$A$1:$AF$42,30,FALSE)</f>
        <v>3.6</v>
      </c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86" t="s">
        <v>3127</v>
      </c>
      <c r="X17" s="87" t="s">
        <v>3130</v>
      </c>
      <c r="Y17" s="88" t="s">
        <v>3134</v>
      </c>
      <c r="Z17" s="88" t="s">
        <v>3137</v>
      </c>
      <c r="AA17" s="69"/>
    </row>
    <row r="18" spans="1:27" x14ac:dyDescent="0.2">
      <c r="A18" t="s">
        <v>3016</v>
      </c>
      <c r="B18" t="s">
        <v>385</v>
      </c>
      <c r="C18" t="s">
        <v>73</v>
      </c>
      <c r="D18">
        <v>63.82</v>
      </c>
      <c r="E18">
        <v>54.47</v>
      </c>
      <c r="F18">
        <v>79.67</v>
      </c>
      <c r="G18" s="60">
        <f t="shared" si="0"/>
        <v>64.834999999999994</v>
      </c>
      <c r="H18" s="59">
        <f>VLOOKUP($A18,'Bowler Metrics'!$A$1:$AF$42,30,FALSE)</f>
        <v>6.5</v>
      </c>
      <c r="I18" s="6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9"/>
    </row>
    <row r="19" spans="1:27" x14ac:dyDescent="0.2">
      <c r="G19" s="60"/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9"/>
    </row>
    <row r="20" spans="1:27" x14ac:dyDescent="0.2">
      <c r="G20" s="60"/>
      <c r="I20" s="67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9"/>
    </row>
    <row r="21" spans="1:27" x14ac:dyDescent="0.2">
      <c r="G21" s="60"/>
      <c r="I21" s="67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9"/>
    </row>
    <row r="22" spans="1:27" x14ac:dyDescent="0.2">
      <c r="G22" s="60"/>
      <c r="I22" s="67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9"/>
    </row>
    <row r="23" spans="1:27" x14ac:dyDescent="0.2">
      <c r="G23" s="60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9"/>
    </row>
    <row r="24" spans="1:27" x14ac:dyDescent="0.2">
      <c r="G24" s="60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9"/>
    </row>
    <row r="25" spans="1:27" x14ac:dyDescent="0.2">
      <c r="G25" s="60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9"/>
    </row>
    <row r="26" spans="1:27" x14ac:dyDescent="0.2">
      <c r="G26" s="60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9"/>
    </row>
    <row r="27" spans="1:27" x14ac:dyDescent="0.2">
      <c r="G27" s="60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9"/>
    </row>
    <row r="28" spans="1:27" x14ac:dyDescent="0.2">
      <c r="G28" s="60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9"/>
    </row>
    <row r="29" spans="1:27" x14ac:dyDescent="0.2">
      <c r="G29" s="60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9"/>
    </row>
    <row r="30" spans="1:27" x14ac:dyDescent="0.2">
      <c r="G30" s="60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9"/>
    </row>
    <row r="31" spans="1:27" x14ac:dyDescent="0.2">
      <c r="G31" s="60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9"/>
    </row>
    <row r="32" spans="1:27" x14ac:dyDescent="0.2">
      <c r="G32" s="60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9"/>
    </row>
    <row r="33" spans="7:27" x14ac:dyDescent="0.2">
      <c r="G33" s="60"/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9"/>
    </row>
    <row r="34" spans="7:27" x14ac:dyDescent="0.2">
      <c r="G34" s="60"/>
      <c r="I34" s="67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9"/>
    </row>
    <row r="35" spans="7:27" x14ac:dyDescent="0.2">
      <c r="G35" s="60"/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9"/>
    </row>
    <row r="36" spans="7:27" x14ac:dyDescent="0.2">
      <c r="G36" s="60"/>
      <c r="I36" s="67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9"/>
    </row>
    <row r="37" spans="7:27" x14ac:dyDescent="0.2">
      <c r="G37" s="60"/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9"/>
    </row>
    <row r="38" spans="7:27" x14ac:dyDescent="0.2">
      <c r="G38" s="60"/>
      <c r="I38" s="67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9"/>
    </row>
    <row r="39" spans="7:27" x14ac:dyDescent="0.2">
      <c r="G39" s="60"/>
      <c r="I39" s="67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9"/>
    </row>
    <row r="40" spans="7:27" x14ac:dyDescent="0.2">
      <c r="G40" s="60"/>
      <c r="I40" s="67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9"/>
    </row>
    <row r="41" spans="7:27" x14ac:dyDescent="0.2">
      <c r="G41" s="60"/>
      <c r="I41" s="67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9"/>
    </row>
    <row r="42" spans="7:27" x14ac:dyDescent="0.2">
      <c r="G42" s="60"/>
      <c r="I42" s="67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9"/>
    </row>
    <row r="43" spans="7:27" x14ac:dyDescent="0.2">
      <c r="G43" s="60"/>
      <c r="I43" s="67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9"/>
    </row>
    <row r="44" spans="7:27" x14ac:dyDescent="0.2">
      <c r="G44" s="60"/>
      <c r="I44" s="67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9"/>
    </row>
    <row r="45" spans="7:27" x14ac:dyDescent="0.2">
      <c r="G45" s="60"/>
      <c r="I45" s="67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9"/>
    </row>
    <row r="46" spans="7:27" x14ac:dyDescent="0.2">
      <c r="G46" s="60"/>
      <c r="I46" s="67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9"/>
    </row>
    <row r="47" spans="7:27" x14ac:dyDescent="0.2">
      <c r="G47" s="60"/>
      <c r="I47" s="67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9"/>
    </row>
    <row r="48" spans="7:27" x14ac:dyDescent="0.2">
      <c r="G48" s="60"/>
      <c r="I48" s="67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9"/>
    </row>
    <row r="49" spans="7:27" x14ac:dyDescent="0.2">
      <c r="G49" s="60"/>
      <c r="I49" s="6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9"/>
    </row>
    <row r="50" spans="7:27" x14ac:dyDescent="0.2">
      <c r="G50" s="60"/>
      <c r="I50" s="67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9"/>
    </row>
    <row r="51" spans="7:27" x14ac:dyDescent="0.2">
      <c r="G51" s="60"/>
      <c r="I51" s="67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9"/>
    </row>
    <row r="52" spans="7:27" x14ac:dyDescent="0.2">
      <c r="G52" s="60"/>
      <c r="I52" s="67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9"/>
    </row>
    <row r="53" spans="7:27" x14ac:dyDescent="0.2">
      <c r="G53" s="60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9"/>
    </row>
    <row r="54" spans="7:27" x14ac:dyDescent="0.2">
      <c r="G54" s="60"/>
      <c r="I54" s="67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9"/>
    </row>
    <row r="55" spans="7:27" x14ac:dyDescent="0.2">
      <c r="G55" s="60"/>
      <c r="I55" s="67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9"/>
    </row>
    <row r="56" spans="7:27" x14ac:dyDescent="0.2">
      <c r="G56" s="60"/>
      <c r="I56" s="67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9"/>
    </row>
    <row r="57" spans="7:27" x14ac:dyDescent="0.2">
      <c r="G57" s="60"/>
      <c r="I57" s="67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9"/>
    </row>
    <row r="58" spans="7:27" x14ac:dyDescent="0.2">
      <c r="G58" s="60"/>
      <c r="I58" s="67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9"/>
    </row>
    <row r="59" spans="7:27" x14ac:dyDescent="0.2">
      <c r="G59" s="60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8"/>
    </row>
    <row r="65" spans="7:28" x14ac:dyDescent="0.2">
      <c r="N65" t="s">
        <v>3085</v>
      </c>
      <c r="O65" t="s">
        <v>3086</v>
      </c>
      <c r="R65" s="61" t="s">
        <v>3139</v>
      </c>
      <c r="T65" s="58">
        <v>0.65</v>
      </c>
      <c r="U65" s="58">
        <v>0.2</v>
      </c>
      <c r="V65" s="58">
        <v>0.15</v>
      </c>
    </row>
    <row r="66" spans="7:28" x14ac:dyDescent="0.2">
      <c r="G66" s="60"/>
      <c r="M66" t="s">
        <v>3084</v>
      </c>
      <c r="N66">
        <v>0</v>
      </c>
      <c r="O66" s="58">
        <v>19</v>
      </c>
      <c r="R66" s="62" t="s">
        <v>3140</v>
      </c>
      <c r="T66" s="58">
        <v>0.3</v>
      </c>
      <c r="U66" s="58">
        <v>0.4</v>
      </c>
      <c r="V66" s="58">
        <v>0.3</v>
      </c>
      <c r="AB66" s="58"/>
    </row>
    <row r="67" spans="7:28" x14ac:dyDescent="0.2">
      <c r="G67" s="60"/>
      <c r="N67">
        <v>100</v>
      </c>
      <c r="O67" s="58">
        <v>19</v>
      </c>
      <c r="R67" s="62" t="s">
        <v>3141</v>
      </c>
      <c r="T67" s="58">
        <v>0.05</v>
      </c>
      <c r="U67" s="58">
        <v>0.2</v>
      </c>
      <c r="V67" s="58">
        <v>0.75</v>
      </c>
      <c r="AB67" s="58"/>
    </row>
    <row r="68" spans="7:28" x14ac:dyDescent="0.2">
      <c r="G68" s="60"/>
    </row>
    <row r="69" spans="7:28" x14ac:dyDescent="0.2">
      <c r="G69" s="60"/>
      <c r="M69" t="s">
        <v>3087</v>
      </c>
      <c r="N69">
        <v>50</v>
      </c>
      <c r="O69" s="58">
        <v>50</v>
      </c>
      <c r="AB69" s="58"/>
    </row>
    <row r="70" spans="7:28" x14ac:dyDescent="0.2">
      <c r="G70" s="60"/>
      <c r="N70">
        <v>50</v>
      </c>
      <c r="O70" s="58">
        <v>0</v>
      </c>
      <c r="AB70" s="58"/>
    </row>
    <row r="71" spans="7:28" x14ac:dyDescent="0.2">
      <c r="G71" s="60"/>
    </row>
    <row r="72" spans="7:28" x14ac:dyDescent="0.2">
      <c r="G72" s="60"/>
    </row>
    <row r="73" spans="7:28" x14ac:dyDescent="0.2">
      <c r="G73" s="60"/>
    </row>
    <row r="74" spans="7:28" x14ac:dyDescent="0.2">
      <c r="G74" s="60"/>
    </row>
    <row r="75" spans="7:28" x14ac:dyDescent="0.2">
      <c r="G75" s="60"/>
    </row>
    <row r="76" spans="7:28" x14ac:dyDescent="0.2">
      <c r="G76" s="60"/>
    </row>
    <row r="77" spans="7:28" x14ac:dyDescent="0.2">
      <c r="G77" s="60"/>
    </row>
    <row r="78" spans="7:28" x14ac:dyDescent="0.2">
      <c r="G78" s="60"/>
    </row>
    <row r="79" spans="7:28" x14ac:dyDescent="0.2">
      <c r="G79" s="60"/>
    </row>
    <row r="80" spans="7:28" x14ac:dyDescent="0.2">
      <c r="G80" s="60"/>
    </row>
    <row r="81" spans="7:7" x14ac:dyDescent="0.2">
      <c r="G81" s="60"/>
    </row>
    <row r="82" spans="7:7" x14ac:dyDescent="0.2">
      <c r="G82" s="60"/>
    </row>
    <row r="83" spans="7:7" x14ac:dyDescent="0.2">
      <c r="G83" s="60"/>
    </row>
    <row r="84" spans="7:7" x14ac:dyDescent="0.2">
      <c r="G84" s="60"/>
    </row>
    <row r="85" spans="7:7" x14ac:dyDescent="0.2">
      <c r="G85" s="60"/>
    </row>
    <row r="86" spans="7:7" x14ac:dyDescent="0.2">
      <c r="G86" s="60"/>
    </row>
    <row r="87" spans="7:7" x14ac:dyDescent="0.2">
      <c r="G87" s="60"/>
    </row>
    <row r="88" spans="7:7" x14ac:dyDescent="0.2">
      <c r="G88" s="60"/>
    </row>
    <row r="89" spans="7:7" x14ac:dyDescent="0.2">
      <c r="G89" s="60"/>
    </row>
  </sheetData>
  <mergeCells count="1">
    <mergeCell ref="X4:Y4"/>
  </mergeCells>
  <dataValidations count="1">
    <dataValidation type="list" allowBlank="1" showInputMessage="1" showErrorMessage="1" sqref="Q7" xr:uid="{D9C3488C-9B07-41B8-95BD-08A4C9DD4F62}">
      <formula1>$R$65:$R$67</formula1>
    </dataValidation>
  </dataValidations>
  <hyperlinks>
    <hyperlink ref="X6" location="'Ind Batsman Dashboard'!A1" display="Indian" xr:uid="{0DE91C16-125F-4BFD-8135-58AB260E427D}"/>
    <hyperlink ref="X7" location="'OS Batsman Dashboard'!A1" display="Overseas" xr:uid="{820D4DF5-21DA-40E4-9371-654968945E38}"/>
    <hyperlink ref="Y6" location="'Ind Bowler Dashboard'!A1" display="Indian" xr:uid="{AE1182A2-4241-4F42-91D1-EA0DF6C72738}"/>
    <hyperlink ref="Y7" location="'OS Bowler Dashboard'!A1" display="Overseas" xr:uid="{79FFF795-3E28-4F12-B555-3ACF0ECF6B7B}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C1" workbookViewId="0">
      <selection activeCell="D3" sqref="D3"/>
    </sheetView>
  </sheetViews>
  <sheetFormatPr baseColWidth="10" defaultColWidth="14.5" defaultRowHeight="15" customHeight="1" x14ac:dyDescent="0.2"/>
  <cols>
    <col min="1" max="1" width="8.83203125" customWidth="1"/>
    <col min="2" max="2" width="56.83203125" customWidth="1"/>
    <col min="3" max="3" width="50.83203125" customWidth="1"/>
    <col min="4" max="26" width="8.83203125" customWidth="1"/>
  </cols>
  <sheetData>
    <row r="1" spans="1:4" x14ac:dyDescent="0.2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2">
      <c r="A2" s="6">
        <v>1</v>
      </c>
      <c r="B2" s="6" t="s">
        <v>46</v>
      </c>
      <c r="D2" s="6" t="s">
        <v>47</v>
      </c>
    </row>
    <row r="3" spans="1:4" x14ac:dyDescent="0.2">
      <c r="A3" s="6">
        <v>2</v>
      </c>
      <c r="B3" s="6" t="s">
        <v>48</v>
      </c>
      <c r="D3" s="6" t="s">
        <v>49</v>
      </c>
    </row>
    <row r="4" spans="1:4" x14ac:dyDescent="0.2">
      <c r="A4" s="6">
        <v>3</v>
      </c>
      <c r="B4" s="6" t="s">
        <v>50</v>
      </c>
    </row>
    <row r="5" spans="1:4" x14ac:dyDescent="0.2">
      <c r="B5" s="6" t="s">
        <v>51</v>
      </c>
    </row>
    <row r="6" spans="1:4" x14ac:dyDescent="0.2">
      <c r="C6" s="6" t="s">
        <v>52</v>
      </c>
    </row>
    <row r="7" spans="1:4" x14ac:dyDescent="0.2">
      <c r="C7" s="6" t="s">
        <v>53</v>
      </c>
      <c r="D7" s="6" t="s">
        <v>54</v>
      </c>
    </row>
    <row r="8" spans="1:4" x14ac:dyDescent="0.2">
      <c r="C8" s="6" t="s">
        <v>55</v>
      </c>
    </row>
    <row r="9" spans="1:4" x14ac:dyDescent="0.2">
      <c r="B9" s="6" t="s">
        <v>56</v>
      </c>
      <c r="C9" s="6" t="s">
        <v>57</v>
      </c>
    </row>
    <row r="11" spans="1:4" x14ac:dyDescent="0.2">
      <c r="C11" s="6" t="s">
        <v>58</v>
      </c>
    </row>
    <row r="12" spans="1:4" x14ac:dyDescent="0.2">
      <c r="C12" s="6" t="s">
        <v>53</v>
      </c>
      <c r="D12" s="6" t="s">
        <v>54</v>
      </c>
    </row>
    <row r="13" spans="1:4" x14ac:dyDescent="0.2">
      <c r="C13" s="6" t="s">
        <v>55</v>
      </c>
    </row>
    <row r="14" spans="1:4" x14ac:dyDescent="0.2">
      <c r="B14" s="6" t="s">
        <v>59</v>
      </c>
      <c r="C14" s="6" t="s">
        <v>57</v>
      </c>
    </row>
    <row r="16" spans="1:4" x14ac:dyDescent="0.2">
      <c r="C16" s="6" t="s">
        <v>60</v>
      </c>
      <c r="D16" s="6" t="s">
        <v>61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/>
  </sheetViews>
  <sheetFormatPr baseColWidth="10" defaultColWidth="14.5" defaultRowHeight="15" customHeight="1" x14ac:dyDescent="0.2"/>
  <cols>
    <col min="1" max="1" width="4" customWidth="1"/>
    <col min="2" max="2" width="24.6640625" customWidth="1"/>
    <col min="3" max="3" width="10" customWidth="1"/>
    <col min="4" max="4" width="14.33203125" customWidth="1"/>
    <col min="5" max="5" width="15.5" customWidth="1"/>
    <col min="6" max="6" width="13.6640625" customWidth="1"/>
    <col min="7" max="7" width="10.83203125" customWidth="1"/>
    <col min="8" max="8" width="26.5" customWidth="1"/>
    <col min="9" max="26" width="8.83203125" customWidth="1"/>
  </cols>
  <sheetData>
    <row r="1" spans="1:8" x14ac:dyDescent="0.2">
      <c r="A1" s="24" t="s">
        <v>684</v>
      </c>
    </row>
    <row r="2" spans="1:8" x14ac:dyDescent="0.2">
      <c r="B2" s="6" t="s">
        <v>63</v>
      </c>
      <c r="C2" s="6" t="s">
        <v>685</v>
      </c>
      <c r="D2" s="6" t="s">
        <v>686</v>
      </c>
      <c r="E2" s="6" t="s">
        <v>687</v>
      </c>
      <c r="F2" s="6" t="s">
        <v>688</v>
      </c>
      <c r="G2" s="6" t="s">
        <v>689</v>
      </c>
      <c r="H2" s="6" t="s">
        <v>67</v>
      </c>
    </row>
    <row r="3" spans="1:8" x14ac:dyDescent="0.2">
      <c r="A3" s="6">
        <v>0</v>
      </c>
      <c r="B3" s="6" t="s">
        <v>642</v>
      </c>
      <c r="C3" s="6" t="s">
        <v>690</v>
      </c>
      <c r="D3" s="6" t="s">
        <v>691</v>
      </c>
      <c r="E3" s="6">
        <v>15</v>
      </c>
      <c r="F3" s="6">
        <v>1950</v>
      </c>
      <c r="G3" s="6" t="s">
        <v>692</v>
      </c>
      <c r="H3" s="6" t="s">
        <v>81</v>
      </c>
    </row>
    <row r="4" spans="1:8" x14ac:dyDescent="0.2">
      <c r="A4" s="6">
        <v>1</v>
      </c>
      <c r="B4" s="6" t="s">
        <v>448</v>
      </c>
      <c r="C4" s="6" t="s">
        <v>690</v>
      </c>
      <c r="D4" s="6" t="s">
        <v>693</v>
      </c>
      <c r="E4" s="6">
        <v>15</v>
      </c>
      <c r="F4" s="6">
        <v>1950</v>
      </c>
      <c r="G4" s="6" t="s">
        <v>694</v>
      </c>
      <c r="H4" s="6" t="s">
        <v>81</v>
      </c>
    </row>
    <row r="5" spans="1:8" x14ac:dyDescent="0.2">
      <c r="A5" s="6">
        <v>2</v>
      </c>
      <c r="B5" s="6" t="s">
        <v>210</v>
      </c>
      <c r="C5" s="6" t="s">
        <v>695</v>
      </c>
      <c r="D5" s="6" t="s">
        <v>691</v>
      </c>
      <c r="E5" s="6">
        <v>10</v>
      </c>
      <c r="F5" s="6">
        <v>1300</v>
      </c>
      <c r="G5" s="6" t="s">
        <v>696</v>
      </c>
      <c r="H5" s="6" t="s">
        <v>81</v>
      </c>
    </row>
    <row r="6" spans="1:8" x14ac:dyDescent="0.2">
      <c r="A6" s="6">
        <v>3</v>
      </c>
      <c r="B6" s="6" t="s">
        <v>273</v>
      </c>
      <c r="C6" s="6" t="s">
        <v>697</v>
      </c>
      <c r="D6" s="6" t="s">
        <v>693</v>
      </c>
      <c r="E6" s="6">
        <v>9</v>
      </c>
      <c r="F6" s="6">
        <v>1170</v>
      </c>
      <c r="G6" s="6" t="s">
        <v>698</v>
      </c>
      <c r="H6" s="6" t="s">
        <v>81</v>
      </c>
    </row>
    <row r="7" spans="1:8" x14ac:dyDescent="0.2">
      <c r="A7" s="6">
        <v>4</v>
      </c>
      <c r="B7" s="6" t="s">
        <v>597</v>
      </c>
      <c r="C7" s="6" t="s">
        <v>690</v>
      </c>
      <c r="D7" s="6" t="s">
        <v>699</v>
      </c>
      <c r="E7" s="6">
        <v>8</v>
      </c>
      <c r="F7" s="6">
        <v>1040</v>
      </c>
      <c r="G7" s="6" t="s">
        <v>696</v>
      </c>
      <c r="H7" s="6" t="s">
        <v>81</v>
      </c>
    </row>
    <row r="8" spans="1:8" x14ac:dyDescent="0.2">
      <c r="A8" s="6">
        <v>5</v>
      </c>
      <c r="B8" s="6" t="s">
        <v>231</v>
      </c>
      <c r="C8" s="6" t="s">
        <v>695</v>
      </c>
      <c r="D8" s="6" t="s">
        <v>691</v>
      </c>
      <c r="E8" s="6">
        <v>6.25</v>
      </c>
      <c r="F8" s="6">
        <v>812.5</v>
      </c>
      <c r="G8" s="6" t="s">
        <v>700</v>
      </c>
      <c r="H8" s="6" t="s">
        <v>81</v>
      </c>
    </row>
    <row r="9" spans="1:8" x14ac:dyDescent="0.2">
      <c r="A9" s="6">
        <v>6</v>
      </c>
      <c r="B9" s="6" t="s">
        <v>350</v>
      </c>
      <c r="C9" s="6" t="s">
        <v>701</v>
      </c>
      <c r="D9" s="6" t="s">
        <v>691</v>
      </c>
      <c r="E9" s="6">
        <v>3.2</v>
      </c>
      <c r="F9" s="6">
        <v>416</v>
      </c>
      <c r="H9" s="6" t="s">
        <v>81</v>
      </c>
    </row>
    <row r="10" spans="1:8" x14ac:dyDescent="0.2">
      <c r="A10" s="6">
        <v>7</v>
      </c>
      <c r="B10" s="6" t="s">
        <v>141</v>
      </c>
      <c r="C10" s="6" t="s">
        <v>702</v>
      </c>
      <c r="D10" s="6" t="s">
        <v>699</v>
      </c>
      <c r="E10" s="6">
        <v>3</v>
      </c>
      <c r="F10" s="6">
        <v>390</v>
      </c>
      <c r="G10" s="6" t="s">
        <v>698</v>
      </c>
      <c r="H10" s="6" t="s">
        <v>81</v>
      </c>
    </row>
    <row r="11" spans="1:8" x14ac:dyDescent="0.2">
      <c r="A11" s="6">
        <v>8</v>
      </c>
      <c r="B11" s="6" t="s">
        <v>270</v>
      </c>
      <c r="C11" s="6" t="s">
        <v>701</v>
      </c>
      <c r="D11" s="6" t="s">
        <v>691</v>
      </c>
      <c r="E11" s="6">
        <v>3</v>
      </c>
      <c r="F11" s="6">
        <v>390</v>
      </c>
      <c r="G11" s="6" t="s">
        <v>703</v>
      </c>
      <c r="H11" s="6" t="s">
        <v>81</v>
      </c>
    </row>
    <row r="12" spans="1:8" x14ac:dyDescent="0.2">
      <c r="A12" s="6">
        <v>9</v>
      </c>
      <c r="B12" s="6" t="s">
        <v>80</v>
      </c>
      <c r="C12" s="6" t="s">
        <v>701</v>
      </c>
      <c r="D12" s="6" t="s">
        <v>699</v>
      </c>
      <c r="E12" s="6">
        <v>2.6</v>
      </c>
      <c r="F12" s="6">
        <v>338</v>
      </c>
      <c r="H12" s="6" t="s">
        <v>81</v>
      </c>
    </row>
    <row r="13" spans="1:8" x14ac:dyDescent="0.2">
      <c r="A13" s="6">
        <v>10</v>
      </c>
      <c r="B13" s="6" t="s">
        <v>224</v>
      </c>
      <c r="C13" s="6" t="s">
        <v>695</v>
      </c>
      <c r="D13" s="6" t="s">
        <v>704</v>
      </c>
      <c r="E13" s="6">
        <v>2.4</v>
      </c>
      <c r="F13" s="6">
        <v>312</v>
      </c>
      <c r="H13" s="6" t="s">
        <v>81</v>
      </c>
    </row>
    <row r="14" spans="1:8" x14ac:dyDescent="0.2">
      <c r="A14" s="6">
        <v>11</v>
      </c>
      <c r="B14" s="6" t="s">
        <v>95</v>
      </c>
      <c r="C14" s="6" t="s">
        <v>705</v>
      </c>
      <c r="D14" s="6" t="s">
        <v>691</v>
      </c>
      <c r="E14" s="6">
        <v>2.4</v>
      </c>
      <c r="F14" s="6">
        <v>312</v>
      </c>
      <c r="H14" s="6" t="s">
        <v>81</v>
      </c>
    </row>
    <row r="15" spans="1:8" x14ac:dyDescent="0.2">
      <c r="A15" s="6">
        <v>12</v>
      </c>
      <c r="B15" s="6" t="s">
        <v>179</v>
      </c>
      <c r="C15" s="6" t="s">
        <v>695</v>
      </c>
      <c r="D15" s="6" t="s">
        <v>699</v>
      </c>
      <c r="E15" s="6">
        <v>2</v>
      </c>
      <c r="F15" s="6">
        <v>260</v>
      </c>
      <c r="G15" s="6" t="s">
        <v>692</v>
      </c>
      <c r="H15" s="6" t="s">
        <v>81</v>
      </c>
    </row>
    <row r="16" spans="1:8" x14ac:dyDescent="0.2">
      <c r="A16" s="6">
        <v>13</v>
      </c>
      <c r="B16" s="6" t="s">
        <v>348</v>
      </c>
      <c r="C16" s="6" t="s">
        <v>702</v>
      </c>
      <c r="D16" s="6" t="s">
        <v>704</v>
      </c>
      <c r="E16" s="6">
        <v>1.9</v>
      </c>
      <c r="F16" s="6">
        <v>247</v>
      </c>
      <c r="G16" s="6" t="s">
        <v>692</v>
      </c>
      <c r="H16" s="6" t="s">
        <v>81</v>
      </c>
    </row>
    <row r="17" spans="1:8" x14ac:dyDescent="0.2">
      <c r="A17" s="6">
        <v>14</v>
      </c>
      <c r="B17" s="6" t="s">
        <v>180</v>
      </c>
      <c r="C17" s="6" t="s">
        <v>702</v>
      </c>
      <c r="D17" s="6" t="s">
        <v>693</v>
      </c>
      <c r="E17" s="6">
        <v>1.7</v>
      </c>
      <c r="F17" s="6">
        <v>221</v>
      </c>
      <c r="G17" s="6" t="s">
        <v>694</v>
      </c>
      <c r="H17" s="6" t="s">
        <v>81</v>
      </c>
    </row>
    <row r="18" spans="1:8" x14ac:dyDescent="0.2">
      <c r="A18" s="6">
        <v>15</v>
      </c>
      <c r="B18" s="6" t="s">
        <v>343</v>
      </c>
      <c r="C18" s="6" t="s">
        <v>706</v>
      </c>
      <c r="D18" s="6" t="s">
        <v>693</v>
      </c>
      <c r="E18" s="6">
        <v>1.4</v>
      </c>
      <c r="F18" s="6">
        <v>182</v>
      </c>
      <c r="G18" s="6" t="s">
        <v>692</v>
      </c>
      <c r="H18" s="6" t="s">
        <v>81</v>
      </c>
    </row>
    <row r="19" spans="1:8" x14ac:dyDescent="0.2">
      <c r="A19" s="6">
        <v>16</v>
      </c>
      <c r="B19" s="6" t="s">
        <v>153</v>
      </c>
      <c r="C19" s="6" t="s">
        <v>705</v>
      </c>
      <c r="D19" s="6" t="s">
        <v>693</v>
      </c>
      <c r="E19" s="6">
        <v>1.1000000000000001</v>
      </c>
      <c r="F19" s="6">
        <v>143</v>
      </c>
      <c r="G19" s="6" t="s">
        <v>703</v>
      </c>
      <c r="H19" s="6" t="s">
        <v>81</v>
      </c>
    </row>
    <row r="20" spans="1:8" x14ac:dyDescent="0.2">
      <c r="A20" s="6">
        <v>17</v>
      </c>
      <c r="B20" s="6" t="s">
        <v>339</v>
      </c>
      <c r="C20" s="6" t="s">
        <v>706</v>
      </c>
      <c r="D20" s="6" t="s">
        <v>691</v>
      </c>
      <c r="E20" s="6">
        <v>0.5</v>
      </c>
      <c r="F20" s="6">
        <v>65</v>
      </c>
      <c r="H20" s="6" t="s">
        <v>81</v>
      </c>
    </row>
    <row r="21" spans="1:8" ht="15.75" customHeight="1" x14ac:dyDescent="0.2">
      <c r="A21" s="6">
        <v>18</v>
      </c>
      <c r="B21" s="6" t="s">
        <v>707</v>
      </c>
      <c r="C21" s="6" t="s">
        <v>706</v>
      </c>
      <c r="D21" s="6" t="s">
        <v>693</v>
      </c>
      <c r="E21" s="6">
        <v>0.5</v>
      </c>
      <c r="F21" s="6">
        <v>65</v>
      </c>
      <c r="G21" s="6" t="s">
        <v>696</v>
      </c>
      <c r="H21" s="6" t="s">
        <v>81</v>
      </c>
    </row>
    <row r="22" spans="1:8" ht="15.75" customHeight="1" x14ac:dyDescent="0.2">
      <c r="A22" s="6">
        <v>19</v>
      </c>
      <c r="B22" s="6" t="s">
        <v>249</v>
      </c>
      <c r="C22" s="6" t="s">
        <v>708</v>
      </c>
      <c r="D22" s="6" t="s">
        <v>691</v>
      </c>
      <c r="E22" s="6">
        <v>0.3</v>
      </c>
      <c r="F22" s="6">
        <v>39</v>
      </c>
      <c r="H22" s="6" t="s">
        <v>81</v>
      </c>
    </row>
    <row r="23" spans="1:8" ht="15.75" customHeight="1" x14ac:dyDescent="0.2">
      <c r="A23" s="6">
        <v>20</v>
      </c>
      <c r="B23" s="6" t="s">
        <v>139</v>
      </c>
      <c r="C23" s="6" t="s">
        <v>701</v>
      </c>
      <c r="D23" s="6" t="s">
        <v>693</v>
      </c>
      <c r="E23" s="6">
        <v>0.2</v>
      </c>
      <c r="F23" s="6">
        <v>26</v>
      </c>
      <c r="G23" s="6" t="s">
        <v>700</v>
      </c>
      <c r="H23" s="6" t="s">
        <v>81</v>
      </c>
    </row>
    <row r="24" spans="1:8" ht="15.75" customHeight="1" x14ac:dyDescent="0.2">
      <c r="A24" s="6">
        <v>21</v>
      </c>
      <c r="B24" s="6" t="s">
        <v>258</v>
      </c>
      <c r="C24" s="6" t="s">
        <v>701</v>
      </c>
      <c r="D24" s="6" t="s">
        <v>693</v>
      </c>
      <c r="E24" s="6">
        <v>0.2</v>
      </c>
      <c r="F24" s="6">
        <v>26</v>
      </c>
      <c r="H24" s="6" t="s">
        <v>81</v>
      </c>
    </row>
    <row r="25" spans="1:8" ht="15.75" customHeight="1" x14ac:dyDescent="0.2">
      <c r="A25" s="6">
        <v>22</v>
      </c>
      <c r="B25" s="6" t="s">
        <v>646</v>
      </c>
      <c r="C25" s="6" t="s">
        <v>709</v>
      </c>
      <c r="D25" s="6" t="s">
        <v>693</v>
      </c>
      <c r="E25" s="6">
        <v>16</v>
      </c>
      <c r="F25" s="6">
        <v>2080</v>
      </c>
      <c r="G25" s="6" t="s">
        <v>703</v>
      </c>
      <c r="H25" s="6" t="s">
        <v>85</v>
      </c>
    </row>
    <row r="26" spans="1:8" ht="15.75" customHeight="1" x14ac:dyDescent="0.2">
      <c r="A26" s="6">
        <v>23</v>
      </c>
      <c r="B26" s="6" t="s">
        <v>145</v>
      </c>
      <c r="C26" s="6" t="s">
        <v>695</v>
      </c>
      <c r="D26" s="6" t="s">
        <v>691</v>
      </c>
      <c r="E26" s="6">
        <v>14</v>
      </c>
      <c r="F26" s="6">
        <v>1820</v>
      </c>
      <c r="G26" s="6" t="s">
        <v>703</v>
      </c>
      <c r="H26" s="6" t="s">
        <v>85</v>
      </c>
    </row>
    <row r="27" spans="1:8" ht="15.75" customHeight="1" x14ac:dyDescent="0.2">
      <c r="A27" s="6">
        <v>24</v>
      </c>
      <c r="B27" s="6" t="s">
        <v>643</v>
      </c>
      <c r="C27" s="6" t="s">
        <v>709</v>
      </c>
      <c r="D27" s="6" t="s">
        <v>704</v>
      </c>
      <c r="E27" s="6">
        <v>12</v>
      </c>
      <c r="F27" s="6">
        <v>1560</v>
      </c>
      <c r="G27" s="6" t="s">
        <v>703</v>
      </c>
      <c r="H27" s="6" t="s">
        <v>85</v>
      </c>
    </row>
    <row r="28" spans="1:8" ht="15.75" customHeight="1" x14ac:dyDescent="0.2">
      <c r="A28" s="6">
        <v>25</v>
      </c>
      <c r="B28" s="6" t="s">
        <v>229</v>
      </c>
      <c r="C28" s="6" t="s">
        <v>709</v>
      </c>
      <c r="D28" s="6" t="s">
        <v>693</v>
      </c>
      <c r="E28" s="6">
        <v>8</v>
      </c>
      <c r="F28" s="6">
        <v>1040</v>
      </c>
      <c r="G28" s="6" t="s">
        <v>703</v>
      </c>
      <c r="H28" s="6" t="s">
        <v>85</v>
      </c>
    </row>
    <row r="29" spans="1:8" ht="15.75" customHeight="1" x14ac:dyDescent="0.2">
      <c r="A29" s="6">
        <v>26</v>
      </c>
      <c r="B29" s="6" t="s">
        <v>97</v>
      </c>
      <c r="C29" s="6" t="s">
        <v>695</v>
      </c>
      <c r="D29" s="6" t="s">
        <v>704</v>
      </c>
      <c r="E29" s="6">
        <v>6.75</v>
      </c>
      <c r="F29" s="6">
        <v>877.5</v>
      </c>
      <c r="G29" s="6" t="s">
        <v>703</v>
      </c>
      <c r="H29" s="6" t="s">
        <v>85</v>
      </c>
    </row>
    <row r="30" spans="1:8" ht="15.75" customHeight="1" x14ac:dyDescent="0.2">
      <c r="A30" s="6">
        <v>27</v>
      </c>
      <c r="B30" s="6" t="s">
        <v>570</v>
      </c>
      <c r="C30" s="6" t="s">
        <v>709</v>
      </c>
      <c r="D30" s="6" t="s">
        <v>699</v>
      </c>
      <c r="E30" s="6">
        <v>6</v>
      </c>
      <c r="F30" s="6">
        <v>780</v>
      </c>
      <c r="G30" s="6" t="s">
        <v>703</v>
      </c>
      <c r="H30" s="6" t="s">
        <v>85</v>
      </c>
    </row>
    <row r="31" spans="1:8" ht="15.75" customHeight="1" x14ac:dyDescent="0.2">
      <c r="A31" s="6">
        <v>28</v>
      </c>
      <c r="B31" s="6" t="s">
        <v>156</v>
      </c>
      <c r="C31" s="6" t="s">
        <v>695</v>
      </c>
      <c r="D31" s="6" t="s">
        <v>693</v>
      </c>
      <c r="E31" s="6">
        <v>4.4000000000000004</v>
      </c>
      <c r="F31" s="6">
        <v>572</v>
      </c>
      <c r="G31" s="6" t="s">
        <v>703</v>
      </c>
      <c r="H31" s="6" t="s">
        <v>85</v>
      </c>
    </row>
    <row r="32" spans="1:8" ht="15.75" customHeight="1" x14ac:dyDescent="0.2">
      <c r="A32" s="6">
        <v>29</v>
      </c>
      <c r="B32" s="6" t="s">
        <v>313</v>
      </c>
      <c r="C32" s="6" t="s">
        <v>706</v>
      </c>
      <c r="D32" s="6" t="s">
        <v>693</v>
      </c>
      <c r="E32" s="6">
        <v>4</v>
      </c>
      <c r="F32" s="6">
        <v>520</v>
      </c>
      <c r="G32" s="6" t="s">
        <v>698</v>
      </c>
      <c r="H32" s="6" t="s">
        <v>85</v>
      </c>
    </row>
    <row r="33" spans="1:8" ht="15.75" customHeight="1" x14ac:dyDescent="0.2">
      <c r="A33" s="6">
        <v>30</v>
      </c>
      <c r="B33" s="6" t="s">
        <v>131</v>
      </c>
      <c r="C33" s="6" t="s">
        <v>695</v>
      </c>
      <c r="D33" s="6" t="s">
        <v>693</v>
      </c>
      <c r="E33" s="6">
        <v>3.6</v>
      </c>
      <c r="F33" s="6">
        <v>468</v>
      </c>
      <c r="G33" s="6" t="s">
        <v>700</v>
      </c>
      <c r="H33" s="6" t="s">
        <v>85</v>
      </c>
    </row>
    <row r="34" spans="1:8" ht="15.75" customHeight="1" x14ac:dyDescent="0.2">
      <c r="A34" s="6">
        <v>31</v>
      </c>
      <c r="B34" s="6" t="s">
        <v>288</v>
      </c>
      <c r="C34" s="6" t="s">
        <v>695</v>
      </c>
      <c r="D34" s="6" t="s">
        <v>699</v>
      </c>
      <c r="E34" s="6">
        <v>2</v>
      </c>
      <c r="F34" s="6">
        <v>260</v>
      </c>
      <c r="G34" s="6" t="s">
        <v>703</v>
      </c>
      <c r="H34" s="6" t="s">
        <v>85</v>
      </c>
    </row>
    <row r="35" spans="1:8" ht="15.75" customHeight="1" x14ac:dyDescent="0.2">
      <c r="A35" s="6">
        <v>32</v>
      </c>
      <c r="B35" s="6" t="s">
        <v>228</v>
      </c>
      <c r="C35" s="6" t="s">
        <v>702</v>
      </c>
      <c r="D35" s="6" t="s">
        <v>693</v>
      </c>
      <c r="E35" s="6">
        <v>1.9</v>
      </c>
      <c r="F35" s="6">
        <v>247</v>
      </c>
      <c r="G35" s="6" t="s">
        <v>703</v>
      </c>
      <c r="H35" s="6" t="s">
        <v>85</v>
      </c>
    </row>
    <row r="36" spans="1:8" ht="15.75" customHeight="1" x14ac:dyDescent="0.2">
      <c r="A36" s="6">
        <v>33</v>
      </c>
      <c r="B36" s="6" t="s">
        <v>83</v>
      </c>
      <c r="C36" s="6" t="s">
        <v>710</v>
      </c>
      <c r="D36" s="6" t="s">
        <v>691</v>
      </c>
      <c r="E36" s="6">
        <v>1.9</v>
      </c>
      <c r="F36" s="6">
        <v>247</v>
      </c>
      <c r="G36" s="6" t="s">
        <v>694</v>
      </c>
      <c r="H36" s="6" t="s">
        <v>85</v>
      </c>
    </row>
    <row r="37" spans="1:8" ht="15.75" customHeight="1" x14ac:dyDescent="0.2">
      <c r="A37" s="6">
        <v>34</v>
      </c>
      <c r="B37" s="6" t="s">
        <v>277</v>
      </c>
      <c r="C37" s="6" t="s">
        <v>708</v>
      </c>
      <c r="D37" s="6" t="s">
        <v>693</v>
      </c>
      <c r="E37" s="6">
        <v>1.5</v>
      </c>
      <c r="F37" s="6">
        <v>195</v>
      </c>
      <c r="H37" s="6" t="s">
        <v>85</v>
      </c>
    </row>
    <row r="38" spans="1:8" ht="15.75" customHeight="1" x14ac:dyDescent="0.2">
      <c r="A38" s="6">
        <v>35</v>
      </c>
      <c r="B38" s="6" t="s">
        <v>259</v>
      </c>
      <c r="C38" s="6" t="s">
        <v>701</v>
      </c>
      <c r="D38" s="6" t="s">
        <v>691</v>
      </c>
      <c r="E38" s="6">
        <v>1.2</v>
      </c>
      <c r="F38" s="6">
        <v>156</v>
      </c>
      <c r="H38" s="6" t="s">
        <v>85</v>
      </c>
    </row>
    <row r="39" spans="1:8" ht="15.75" customHeight="1" x14ac:dyDescent="0.2">
      <c r="A39" s="6">
        <v>36</v>
      </c>
      <c r="B39" s="6" t="s">
        <v>148</v>
      </c>
      <c r="C39" s="6" t="s">
        <v>702</v>
      </c>
      <c r="D39" s="6" t="s">
        <v>699</v>
      </c>
      <c r="E39" s="6">
        <v>1</v>
      </c>
      <c r="F39" s="6">
        <v>130</v>
      </c>
      <c r="H39" s="6" t="s">
        <v>85</v>
      </c>
    </row>
    <row r="40" spans="1:8" ht="15.75" customHeight="1" x14ac:dyDescent="0.2">
      <c r="A40" s="6">
        <v>37</v>
      </c>
      <c r="B40" s="6" t="s">
        <v>216</v>
      </c>
      <c r="C40" s="6" t="s">
        <v>706</v>
      </c>
      <c r="D40" s="6" t="s">
        <v>691</v>
      </c>
      <c r="E40" s="6">
        <v>0.7</v>
      </c>
      <c r="F40" s="6">
        <v>91</v>
      </c>
      <c r="H40" s="6" t="s">
        <v>85</v>
      </c>
    </row>
    <row r="41" spans="1:8" ht="15.75" customHeight="1" x14ac:dyDescent="0.2">
      <c r="A41" s="6">
        <v>38</v>
      </c>
      <c r="B41" s="6" t="s">
        <v>155</v>
      </c>
      <c r="C41" s="6" t="s">
        <v>706</v>
      </c>
      <c r="D41" s="6" t="s">
        <v>693</v>
      </c>
      <c r="E41" s="6">
        <v>0.5</v>
      </c>
      <c r="F41" s="6">
        <v>65</v>
      </c>
      <c r="H41" s="6" t="s">
        <v>85</v>
      </c>
    </row>
    <row r="42" spans="1:8" ht="15.75" customHeight="1" x14ac:dyDescent="0.2">
      <c r="A42" s="6">
        <v>39</v>
      </c>
      <c r="B42" s="6" t="s">
        <v>189</v>
      </c>
      <c r="C42" s="6" t="s">
        <v>701</v>
      </c>
      <c r="D42" s="6" t="s">
        <v>693</v>
      </c>
      <c r="E42" s="6">
        <v>0.2</v>
      </c>
      <c r="F42" s="6">
        <v>26</v>
      </c>
      <c r="G42" s="6" t="s">
        <v>703</v>
      </c>
      <c r="H42" s="6" t="s">
        <v>85</v>
      </c>
    </row>
    <row r="43" spans="1:8" ht="15.75" customHeight="1" x14ac:dyDescent="0.2">
      <c r="A43" s="6">
        <v>40</v>
      </c>
      <c r="B43" s="6" t="s">
        <v>319</v>
      </c>
      <c r="C43" s="6" t="s">
        <v>701</v>
      </c>
      <c r="D43" s="6" t="s">
        <v>691</v>
      </c>
      <c r="E43" s="6">
        <v>0.2</v>
      </c>
      <c r="F43" s="6">
        <v>26</v>
      </c>
      <c r="G43" s="6" t="s">
        <v>694</v>
      </c>
      <c r="H43" s="6" t="s">
        <v>85</v>
      </c>
    </row>
    <row r="44" spans="1:8" ht="15.75" customHeight="1" x14ac:dyDescent="0.2">
      <c r="A44" s="6">
        <v>41</v>
      </c>
      <c r="B44" s="6" t="s">
        <v>241</v>
      </c>
      <c r="C44" s="6" t="s">
        <v>701</v>
      </c>
      <c r="D44" s="6" t="s">
        <v>704</v>
      </c>
      <c r="E44" s="6">
        <v>0.2</v>
      </c>
      <c r="F44" s="6">
        <v>26</v>
      </c>
      <c r="G44" s="6" t="s">
        <v>703</v>
      </c>
      <c r="H44" s="6" t="s">
        <v>85</v>
      </c>
    </row>
    <row r="45" spans="1:8" ht="15.75" customHeight="1" x14ac:dyDescent="0.2">
      <c r="A45" s="6">
        <v>42</v>
      </c>
      <c r="B45" s="6" t="s">
        <v>125</v>
      </c>
      <c r="C45" s="6" t="s">
        <v>701</v>
      </c>
      <c r="D45" s="6" t="s">
        <v>699</v>
      </c>
      <c r="E45" s="6">
        <v>0.2</v>
      </c>
      <c r="F45" s="6">
        <v>26</v>
      </c>
      <c r="G45" s="6" t="s">
        <v>703</v>
      </c>
      <c r="H45" s="6" t="s">
        <v>85</v>
      </c>
    </row>
    <row r="46" spans="1:8" ht="15.75" customHeight="1" x14ac:dyDescent="0.2">
      <c r="A46" s="6">
        <v>43</v>
      </c>
      <c r="B46" s="6" t="s">
        <v>191</v>
      </c>
      <c r="C46" s="6" t="s">
        <v>701</v>
      </c>
      <c r="D46" s="6" t="s">
        <v>691</v>
      </c>
      <c r="E46" s="6">
        <v>0.2</v>
      </c>
      <c r="F46" s="6">
        <v>26</v>
      </c>
      <c r="G46" s="6" t="s">
        <v>703</v>
      </c>
      <c r="H46" s="6" t="s">
        <v>85</v>
      </c>
    </row>
    <row r="47" spans="1:8" ht="15.75" customHeight="1" x14ac:dyDescent="0.2">
      <c r="A47" s="6">
        <v>44</v>
      </c>
      <c r="B47" s="6" t="s">
        <v>334</v>
      </c>
      <c r="C47" s="6" t="s">
        <v>701</v>
      </c>
      <c r="D47" s="6" t="s">
        <v>691</v>
      </c>
      <c r="E47" s="6">
        <v>0.2</v>
      </c>
      <c r="F47" s="6">
        <v>26</v>
      </c>
      <c r="H47" s="6" t="s">
        <v>85</v>
      </c>
    </row>
    <row r="48" spans="1:8" ht="15.75" customHeight="1" x14ac:dyDescent="0.2">
      <c r="A48" s="6">
        <v>45</v>
      </c>
      <c r="B48" s="6" t="s">
        <v>321</v>
      </c>
      <c r="C48" s="6" t="s">
        <v>701</v>
      </c>
      <c r="D48" s="6" t="s">
        <v>699</v>
      </c>
      <c r="E48" s="6">
        <v>0.2</v>
      </c>
      <c r="F48" s="6">
        <v>26</v>
      </c>
      <c r="H48" s="6" t="s">
        <v>85</v>
      </c>
    </row>
    <row r="49" spans="1:8" ht="15.75" customHeight="1" x14ac:dyDescent="0.2">
      <c r="A49" s="6">
        <v>46</v>
      </c>
      <c r="B49" s="6" t="s">
        <v>238</v>
      </c>
      <c r="C49" s="6" t="s">
        <v>701</v>
      </c>
      <c r="D49" s="6" t="s">
        <v>691</v>
      </c>
      <c r="E49" s="6">
        <v>0.2</v>
      </c>
      <c r="F49" s="6">
        <v>26</v>
      </c>
      <c r="H49" s="6" t="s">
        <v>85</v>
      </c>
    </row>
    <row r="50" spans="1:8" ht="15.75" customHeight="1" x14ac:dyDescent="0.2">
      <c r="A50" s="6">
        <v>47</v>
      </c>
      <c r="B50" s="6" t="s">
        <v>566</v>
      </c>
      <c r="C50" s="6" t="s">
        <v>709</v>
      </c>
      <c r="D50" s="6" t="s">
        <v>704</v>
      </c>
      <c r="E50" s="6">
        <v>16</v>
      </c>
      <c r="F50" s="6">
        <v>2080</v>
      </c>
      <c r="G50" s="6" t="s">
        <v>711</v>
      </c>
      <c r="H50" s="6" t="s">
        <v>93</v>
      </c>
    </row>
    <row r="51" spans="1:8" ht="15.75" customHeight="1" x14ac:dyDescent="0.2">
      <c r="A51" s="6">
        <v>48</v>
      </c>
      <c r="B51" s="6" t="s">
        <v>306</v>
      </c>
      <c r="C51" s="6" t="s">
        <v>695</v>
      </c>
      <c r="D51" s="6" t="s">
        <v>691</v>
      </c>
      <c r="E51" s="6">
        <v>10.75</v>
      </c>
      <c r="F51" s="6">
        <v>1397.5</v>
      </c>
      <c r="G51" s="6" t="s">
        <v>703</v>
      </c>
      <c r="H51" s="6" t="s">
        <v>93</v>
      </c>
    </row>
    <row r="52" spans="1:8" ht="15.75" customHeight="1" x14ac:dyDescent="0.2">
      <c r="A52" s="6">
        <v>49</v>
      </c>
      <c r="B52" s="6" t="s">
        <v>645</v>
      </c>
      <c r="C52" s="6" t="s">
        <v>709</v>
      </c>
      <c r="D52" s="6" t="s">
        <v>693</v>
      </c>
      <c r="E52" s="6">
        <v>9</v>
      </c>
      <c r="F52" s="6">
        <v>1170</v>
      </c>
      <c r="G52" s="6" t="s">
        <v>711</v>
      </c>
      <c r="H52" s="6" t="s">
        <v>93</v>
      </c>
    </row>
    <row r="53" spans="1:8" ht="15.75" customHeight="1" x14ac:dyDescent="0.2">
      <c r="A53" s="6">
        <v>50</v>
      </c>
      <c r="B53" s="6" t="s">
        <v>552</v>
      </c>
      <c r="C53" s="6" t="s">
        <v>709</v>
      </c>
      <c r="D53" s="6" t="s">
        <v>699</v>
      </c>
      <c r="E53" s="6">
        <v>7.5</v>
      </c>
      <c r="F53" s="6">
        <v>975</v>
      </c>
      <c r="G53" s="6" t="s">
        <v>711</v>
      </c>
      <c r="H53" s="6" t="s">
        <v>93</v>
      </c>
    </row>
    <row r="54" spans="1:8" ht="15.75" customHeight="1" x14ac:dyDescent="0.2">
      <c r="A54" s="6">
        <v>51</v>
      </c>
      <c r="B54" s="6" t="s">
        <v>227</v>
      </c>
      <c r="C54" s="6" t="s">
        <v>695</v>
      </c>
      <c r="D54" s="6" t="s">
        <v>693</v>
      </c>
      <c r="E54" s="6">
        <v>6.5</v>
      </c>
      <c r="F54" s="6">
        <v>845</v>
      </c>
      <c r="H54" s="6" t="s">
        <v>93</v>
      </c>
    </row>
    <row r="55" spans="1:8" ht="15.75" customHeight="1" x14ac:dyDescent="0.2">
      <c r="A55" s="6">
        <v>52</v>
      </c>
      <c r="B55" s="6" t="s">
        <v>385</v>
      </c>
      <c r="C55" s="6" t="s">
        <v>709</v>
      </c>
      <c r="D55" s="6" t="s">
        <v>691</v>
      </c>
      <c r="E55" s="6">
        <v>6.5</v>
      </c>
      <c r="F55" s="6">
        <v>845</v>
      </c>
      <c r="G55" s="6" t="s">
        <v>711</v>
      </c>
      <c r="H55" s="6" t="s">
        <v>93</v>
      </c>
    </row>
    <row r="56" spans="1:8" ht="15.75" customHeight="1" x14ac:dyDescent="0.2">
      <c r="A56" s="6">
        <v>53</v>
      </c>
      <c r="B56" s="6" t="s">
        <v>142</v>
      </c>
      <c r="C56" s="6" t="s">
        <v>695</v>
      </c>
      <c r="D56" s="6" t="s">
        <v>699</v>
      </c>
      <c r="E56" s="6">
        <v>6.25</v>
      </c>
      <c r="F56" s="6">
        <v>812.5</v>
      </c>
      <c r="G56" s="6" t="s">
        <v>692</v>
      </c>
      <c r="H56" s="6" t="s">
        <v>93</v>
      </c>
    </row>
    <row r="57" spans="1:8" ht="15.75" customHeight="1" x14ac:dyDescent="0.2">
      <c r="A57" s="6">
        <v>54</v>
      </c>
      <c r="B57" s="6" t="s">
        <v>324</v>
      </c>
      <c r="C57" s="6" t="s">
        <v>706</v>
      </c>
      <c r="D57" s="6" t="s">
        <v>691</v>
      </c>
      <c r="E57" s="6">
        <v>5.25</v>
      </c>
      <c r="F57" s="6">
        <v>682.5</v>
      </c>
      <c r="G57" s="6" t="s">
        <v>692</v>
      </c>
      <c r="H57" s="6" t="s">
        <v>93</v>
      </c>
    </row>
    <row r="58" spans="1:8" ht="15.75" customHeight="1" x14ac:dyDescent="0.2">
      <c r="A58" s="6">
        <v>55</v>
      </c>
      <c r="B58" s="6" t="s">
        <v>128</v>
      </c>
      <c r="C58" s="6" t="s">
        <v>706</v>
      </c>
      <c r="D58" s="6" t="s">
        <v>691</v>
      </c>
      <c r="E58" s="6">
        <v>4.2</v>
      </c>
      <c r="F58" s="6">
        <v>546</v>
      </c>
      <c r="G58" s="6" t="s">
        <v>698</v>
      </c>
      <c r="H58" s="6" t="s">
        <v>93</v>
      </c>
    </row>
    <row r="59" spans="1:8" ht="15.75" customHeight="1" x14ac:dyDescent="0.2">
      <c r="A59" s="6">
        <v>56</v>
      </c>
      <c r="B59" s="6" t="s">
        <v>290</v>
      </c>
      <c r="C59" s="6" t="s">
        <v>705</v>
      </c>
      <c r="D59" s="6" t="s">
        <v>699</v>
      </c>
      <c r="E59" s="6">
        <v>2.8</v>
      </c>
      <c r="F59" s="6">
        <v>364</v>
      </c>
      <c r="H59" s="6" t="s">
        <v>93</v>
      </c>
    </row>
    <row r="60" spans="1:8" ht="15.75" customHeight="1" x14ac:dyDescent="0.2">
      <c r="A60" s="6">
        <v>57</v>
      </c>
      <c r="B60" s="6" t="s">
        <v>192</v>
      </c>
      <c r="C60" s="6" t="s">
        <v>701</v>
      </c>
      <c r="D60" s="6" t="s">
        <v>704</v>
      </c>
      <c r="E60" s="6">
        <v>2</v>
      </c>
      <c r="F60" s="6">
        <v>260</v>
      </c>
      <c r="G60" s="6" t="s">
        <v>712</v>
      </c>
      <c r="H60" s="6" t="s">
        <v>93</v>
      </c>
    </row>
    <row r="61" spans="1:8" ht="15.75" customHeight="1" x14ac:dyDescent="0.2">
      <c r="A61" s="6">
        <v>58</v>
      </c>
      <c r="B61" s="6" t="s">
        <v>240</v>
      </c>
      <c r="C61" s="6" t="s">
        <v>695</v>
      </c>
      <c r="D61" s="6" t="s">
        <v>691</v>
      </c>
      <c r="E61" s="6">
        <v>2</v>
      </c>
      <c r="F61" s="6">
        <v>260</v>
      </c>
      <c r="G61" s="6" t="s">
        <v>698</v>
      </c>
      <c r="H61" s="6" t="s">
        <v>93</v>
      </c>
    </row>
    <row r="62" spans="1:8" ht="15.75" customHeight="1" x14ac:dyDescent="0.2">
      <c r="A62" s="6">
        <v>59</v>
      </c>
      <c r="B62" s="6" t="s">
        <v>204</v>
      </c>
      <c r="C62" s="6" t="s">
        <v>702</v>
      </c>
      <c r="D62" s="6" t="s">
        <v>691</v>
      </c>
      <c r="E62" s="6">
        <v>2</v>
      </c>
      <c r="F62" s="6">
        <v>260</v>
      </c>
      <c r="G62" s="6" t="s">
        <v>696</v>
      </c>
      <c r="H62" s="6" t="s">
        <v>93</v>
      </c>
    </row>
    <row r="63" spans="1:8" ht="15.75" customHeight="1" x14ac:dyDescent="0.2">
      <c r="A63" s="6">
        <v>60</v>
      </c>
      <c r="B63" s="6" t="s">
        <v>194</v>
      </c>
      <c r="C63" s="6" t="s">
        <v>697</v>
      </c>
      <c r="D63" s="6" t="s">
        <v>693</v>
      </c>
      <c r="E63" s="6">
        <v>1.1000000000000001</v>
      </c>
      <c r="F63" s="6">
        <v>143</v>
      </c>
      <c r="G63" s="6" t="s">
        <v>696</v>
      </c>
      <c r="H63" s="6" t="s">
        <v>93</v>
      </c>
    </row>
    <row r="64" spans="1:8" ht="15.75" customHeight="1" x14ac:dyDescent="0.2">
      <c r="A64" s="6">
        <v>61</v>
      </c>
      <c r="B64" s="6" t="s">
        <v>219</v>
      </c>
      <c r="C64" s="6" t="s">
        <v>706</v>
      </c>
      <c r="D64" s="6" t="s">
        <v>699</v>
      </c>
      <c r="E64" s="6">
        <v>1.1000000000000001</v>
      </c>
      <c r="F64" s="6">
        <v>143</v>
      </c>
      <c r="G64" s="6" t="s">
        <v>700</v>
      </c>
      <c r="H64" s="6" t="s">
        <v>93</v>
      </c>
    </row>
    <row r="65" spans="1:8" ht="15.75" customHeight="1" x14ac:dyDescent="0.2">
      <c r="A65" s="6">
        <v>62</v>
      </c>
      <c r="B65" s="6" t="s">
        <v>208</v>
      </c>
      <c r="C65" s="6" t="s">
        <v>701</v>
      </c>
      <c r="D65" s="6" t="s">
        <v>693</v>
      </c>
      <c r="E65" s="6">
        <v>0.65</v>
      </c>
      <c r="F65" s="6">
        <v>84.5</v>
      </c>
      <c r="G65" s="6" t="s">
        <v>711</v>
      </c>
      <c r="H65" s="6" t="s">
        <v>93</v>
      </c>
    </row>
    <row r="66" spans="1:8" ht="15.75" customHeight="1" x14ac:dyDescent="0.2">
      <c r="A66" s="6">
        <v>63</v>
      </c>
      <c r="B66" s="6" t="s">
        <v>329</v>
      </c>
      <c r="C66" s="6" t="s">
        <v>706</v>
      </c>
      <c r="D66" s="6" t="s">
        <v>704</v>
      </c>
      <c r="E66" s="6">
        <v>0.5</v>
      </c>
      <c r="F66" s="6">
        <v>65</v>
      </c>
      <c r="G66" s="6" t="s">
        <v>696</v>
      </c>
      <c r="H66" s="6" t="s">
        <v>93</v>
      </c>
    </row>
    <row r="67" spans="1:8" ht="15.75" customHeight="1" x14ac:dyDescent="0.2">
      <c r="A67" s="6">
        <v>64</v>
      </c>
      <c r="B67" s="6" t="s">
        <v>262</v>
      </c>
      <c r="C67" s="6" t="s">
        <v>701</v>
      </c>
      <c r="D67" s="6" t="s">
        <v>693</v>
      </c>
      <c r="E67" s="6">
        <v>0.5</v>
      </c>
      <c r="F67" s="6">
        <v>65</v>
      </c>
      <c r="G67" s="6" t="s">
        <v>711</v>
      </c>
      <c r="H67" s="6" t="s">
        <v>93</v>
      </c>
    </row>
    <row r="68" spans="1:8" ht="15.75" customHeight="1" x14ac:dyDescent="0.2">
      <c r="A68" s="6">
        <v>65</v>
      </c>
      <c r="B68" s="6" t="s">
        <v>212</v>
      </c>
      <c r="C68" s="6" t="s">
        <v>706</v>
      </c>
      <c r="D68" s="6" t="s">
        <v>691</v>
      </c>
      <c r="E68" s="6">
        <v>0.5</v>
      </c>
      <c r="F68" s="6">
        <v>65</v>
      </c>
      <c r="G68" s="6" t="s">
        <v>703</v>
      </c>
      <c r="H68" s="6" t="s">
        <v>93</v>
      </c>
    </row>
    <row r="69" spans="1:8" ht="15.75" customHeight="1" x14ac:dyDescent="0.2">
      <c r="A69" s="6">
        <v>66</v>
      </c>
      <c r="B69" s="6" t="s">
        <v>351</v>
      </c>
      <c r="C69" s="6" t="s">
        <v>701</v>
      </c>
      <c r="D69" s="6" t="s">
        <v>693</v>
      </c>
      <c r="E69" s="6">
        <v>0.5</v>
      </c>
      <c r="F69" s="6">
        <v>65</v>
      </c>
      <c r="H69" s="6" t="s">
        <v>93</v>
      </c>
    </row>
    <row r="70" spans="1:8" ht="15.75" customHeight="1" x14ac:dyDescent="0.2">
      <c r="A70" s="6">
        <v>67</v>
      </c>
      <c r="B70" s="6" t="s">
        <v>112</v>
      </c>
      <c r="C70" s="6" t="s">
        <v>701</v>
      </c>
      <c r="D70" s="6" t="s">
        <v>699</v>
      </c>
      <c r="E70" s="6">
        <v>0.2</v>
      </c>
      <c r="F70" s="6">
        <v>26</v>
      </c>
      <c r="H70" s="6" t="s">
        <v>93</v>
      </c>
    </row>
    <row r="71" spans="1:8" ht="15.75" customHeight="1" x14ac:dyDescent="0.2">
      <c r="A71" s="6">
        <v>68</v>
      </c>
      <c r="B71" s="6" t="s">
        <v>297</v>
      </c>
      <c r="C71" s="6" t="s">
        <v>701</v>
      </c>
      <c r="D71" s="6" t="s">
        <v>693</v>
      </c>
      <c r="E71" s="6">
        <v>0.2</v>
      </c>
      <c r="F71" s="6">
        <v>26</v>
      </c>
      <c r="G71" s="6" t="s">
        <v>700</v>
      </c>
      <c r="H71" s="6" t="s">
        <v>93</v>
      </c>
    </row>
    <row r="72" spans="1:8" ht="15.75" customHeight="1" x14ac:dyDescent="0.2">
      <c r="A72" s="6">
        <v>69</v>
      </c>
      <c r="B72" s="6" t="s">
        <v>285</v>
      </c>
      <c r="C72" s="6" t="s">
        <v>701</v>
      </c>
      <c r="D72" s="6" t="s">
        <v>693</v>
      </c>
      <c r="E72" s="6">
        <v>0.2</v>
      </c>
      <c r="F72" s="6">
        <v>26</v>
      </c>
      <c r="G72" s="6" t="s">
        <v>711</v>
      </c>
      <c r="H72" s="6" t="s">
        <v>93</v>
      </c>
    </row>
    <row r="73" spans="1:8" ht="15.75" customHeight="1" x14ac:dyDescent="0.2">
      <c r="A73" s="6">
        <v>70</v>
      </c>
      <c r="B73" s="6" t="s">
        <v>342</v>
      </c>
      <c r="C73" s="6" t="s">
        <v>701</v>
      </c>
      <c r="D73" s="6" t="s">
        <v>693</v>
      </c>
      <c r="E73" s="6">
        <v>0.2</v>
      </c>
      <c r="F73" s="6">
        <v>26</v>
      </c>
      <c r="H73" s="6" t="s">
        <v>93</v>
      </c>
    </row>
    <row r="74" spans="1:8" ht="15.75" customHeight="1" x14ac:dyDescent="0.2">
      <c r="A74" s="6">
        <v>71</v>
      </c>
      <c r="B74" s="6" t="s">
        <v>316</v>
      </c>
      <c r="C74" s="6" t="s">
        <v>695</v>
      </c>
      <c r="D74" s="6" t="s">
        <v>699</v>
      </c>
      <c r="E74" s="6">
        <v>12.25</v>
      </c>
      <c r="F74" s="6">
        <v>1592.5</v>
      </c>
      <c r="G74" s="6" t="s">
        <v>711</v>
      </c>
      <c r="H74" s="6" t="s">
        <v>79</v>
      </c>
    </row>
    <row r="75" spans="1:8" ht="15.75" customHeight="1" x14ac:dyDescent="0.2">
      <c r="A75" s="6">
        <v>72</v>
      </c>
      <c r="B75" s="6" t="s">
        <v>378</v>
      </c>
      <c r="C75" s="6" t="s">
        <v>709</v>
      </c>
      <c r="D75" s="6" t="s">
        <v>693</v>
      </c>
      <c r="E75" s="6">
        <v>12</v>
      </c>
      <c r="F75" s="6">
        <v>1560</v>
      </c>
      <c r="G75" s="6" t="s">
        <v>696</v>
      </c>
      <c r="H75" s="6" t="s">
        <v>79</v>
      </c>
    </row>
    <row r="76" spans="1:8" ht="15.75" customHeight="1" x14ac:dyDescent="0.2">
      <c r="A76" s="6">
        <v>73</v>
      </c>
      <c r="B76" s="6" t="s">
        <v>248</v>
      </c>
      <c r="C76" s="6" t="s">
        <v>702</v>
      </c>
      <c r="D76" s="6" t="s">
        <v>693</v>
      </c>
      <c r="E76" s="6">
        <v>8</v>
      </c>
      <c r="F76" s="6">
        <v>1040</v>
      </c>
      <c r="G76" s="6" t="s">
        <v>696</v>
      </c>
      <c r="H76" s="6" t="s">
        <v>79</v>
      </c>
    </row>
    <row r="77" spans="1:8" ht="15.75" customHeight="1" x14ac:dyDescent="0.2">
      <c r="A77" s="6">
        <v>74</v>
      </c>
      <c r="B77" s="6" t="s">
        <v>341</v>
      </c>
      <c r="C77" s="6" t="s">
        <v>709</v>
      </c>
      <c r="D77" s="6" t="s">
        <v>693</v>
      </c>
      <c r="E77" s="6">
        <v>8</v>
      </c>
      <c r="F77" s="6">
        <v>1040</v>
      </c>
      <c r="G77" s="6" t="s">
        <v>696</v>
      </c>
      <c r="H77" s="6" t="s">
        <v>79</v>
      </c>
    </row>
    <row r="78" spans="1:8" ht="15.75" customHeight="1" x14ac:dyDescent="0.2">
      <c r="A78" s="6">
        <v>75</v>
      </c>
      <c r="B78" s="6" t="s">
        <v>340</v>
      </c>
      <c r="C78" s="6" t="s">
        <v>709</v>
      </c>
      <c r="D78" s="6" t="s">
        <v>691</v>
      </c>
      <c r="E78" s="6">
        <v>8</v>
      </c>
      <c r="F78" s="6">
        <v>1040</v>
      </c>
      <c r="G78" s="6" t="s">
        <v>696</v>
      </c>
      <c r="H78" s="6" t="s">
        <v>79</v>
      </c>
    </row>
    <row r="79" spans="1:8" ht="15.75" customHeight="1" x14ac:dyDescent="0.2">
      <c r="A79" s="6">
        <v>76</v>
      </c>
      <c r="B79" s="6" t="s">
        <v>253</v>
      </c>
      <c r="C79" s="6" t="s">
        <v>695</v>
      </c>
      <c r="D79" s="6" t="s">
        <v>693</v>
      </c>
      <c r="E79" s="6">
        <v>7.25</v>
      </c>
      <c r="F79" s="6">
        <v>942.5</v>
      </c>
      <c r="G79" s="6" t="s">
        <v>696</v>
      </c>
      <c r="H79" s="6" t="s">
        <v>79</v>
      </c>
    </row>
    <row r="80" spans="1:8" ht="15.75" customHeight="1" x14ac:dyDescent="0.2">
      <c r="A80" s="6">
        <v>77</v>
      </c>
      <c r="B80" s="6" t="s">
        <v>314</v>
      </c>
      <c r="C80" s="6" t="s">
        <v>697</v>
      </c>
      <c r="D80" s="6" t="s">
        <v>693</v>
      </c>
      <c r="E80" s="6">
        <v>7.25</v>
      </c>
      <c r="F80" s="6">
        <v>942.5</v>
      </c>
      <c r="G80" s="6" t="s">
        <v>696</v>
      </c>
      <c r="H80" s="6" t="s">
        <v>79</v>
      </c>
    </row>
    <row r="81" spans="1:8" ht="15.75" customHeight="1" x14ac:dyDescent="0.2">
      <c r="A81" s="6">
        <v>78</v>
      </c>
      <c r="B81" s="6" t="s">
        <v>648</v>
      </c>
      <c r="C81" s="6" t="s">
        <v>709</v>
      </c>
      <c r="D81" s="6" t="s">
        <v>693</v>
      </c>
      <c r="E81" s="6">
        <v>6</v>
      </c>
      <c r="F81" s="6">
        <v>780</v>
      </c>
      <c r="G81" s="6" t="s">
        <v>696</v>
      </c>
      <c r="H81" s="6" t="s">
        <v>79</v>
      </c>
    </row>
    <row r="82" spans="1:8" ht="15.75" customHeight="1" x14ac:dyDescent="0.2">
      <c r="A82" s="6">
        <v>79</v>
      </c>
      <c r="B82" s="6" t="s">
        <v>292</v>
      </c>
      <c r="C82" s="6" t="s">
        <v>695</v>
      </c>
      <c r="D82" s="6" t="s">
        <v>704</v>
      </c>
      <c r="E82" s="6">
        <v>2</v>
      </c>
      <c r="F82" s="6">
        <v>260</v>
      </c>
      <c r="G82" s="6" t="s">
        <v>711</v>
      </c>
      <c r="H82" s="6" t="s">
        <v>79</v>
      </c>
    </row>
    <row r="83" spans="1:8" ht="15.75" customHeight="1" x14ac:dyDescent="0.2">
      <c r="A83" s="6">
        <v>80</v>
      </c>
      <c r="B83" s="6" t="s">
        <v>336</v>
      </c>
      <c r="C83" s="6" t="s">
        <v>695</v>
      </c>
      <c r="D83" s="6" t="s">
        <v>691</v>
      </c>
      <c r="E83" s="6">
        <v>2</v>
      </c>
      <c r="F83" s="6">
        <v>260</v>
      </c>
      <c r="G83" s="6" t="s">
        <v>711</v>
      </c>
      <c r="H83" s="6" t="s">
        <v>79</v>
      </c>
    </row>
    <row r="84" spans="1:8" ht="15.75" customHeight="1" x14ac:dyDescent="0.2">
      <c r="A84" s="6">
        <v>81</v>
      </c>
      <c r="B84" s="6" t="s">
        <v>330</v>
      </c>
      <c r="C84" s="6" t="s">
        <v>710</v>
      </c>
      <c r="D84" s="6" t="s">
        <v>691</v>
      </c>
      <c r="E84" s="6">
        <v>1.5</v>
      </c>
      <c r="F84" s="6">
        <v>195</v>
      </c>
      <c r="G84" s="6" t="s">
        <v>696</v>
      </c>
      <c r="H84" s="6" t="s">
        <v>79</v>
      </c>
    </row>
    <row r="85" spans="1:8" ht="15.75" customHeight="1" x14ac:dyDescent="0.2">
      <c r="A85" s="6">
        <v>82</v>
      </c>
      <c r="B85" s="6" t="s">
        <v>94</v>
      </c>
      <c r="C85" s="6" t="s">
        <v>710</v>
      </c>
      <c r="D85" s="6" t="s">
        <v>699</v>
      </c>
      <c r="E85" s="6">
        <v>1.5</v>
      </c>
      <c r="F85" s="6">
        <v>195</v>
      </c>
      <c r="H85" s="6" t="s">
        <v>79</v>
      </c>
    </row>
    <row r="86" spans="1:8" ht="15.75" customHeight="1" x14ac:dyDescent="0.2">
      <c r="A86" s="6">
        <v>83</v>
      </c>
      <c r="B86" s="6" t="s">
        <v>87</v>
      </c>
      <c r="C86" s="6" t="s">
        <v>702</v>
      </c>
      <c r="D86" s="6" t="s">
        <v>699</v>
      </c>
      <c r="E86" s="6">
        <v>1</v>
      </c>
      <c r="F86" s="6">
        <v>130</v>
      </c>
      <c r="G86" s="6" t="s">
        <v>711</v>
      </c>
      <c r="H86" s="6" t="s">
        <v>79</v>
      </c>
    </row>
    <row r="87" spans="1:8" ht="15.75" customHeight="1" x14ac:dyDescent="0.2">
      <c r="A87" s="6">
        <v>84</v>
      </c>
      <c r="B87" s="6" t="s">
        <v>230</v>
      </c>
      <c r="C87" s="6" t="s">
        <v>702</v>
      </c>
      <c r="D87" s="6" t="s">
        <v>693</v>
      </c>
      <c r="E87" s="6">
        <v>1</v>
      </c>
      <c r="F87" s="6">
        <v>130</v>
      </c>
      <c r="G87" s="6" t="s">
        <v>692</v>
      </c>
      <c r="H87" s="6" t="s">
        <v>79</v>
      </c>
    </row>
    <row r="88" spans="1:8" ht="15.75" customHeight="1" x14ac:dyDescent="0.2">
      <c r="A88" s="6">
        <v>85</v>
      </c>
      <c r="B88" s="6" t="s">
        <v>309</v>
      </c>
      <c r="C88" s="6" t="s">
        <v>708</v>
      </c>
      <c r="D88" s="6" t="s">
        <v>704</v>
      </c>
      <c r="E88" s="6">
        <v>0.6</v>
      </c>
      <c r="F88" s="6">
        <v>78</v>
      </c>
      <c r="G88" s="6" t="s">
        <v>696</v>
      </c>
      <c r="H88" s="6" t="s">
        <v>79</v>
      </c>
    </row>
    <row r="89" spans="1:8" ht="15.75" customHeight="1" x14ac:dyDescent="0.2">
      <c r="A89" s="6">
        <v>86</v>
      </c>
      <c r="B89" s="6" t="s">
        <v>284</v>
      </c>
      <c r="C89" s="6" t="s">
        <v>701</v>
      </c>
      <c r="D89" s="6" t="s">
        <v>699</v>
      </c>
      <c r="E89" s="6">
        <v>0.55000000000000004</v>
      </c>
      <c r="F89" s="6">
        <v>71.5</v>
      </c>
      <c r="H89" s="6" t="s">
        <v>79</v>
      </c>
    </row>
    <row r="90" spans="1:8" ht="15.75" customHeight="1" x14ac:dyDescent="0.2">
      <c r="A90" s="6">
        <v>87</v>
      </c>
      <c r="B90" s="6" t="s">
        <v>111</v>
      </c>
      <c r="C90" s="6" t="s">
        <v>701</v>
      </c>
      <c r="D90" s="6" t="s">
        <v>691</v>
      </c>
      <c r="E90" s="6">
        <v>0.55000000000000004</v>
      </c>
      <c r="F90" s="6">
        <v>71.5</v>
      </c>
      <c r="H90" s="6" t="s">
        <v>79</v>
      </c>
    </row>
    <row r="91" spans="1:8" ht="15.75" customHeight="1" x14ac:dyDescent="0.2">
      <c r="A91" s="6">
        <v>88</v>
      </c>
      <c r="B91" s="6" t="s">
        <v>127</v>
      </c>
      <c r="C91" s="6" t="s">
        <v>706</v>
      </c>
      <c r="D91" s="6" t="s">
        <v>693</v>
      </c>
      <c r="E91" s="6">
        <v>0.5</v>
      </c>
      <c r="F91" s="6">
        <v>65</v>
      </c>
      <c r="H91" s="6" t="s">
        <v>79</v>
      </c>
    </row>
    <row r="92" spans="1:8" ht="15.75" customHeight="1" x14ac:dyDescent="0.2">
      <c r="A92" s="6">
        <v>89</v>
      </c>
      <c r="B92" s="6" t="s">
        <v>78</v>
      </c>
      <c r="C92" s="6" t="s">
        <v>701</v>
      </c>
      <c r="D92" s="6" t="s">
        <v>699</v>
      </c>
      <c r="E92" s="6">
        <v>0.4</v>
      </c>
      <c r="F92" s="6">
        <v>52</v>
      </c>
      <c r="H92" s="6" t="s">
        <v>79</v>
      </c>
    </row>
    <row r="93" spans="1:8" ht="15.75" customHeight="1" x14ac:dyDescent="0.2">
      <c r="A93" s="6">
        <v>90</v>
      </c>
      <c r="B93" s="6" t="s">
        <v>280</v>
      </c>
      <c r="C93" s="6" t="s">
        <v>701</v>
      </c>
      <c r="D93" s="6" t="s">
        <v>691</v>
      </c>
      <c r="E93" s="6">
        <v>0.2</v>
      </c>
      <c r="F93" s="6">
        <v>26</v>
      </c>
      <c r="H93" s="6" t="s">
        <v>79</v>
      </c>
    </row>
    <row r="94" spans="1:8" ht="15.75" customHeight="1" x14ac:dyDescent="0.2">
      <c r="A94" s="6">
        <v>91</v>
      </c>
      <c r="B94" s="6" t="s">
        <v>107</v>
      </c>
      <c r="C94" s="6" t="s">
        <v>701</v>
      </c>
      <c r="D94" s="6" t="s">
        <v>693</v>
      </c>
      <c r="E94" s="6">
        <v>0.2</v>
      </c>
      <c r="F94" s="6">
        <v>26</v>
      </c>
      <c r="G94" s="6" t="s">
        <v>694</v>
      </c>
      <c r="H94" s="6" t="s">
        <v>79</v>
      </c>
    </row>
    <row r="95" spans="1:8" ht="15.75" customHeight="1" x14ac:dyDescent="0.2">
      <c r="A95" s="6">
        <v>92</v>
      </c>
      <c r="B95" s="6" t="s">
        <v>117</v>
      </c>
      <c r="C95" s="6" t="s">
        <v>701</v>
      </c>
      <c r="D95" s="6" t="s">
        <v>704</v>
      </c>
      <c r="E95" s="6">
        <v>0.2</v>
      </c>
      <c r="F95" s="6">
        <v>26</v>
      </c>
      <c r="H95" s="6" t="s">
        <v>79</v>
      </c>
    </row>
    <row r="96" spans="1:8" ht="15.75" customHeight="1" x14ac:dyDescent="0.2">
      <c r="A96" s="6">
        <v>93</v>
      </c>
      <c r="B96" s="6" t="s">
        <v>96</v>
      </c>
      <c r="C96" s="6" t="s">
        <v>701</v>
      </c>
      <c r="D96" s="6" t="s">
        <v>693</v>
      </c>
      <c r="E96" s="6">
        <v>0.2</v>
      </c>
      <c r="F96" s="6">
        <v>26</v>
      </c>
      <c r="H96" s="6" t="s">
        <v>79</v>
      </c>
    </row>
    <row r="97" spans="1:8" ht="15.75" customHeight="1" x14ac:dyDescent="0.2">
      <c r="A97" s="6">
        <v>94</v>
      </c>
      <c r="B97" s="6" t="s">
        <v>279</v>
      </c>
      <c r="C97" s="6" t="s">
        <v>701</v>
      </c>
      <c r="D97" s="6" t="s">
        <v>699</v>
      </c>
      <c r="E97" s="6">
        <v>0.2</v>
      </c>
      <c r="F97" s="6">
        <v>26</v>
      </c>
      <c r="H97" s="6" t="s">
        <v>79</v>
      </c>
    </row>
    <row r="98" spans="1:8" ht="15.75" customHeight="1" x14ac:dyDescent="0.2">
      <c r="A98" s="6">
        <v>95</v>
      </c>
      <c r="B98" s="6" t="s">
        <v>261</v>
      </c>
      <c r="C98" s="6" t="s">
        <v>701</v>
      </c>
      <c r="D98" s="6" t="s">
        <v>699</v>
      </c>
      <c r="E98" s="6">
        <v>0.2</v>
      </c>
      <c r="F98" s="6">
        <v>26</v>
      </c>
      <c r="H98" s="6" t="s">
        <v>79</v>
      </c>
    </row>
    <row r="99" spans="1:8" ht="15.75" customHeight="1" x14ac:dyDescent="0.2">
      <c r="A99" s="6">
        <v>96</v>
      </c>
      <c r="B99" s="6" t="s">
        <v>509</v>
      </c>
      <c r="C99" s="6" t="s">
        <v>709</v>
      </c>
      <c r="D99" s="6" t="s">
        <v>699</v>
      </c>
      <c r="E99" s="6">
        <v>12</v>
      </c>
      <c r="F99" s="6">
        <v>1560</v>
      </c>
      <c r="G99" s="6" t="s">
        <v>700</v>
      </c>
      <c r="H99" s="6" t="s">
        <v>105</v>
      </c>
    </row>
    <row r="100" spans="1:8" ht="15.75" customHeight="1" x14ac:dyDescent="0.2">
      <c r="A100" s="6">
        <v>97</v>
      </c>
      <c r="B100" s="6" t="s">
        <v>209</v>
      </c>
      <c r="C100" s="6" t="s">
        <v>702</v>
      </c>
      <c r="D100" s="6" t="s">
        <v>693</v>
      </c>
      <c r="E100" s="6">
        <v>11.5</v>
      </c>
      <c r="F100" s="6">
        <v>1495</v>
      </c>
      <c r="G100" s="6" t="s">
        <v>698</v>
      </c>
      <c r="H100" s="6" t="s">
        <v>105</v>
      </c>
    </row>
    <row r="101" spans="1:8" ht="15.75" customHeight="1" x14ac:dyDescent="0.2">
      <c r="A101" s="6">
        <v>98</v>
      </c>
      <c r="B101" s="6" t="s">
        <v>193</v>
      </c>
      <c r="C101" s="6" t="s">
        <v>695</v>
      </c>
      <c r="D101" s="6" t="s">
        <v>691</v>
      </c>
      <c r="E101" s="6">
        <v>9.25</v>
      </c>
      <c r="F101" s="6">
        <v>1202.5</v>
      </c>
      <c r="G101" s="6" t="s">
        <v>711</v>
      </c>
      <c r="H101" s="6" t="s">
        <v>105</v>
      </c>
    </row>
    <row r="102" spans="1:8" ht="15.75" customHeight="1" x14ac:dyDescent="0.2">
      <c r="A102" s="6">
        <v>99</v>
      </c>
      <c r="B102" s="6" t="s">
        <v>304</v>
      </c>
      <c r="C102" s="6" t="s">
        <v>697</v>
      </c>
      <c r="D102" s="6" t="s">
        <v>693</v>
      </c>
      <c r="E102" s="6">
        <v>9</v>
      </c>
      <c r="F102" s="6">
        <v>1170</v>
      </c>
      <c r="G102" s="6" t="s">
        <v>700</v>
      </c>
      <c r="H102" s="6" t="s">
        <v>105</v>
      </c>
    </row>
    <row r="103" spans="1:8" ht="15.75" customHeight="1" x14ac:dyDescent="0.2">
      <c r="A103" s="6">
        <v>100</v>
      </c>
      <c r="B103" s="6" t="s">
        <v>311</v>
      </c>
      <c r="C103" s="6" t="s">
        <v>695</v>
      </c>
      <c r="D103" s="6" t="s">
        <v>699</v>
      </c>
      <c r="E103" s="6">
        <v>8.25</v>
      </c>
      <c r="F103" s="6">
        <v>1072.5</v>
      </c>
      <c r="G103" s="6" t="s">
        <v>711</v>
      </c>
      <c r="H103" s="6" t="s">
        <v>105</v>
      </c>
    </row>
    <row r="104" spans="1:8" ht="15.75" customHeight="1" x14ac:dyDescent="0.2">
      <c r="A104" s="6">
        <v>101</v>
      </c>
      <c r="B104" s="6" t="s">
        <v>185</v>
      </c>
      <c r="C104" s="6" t="s">
        <v>710</v>
      </c>
      <c r="D104" s="6" t="s">
        <v>704</v>
      </c>
      <c r="E104" s="6">
        <v>6.75</v>
      </c>
      <c r="F104" s="6">
        <v>877.5</v>
      </c>
      <c r="G104" s="6" t="s">
        <v>692</v>
      </c>
      <c r="H104" s="6" t="s">
        <v>105</v>
      </c>
    </row>
    <row r="105" spans="1:8" ht="15.75" customHeight="1" x14ac:dyDescent="0.2">
      <c r="A105" s="6">
        <v>102</v>
      </c>
      <c r="B105" s="6" t="s">
        <v>251</v>
      </c>
      <c r="C105" s="6" t="s">
        <v>702</v>
      </c>
      <c r="D105" s="6" t="s">
        <v>693</v>
      </c>
      <c r="E105" s="6">
        <v>6</v>
      </c>
      <c r="F105" s="6">
        <v>780</v>
      </c>
      <c r="H105" s="6" t="s">
        <v>105</v>
      </c>
    </row>
    <row r="106" spans="1:8" ht="15.75" customHeight="1" x14ac:dyDescent="0.2">
      <c r="A106" s="6">
        <v>103</v>
      </c>
      <c r="B106" s="6" t="s">
        <v>272</v>
      </c>
      <c r="C106" s="6" t="s">
        <v>705</v>
      </c>
      <c r="D106" s="6" t="s">
        <v>691</v>
      </c>
      <c r="E106" s="6">
        <v>5.25</v>
      </c>
      <c r="F106" s="6">
        <v>682.5</v>
      </c>
      <c r="G106" s="6" t="s">
        <v>694</v>
      </c>
      <c r="H106" s="6" t="s">
        <v>105</v>
      </c>
    </row>
    <row r="107" spans="1:8" ht="15.75" customHeight="1" x14ac:dyDescent="0.2">
      <c r="A107" s="6">
        <v>104</v>
      </c>
      <c r="B107" s="6" t="s">
        <v>389</v>
      </c>
      <c r="C107" s="6" t="s">
        <v>709</v>
      </c>
      <c r="D107" s="6" t="s">
        <v>691</v>
      </c>
      <c r="E107" s="6">
        <v>4</v>
      </c>
      <c r="F107" s="6">
        <v>520</v>
      </c>
      <c r="G107" s="6" t="s">
        <v>700</v>
      </c>
      <c r="H107" s="6" t="s">
        <v>105</v>
      </c>
    </row>
    <row r="108" spans="1:8" ht="15.75" customHeight="1" x14ac:dyDescent="0.2">
      <c r="A108" s="6">
        <v>105</v>
      </c>
      <c r="B108" s="6" t="s">
        <v>167</v>
      </c>
      <c r="C108" s="6" t="s">
        <v>701</v>
      </c>
      <c r="D108" s="6" t="s">
        <v>693</v>
      </c>
      <c r="E108" s="6">
        <v>3.8</v>
      </c>
      <c r="F108" s="6">
        <v>494</v>
      </c>
      <c r="G108" s="6" t="s">
        <v>700</v>
      </c>
      <c r="H108" s="6" t="s">
        <v>105</v>
      </c>
    </row>
    <row r="109" spans="1:8" ht="15.75" customHeight="1" x14ac:dyDescent="0.2">
      <c r="A109" s="6">
        <v>106</v>
      </c>
      <c r="B109" s="6" t="s">
        <v>338</v>
      </c>
      <c r="C109" s="6" t="s">
        <v>701</v>
      </c>
      <c r="D109" s="6" t="s">
        <v>691</v>
      </c>
      <c r="E109" s="6">
        <v>2</v>
      </c>
      <c r="F109" s="6">
        <v>260</v>
      </c>
      <c r="G109" s="6" t="s">
        <v>696</v>
      </c>
      <c r="H109" s="6" t="s">
        <v>105</v>
      </c>
    </row>
    <row r="110" spans="1:8" ht="15.75" customHeight="1" x14ac:dyDescent="0.2">
      <c r="A110" s="6">
        <v>107</v>
      </c>
      <c r="B110" s="6" t="s">
        <v>275</v>
      </c>
      <c r="C110" s="6" t="s">
        <v>701</v>
      </c>
      <c r="D110" s="6" t="s">
        <v>693</v>
      </c>
      <c r="E110" s="6">
        <v>2</v>
      </c>
      <c r="F110" s="6">
        <v>260</v>
      </c>
      <c r="H110" s="6" t="s">
        <v>105</v>
      </c>
    </row>
    <row r="111" spans="1:8" ht="15.75" customHeight="1" x14ac:dyDescent="0.2">
      <c r="A111" s="6">
        <v>108</v>
      </c>
      <c r="B111" s="6" t="s">
        <v>244</v>
      </c>
      <c r="C111" s="6" t="s">
        <v>705</v>
      </c>
      <c r="D111" s="6" t="s">
        <v>691</v>
      </c>
      <c r="E111" s="6">
        <v>0.75</v>
      </c>
      <c r="F111" s="6">
        <v>97.5</v>
      </c>
      <c r="G111" s="6" t="s">
        <v>700</v>
      </c>
      <c r="H111" s="6" t="s">
        <v>105</v>
      </c>
    </row>
    <row r="112" spans="1:8" ht="15.75" customHeight="1" x14ac:dyDescent="0.2">
      <c r="A112" s="6">
        <v>109</v>
      </c>
      <c r="B112" s="6" t="s">
        <v>257</v>
      </c>
      <c r="C112" s="6" t="s">
        <v>701</v>
      </c>
      <c r="D112" s="6" t="s">
        <v>704</v>
      </c>
      <c r="E112" s="6">
        <v>0.6</v>
      </c>
      <c r="F112" s="6">
        <v>78</v>
      </c>
      <c r="G112" s="6" t="s">
        <v>700</v>
      </c>
      <c r="H112" s="6" t="s">
        <v>105</v>
      </c>
    </row>
    <row r="113" spans="1:8" ht="15.75" customHeight="1" x14ac:dyDescent="0.2">
      <c r="A113" s="6">
        <v>110</v>
      </c>
      <c r="B113" s="6" t="s">
        <v>286</v>
      </c>
      <c r="C113" s="6" t="s">
        <v>706</v>
      </c>
      <c r="D113" s="6" t="s">
        <v>693</v>
      </c>
      <c r="E113" s="6">
        <v>0.55000000000000004</v>
      </c>
      <c r="F113" s="6">
        <v>71.5</v>
      </c>
      <c r="H113" s="6" t="s">
        <v>105</v>
      </c>
    </row>
    <row r="114" spans="1:8" ht="15.75" customHeight="1" x14ac:dyDescent="0.2">
      <c r="A114" s="6">
        <v>111</v>
      </c>
      <c r="B114" s="6" t="s">
        <v>295</v>
      </c>
      <c r="C114" s="6" t="s">
        <v>706</v>
      </c>
      <c r="D114" s="6" t="s">
        <v>691</v>
      </c>
      <c r="E114" s="6">
        <v>0.5</v>
      </c>
      <c r="F114" s="6">
        <v>65</v>
      </c>
      <c r="G114" s="6" t="s">
        <v>692</v>
      </c>
      <c r="H114" s="6" t="s">
        <v>105</v>
      </c>
    </row>
    <row r="115" spans="1:8" ht="15.75" customHeight="1" x14ac:dyDescent="0.2">
      <c r="A115" s="6">
        <v>112</v>
      </c>
      <c r="B115" s="6" t="s">
        <v>122</v>
      </c>
      <c r="C115" s="6" t="s">
        <v>706</v>
      </c>
      <c r="D115" s="6" t="s">
        <v>699</v>
      </c>
      <c r="E115" s="6">
        <v>0.5</v>
      </c>
      <c r="F115" s="6">
        <v>65</v>
      </c>
      <c r="H115" s="6" t="s">
        <v>105</v>
      </c>
    </row>
    <row r="116" spans="1:8" ht="15.75" customHeight="1" x14ac:dyDescent="0.2">
      <c r="A116" s="6">
        <v>113</v>
      </c>
      <c r="B116" s="6" t="s">
        <v>121</v>
      </c>
      <c r="C116" s="6" t="s">
        <v>697</v>
      </c>
      <c r="D116" s="6" t="s">
        <v>693</v>
      </c>
      <c r="E116" s="6">
        <v>0.4</v>
      </c>
      <c r="F116" s="6">
        <v>52</v>
      </c>
      <c r="H116" s="6" t="s">
        <v>105</v>
      </c>
    </row>
    <row r="117" spans="1:8" ht="15.75" customHeight="1" x14ac:dyDescent="0.2">
      <c r="A117" s="6">
        <v>114</v>
      </c>
      <c r="B117" s="6" t="s">
        <v>171</v>
      </c>
      <c r="C117" s="6" t="s">
        <v>701</v>
      </c>
      <c r="D117" s="6" t="s">
        <v>691</v>
      </c>
      <c r="E117" s="6">
        <v>0.25</v>
      </c>
      <c r="F117" s="6">
        <v>32.5</v>
      </c>
      <c r="G117" s="6" t="s">
        <v>700</v>
      </c>
      <c r="H117" s="6" t="s">
        <v>105</v>
      </c>
    </row>
    <row r="118" spans="1:8" ht="15.75" customHeight="1" x14ac:dyDescent="0.2">
      <c r="A118" s="6">
        <v>115</v>
      </c>
      <c r="B118" s="6" t="s">
        <v>264</v>
      </c>
      <c r="C118" s="6" t="s">
        <v>701</v>
      </c>
      <c r="D118" s="6" t="s">
        <v>693</v>
      </c>
      <c r="E118" s="6">
        <v>0.2</v>
      </c>
      <c r="F118" s="6">
        <v>26</v>
      </c>
      <c r="H118" s="6" t="s">
        <v>105</v>
      </c>
    </row>
    <row r="119" spans="1:8" ht="15.75" customHeight="1" x14ac:dyDescent="0.2">
      <c r="A119" s="6">
        <v>116</v>
      </c>
      <c r="B119" s="6" t="s">
        <v>104</v>
      </c>
      <c r="C119" s="6" t="s">
        <v>701</v>
      </c>
      <c r="D119" s="6" t="s">
        <v>693</v>
      </c>
      <c r="E119" s="6">
        <v>0.2</v>
      </c>
      <c r="F119" s="6">
        <v>26</v>
      </c>
      <c r="H119" s="6" t="s">
        <v>105</v>
      </c>
    </row>
    <row r="120" spans="1:8" ht="15.75" customHeight="1" x14ac:dyDescent="0.2">
      <c r="A120" s="6">
        <v>117</v>
      </c>
      <c r="B120" s="6" t="s">
        <v>183</v>
      </c>
      <c r="C120" s="6" t="s">
        <v>701</v>
      </c>
      <c r="D120" s="6" t="s">
        <v>704</v>
      </c>
      <c r="E120" s="6">
        <v>0.2</v>
      </c>
      <c r="F120" s="6">
        <v>26</v>
      </c>
      <c r="H120" s="6" t="s">
        <v>105</v>
      </c>
    </row>
    <row r="121" spans="1:8" ht="15.75" customHeight="1" x14ac:dyDescent="0.2">
      <c r="A121" s="6">
        <v>118</v>
      </c>
      <c r="B121" s="6" t="s">
        <v>349</v>
      </c>
      <c r="C121" s="6" t="s">
        <v>701</v>
      </c>
      <c r="D121" s="6" t="s">
        <v>693</v>
      </c>
      <c r="E121" s="6">
        <v>0.2</v>
      </c>
      <c r="F121" s="6">
        <v>26</v>
      </c>
      <c r="H121" s="6" t="s">
        <v>105</v>
      </c>
    </row>
    <row r="122" spans="1:8" ht="15.75" customHeight="1" x14ac:dyDescent="0.2">
      <c r="A122" s="6">
        <v>119</v>
      </c>
      <c r="B122" s="6" t="s">
        <v>113</v>
      </c>
      <c r="C122" s="6" t="s">
        <v>701</v>
      </c>
      <c r="D122" s="6" t="s">
        <v>693</v>
      </c>
      <c r="E122" s="6">
        <v>0.2</v>
      </c>
      <c r="F122" s="6">
        <v>26</v>
      </c>
      <c r="H122" s="6" t="s">
        <v>105</v>
      </c>
    </row>
    <row r="123" spans="1:8" ht="15.75" customHeight="1" x14ac:dyDescent="0.2">
      <c r="A123" s="6">
        <v>120</v>
      </c>
      <c r="B123" s="6" t="s">
        <v>118</v>
      </c>
      <c r="C123" s="6" t="s">
        <v>701</v>
      </c>
      <c r="D123" s="6" t="s">
        <v>691</v>
      </c>
      <c r="E123" s="6">
        <v>0.2</v>
      </c>
      <c r="F123" s="6">
        <v>26</v>
      </c>
      <c r="H123" s="6" t="s">
        <v>105</v>
      </c>
    </row>
    <row r="124" spans="1:8" ht="15.75" customHeight="1" x14ac:dyDescent="0.2">
      <c r="A124" s="6">
        <v>121</v>
      </c>
      <c r="B124" s="6" t="s">
        <v>487</v>
      </c>
      <c r="C124" s="6" t="s">
        <v>690</v>
      </c>
      <c r="D124" s="6" t="s">
        <v>704</v>
      </c>
      <c r="E124" s="6">
        <v>17</v>
      </c>
      <c r="F124" s="6">
        <v>2210</v>
      </c>
      <c r="G124" s="6" t="s">
        <v>700</v>
      </c>
      <c r="H124" s="6" t="s">
        <v>102</v>
      </c>
    </row>
    <row r="125" spans="1:8" ht="15.75" customHeight="1" x14ac:dyDescent="0.2">
      <c r="A125" s="6">
        <v>122</v>
      </c>
      <c r="B125" s="6" t="s">
        <v>114</v>
      </c>
      <c r="C125" s="6" t="s">
        <v>701</v>
      </c>
      <c r="D125" s="6" t="s">
        <v>691</v>
      </c>
      <c r="E125" s="6">
        <v>10</v>
      </c>
      <c r="F125" s="6">
        <v>1300</v>
      </c>
      <c r="G125" s="6" t="s">
        <v>711</v>
      </c>
      <c r="H125" s="6" t="s">
        <v>102</v>
      </c>
    </row>
    <row r="126" spans="1:8" ht="15.75" customHeight="1" x14ac:dyDescent="0.2">
      <c r="A126" s="6">
        <v>123</v>
      </c>
      <c r="B126" s="6" t="s">
        <v>222</v>
      </c>
      <c r="C126" s="6" t="s">
        <v>690</v>
      </c>
      <c r="D126" s="6" t="s">
        <v>693</v>
      </c>
      <c r="E126" s="6">
        <v>9.1999999999999993</v>
      </c>
      <c r="F126" s="6">
        <v>1196</v>
      </c>
      <c r="G126" s="6" t="s">
        <v>711</v>
      </c>
      <c r="H126" s="6" t="s">
        <v>102</v>
      </c>
    </row>
    <row r="127" spans="1:8" ht="15.75" customHeight="1" x14ac:dyDescent="0.2">
      <c r="A127" s="6">
        <v>124</v>
      </c>
      <c r="B127" s="6" t="s">
        <v>178</v>
      </c>
      <c r="C127" s="6" t="s">
        <v>710</v>
      </c>
      <c r="D127" s="6" t="s">
        <v>693</v>
      </c>
      <c r="E127" s="6">
        <v>8.75</v>
      </c>
      <c r="F127" s="6">
        <v>1137.5</v>
      </c>
      <c r="G127" s="6" t="s">
        <v>692</v>
      </c>
      <c r="H127" s="6" t="s">
        <v>102</v>
      </c>
    </row>
    <row r="128" spans="1:8" ht="15.75" customHeight="1" x14ac:dyDescent="0.2">
      <c r="A128" s="6">
        <v>125</v>
      </c>
      <c r="B128" s="6" t="s">
        <v>202</v>
      </c>
      <c r="C128" s="6" t="s">
        <v>695</v>
      </c>
      <c r="D128" s="6" t="s">
        <v>693</v>
      </c>
      <c r="E128" s="6">
        <v>8.25</v>
      </c>
      <c r="F128" s="6">
        <v>1072.5</v>
      </c>
      <c r="G128" s="6" t="s">
        <v>694</v>
      </c>
      <c r="H128" s="6" t="s">
        <v>102</v>
      </c>
    </row>
    <row r="129" spans="1:8" ht="15.75" customHeight="1" x14ac:dyDescent="0.2">
      <c r="A129" s="6">
        <v>126</v>
      </c>
      <c r="B129" s="6" t="s">
        <v>223</v>
      </c>
      <c r="C129" s="6" t="s">
        <v>695</v>
      </c>
      <c r="D129" s="6" t="s">
        <v>691</v>
      </c>
      <c r="E129" s="6">
        <v>7.5</v>
      </c>
      <c r="F129" s="6">
        <v>975</v>
      </c>
      <c r="H129" s="6" t="s">
        <v>102</v>
      </c>
    </row>
    <row r="130" spans="1:8" ht="15.75" customHeight="1" x14ac:dyDescent="0.2">
      <c r="A130" s="6">
        <v>127</v>
      </c>
      <c r="B130" s="6" t="s">
        <v>267</v>
      </c>
      <c r="C130" s="6" t="s">
        <v>695</v>
      </c>
      <c r="D130" s="6" t="s">
        <v>704</v>
      </c>
      <c r="E130" s="6">
        <v>6.75</v>
      </c>
      <c r="F130" s="6">
        <v>877.5</v>
      </c>
      <c r="G130" s="6" t="s">
        <v>694</v>
      </c>
      <c r="H130" s="6" t="s">
        <v>102</v>
      </c>
    </row>
    <row r="131" spans="1:8" ht="15.75" customHeight="1" x14ac:dyDescent="0.2">
      <c r="A131" s="6">
        <v>128</v>
      </c>
      <c r="B131" s="6" t="s">
        <v>146</v>
      </c>
      <c r="C131" s="6" t="s">
        <v>705</v>
      </c>
      <c r="D131" s="6" t="s">
        <v>693</v>
      </c>
      <c r="E131" s="6">
        <v>5.75</v>
      </c>
      <c r="F131" s="6">
        <v>747.5</v>
      </c>
      <c r="G131" s="6" t="s">
        <v>700</v>
      </c>
      <c r="H131" s="6" t="s">
        <v>102</v>
      </c>
    </row>
    <row r="132" spans="1:8" ht="15.75" customHeight="1" x14ac:dyDescent="0.2">
      <c r="A132" s="6">
        <v>129</v>
      </c>
      <c r="B132" s="6" t="s">
        <v>220</v>
      </c>
      <c r="C132" s="6" t="s">
        <v>702</v>
      </c>
      <c r="D132" s="6" t="s">
        <v>699</v>
      </c>
      <c r="E132" s="6">
        <v>4.5999999999999996</v>
      </c>
      <c r="F132" s="6">
        <v>598</v>
      </c>
      <c r="G132" s="6" t="s">
        <v>692</v>
      </c>
      <c r="H132" s="6" t="s">
        <v>102</v>
      </c>
    </row>
    <row r="133" spans="1:8" ht="15.75" customHeight="1" x14ac:dyDescent="0.2">
      <c r="A133" s="6">
        <v>130</v>
      </c>
      <c r="B133" s="6" t="s">
        <v>282</v>
      </c>
      <c r="C133" s="6" t="s">
        <v>690</v>
      </c>
      <c r="D133" s="6" t="s">
        <v>691</v>
      </c>
      <c r="E133" s="6">
        <v>4</v>
      </c>
      <c r="F133" s="6">
        <v>520</v>
      </c>
      <c r="G133" s="6" t="s">
        <v>700</v>
      </c>
      <c r="H133" s="6" t="s">
        <v>102</v>
      </c>
    </row>
    <row r="134" spans="1:8" ht="15.75" customHeight="1" x14ac:dyDescent="0.2">
      <c r="A134" s="6">
        <v>131</v>
      </c>
      <c r="B134" s="6" t="s">
        <v>154</v>
      </c>
      <c r="C134" s="6" t="s">
        <v>706</v>
      </c>
      <c r="D134" s="6" t="s">
        <v>691</v>
      </c>
      <c r="E134" s="6">
        <v>2</v>
      </c>
      <c r="F134" s="6">
        <v>260</v>
      </c>
      <c r="H134" s="6" t="s">
        <v>102</v>
      </c>
    </row>
    <row r="135" spans="1:8" ht="15.75" customHeight="1" x14ac:dyDescent="0.2">
      <c r="A135" s="6">
        <v>132</v>
      </c>
      <c r="B135" s="6" t="s">
        <v>158</v>
      </c>
      <c r="C135" s="6" t="s">
        <v>695</v>
      </c>
      <c r="D135" s="6" t="s">
        <v>699</v>
      </c>
      <c r="E135" s="6">
        <v>2</v>
      </c>
      <c r="F135" s="6">
        <v>260</v>
      </c>
      <c r="G135" s="6" t="s">
        <v>698</v>
      </c>
      <c r="H135" s="6" t="s">
        <v>102</v>
      </c>
    </row>
    <row r="136" spans="1:8" ht="15.75" customHeight="1" x14ac:dyDescent="0.2">
      <c r="A136" s="6">
        <v>133</v>
      </c>
      <c r="B136" s="6" t="s">
        <v>713</v>
      </c>
      <c r="C136" s="6" t="s">
        <v>706</v>
      </c>
      <c r="D136" s="6" t="s">
        <v>693</v>
      </c>
      <c r="E136" s="6">
        <v>0.9</v>
      </c>
      <c r="F136" s="6">
        <v>117</v>
      </c>
      <c r="G136" s="6" t="s">
        <v>703</v>
      </c>
      <c r="H136" s="6" t="s">
        <v>102</v>
      </c>
    </row>
    <row r="137" spans="1:8" ht="15.75" customHeight="1" x14ac:dyDescent="0.2">
      <c r="A137" s="6">
        <v>134</v>
      </c>
      <c r="B137" s="6" t="s">
        <v>207</v>
      </c>
      <c r="C137" s="6" t="s">
        <v>706</v>
      </c>
      <c r="D137" s="6" t="s">
        <v>693</v>
      </c>
      <c r="E137" s="6">
        <v>0.5</v>
      </c>
      <c r="F137" s="6">
        <v>65</v>
      </c>
      <c r="H137" s="6" t="s">
        <v>102</v>
      </c>
    </row>
    <row r="138" spans="1:8" ht="15.75" customHeight="1" x14ac:dyDescent="0.2">
      <c r="A138" s="6">
        <v>135</v>
      </c>
      <c r="B138" s="6" t="s">
        <v>303</v>
      </c>
      <c r="C138" s="6" t="s">
        <v>706</v>
      </c>
      <c r="D138" s="6" t="s">
        <v>691</v>
      </c>
      <c r="E138" s="6">
        <v>0.5</v>
      </c>
      <c r="F138" s="6">
        <v>65</v>
      </c>
      <c r="G138" s="6" t="s">
        <v>692</v>
      </c>
      <c r="H138" s="6" t="s">
        <v>102</v>
      </c>
    </row>
    <row r="139" spans="1:8" ht="15.75" customHeight="1" x14ac:dyDescent="0.2">
      <c r="A139" s="6">
        <v>136</v>
      </c>
      <c r="B139" s="6" t="s">
        <v>101</v>
      </c>
      <c r="C139" s="6" t="s">
        <v>701</v>
      </c>
      <c r="D139" s="6" t="s">
        <v>691</v>
      </c>
      <c r="E139" s="6">
        <v>0.5</v>
      </c>
      <c r="F139" s="6">
        <v>65</v>
      </c>
      <c r="H139" s="6" t="s">
        <v>102</v>
      </c>
    </row>
    <row r="140" spans="1:8" ht="15.75" customHeight="1" x14ac:dyDescent="0.2">
      <c r="A140" s="6">
        <v>137</v>
      </c>
      <c r="B140" s="6" t="s">
        <v>218</v>
      </c>
      <c r="C140" s="6" t="s">
        <v>701</v>
      </c>
      <c r="D140" s="6" t="s">
        <v>699</v>
      </c>
      <c r="E140" s="6">
        <v>0.2</v>
      </c>
      <c r="F140" s="6">
        <v>26</v>
      </c>
      <c r="G140" s="6" t="s">
        <v>698</v>
      </c>
      <c r="H140" s="6" t="s">
        <v>102</v>
      </c>
    </row>
    <row r="141" spans="1:8" ht="15.75" customHeight="1" x14ac:dyDescent="0.2">
      <c r="A141" s="6">
        <v>138</v>
      </c>
      <c r="B141" s="6" t="s">
        <v>116</v>
      </c>
      <c r="C141" s="6" t="s">
        <v>701</v>
      </c>
      <c r="D141" s="6" t="s">
        <v>693</v>
      </c>
      <c r="E141" s="6">
        <v>0.2</v>
      </c>
      <c r="F141" s="6">
        <v>26</v>
      </c>
      <c r="H141" s="6" t="s">
        <v>102</v>
      </c>
    </row>
    <row r="142" spans="1:8" ht="15.75" customHeight="1" x14ac:dyDescent="0.2">
      <c r="A142" s="6">
        <v>139</v>
      </c>
      <c r="B142" s="6" t="s">
        <v>196</v>
      </c>
      <c r="C142" s="6" t="s">
        <v>701</v>
      </c>
      <c r="D142" s="6" t="s">
        <v>693</v>
      </c>
      <c r="E142" s="6">
        <v>0.2</v>
      </c>
      <c r="F142" s="6">
        <v>26</v>
      </c>
      <c r="H142" s="6" t="s">
        <v>102</v>
      </c>
    </row>
    <row r="143" spans="1:8" ht="15.75" customHeight="1" x14ac:dyDescent="0.2">
      <c r="A143" s="6">
        <v>140</v>
      </c>
      <c r="B143" s="6" t="s">
        <v>115</v>
      </c>
      <c r="C143" s="6" t="s">
        <v>701</v>
      </c>
      <c r="D143" s="6" t="s">
        <v>693</v>
      </c>
      <c r="E143" s="6">
        <v>0.2</v>
      </c>
      <c r="F143" s="6">
        <v>26</v>
      </c>
      <c r="H143" s="6" t="s">
        <v>102</v>
      </c>
    </row>
    <row r="144" spans="1:8" ht="15.75" customHeight="1" x14ac:dyDescent="0.2">
      <c r="A144" s="6">
        <v>141</v>
      </c>
      <c r="B144" s="6" t="s">
        <v>235</v>
      </c>
      <c r="C144" s="6" t="s">
        <v>701</v>
      </c>
      <c r="D144" s="6" t="s">
        <v>691</v>
      </c>
      <c r="E144" s="6">
        <v>0.2</v>
      </c>
      <c r="F144" s="6">
        <v>26</v>
      </c>
      <c r="G144" s="6" t="s">
        <v>694</v>
      </c>
      <c r="H144" s="6" t="s">
        <v>102</v>
      </c>
    </row>
    <row r="145" spans="1:8" ht="15.75" customHeight="1" x14ac:dyDescent="0.2">
      <c r="A145" s="6">
        <v>142</v>
      </c>
      <c r="B145" s="6" t="s">
        <v>226</v>
      </c>
      <c r="C145" s="6" t="s">
        <v>701</v>
      </c>
      <c r="D145" s="6" t="s">
        <v>691</v>
      </c>
      <c r="E145" s="6">
        <v>0.2</v>
      </c>
      <c r="F145" s="6">
        <v>26</v>
      </c>
      <c r="H145" s="6" t="s">
        <v>102</v>
      </c>
    </row>
    <row r="146" spans="1:8" ht="15.75" customHeight="1" x14ac:dyDescent="0.2">
      <c r="A146" s="6">
        <v>143</v>
      </c>
      <c r="B146" s="6" t="s">
        <v>647</v>
      </c>
      <c r="C146" s="6" t="s">
        <v>709</v>
      </c>
      <c r="D146" s="6" t="s">
        <v>699</v>
      </c>
      <c r="E146" s="6">
        <v>16</v>
      </c>
      <c r="F146" s="6">
        <v>2080</v>
      </c>
      <c r="G146" s="6" t="s">
        <v>694</v>
      </c>
      <c r="H146" s="6" t="s">
        <v>84</v>
      </c>
    </row>
    <row r="147" spans="1:8" ht="15.75" customHeight="1" x14ac:dyDescent="0.2">
      <c r="A147" s="6">
        <v>144</v>
      </c>
      <c r="B147" s="6" t="s">
        <v>170</v>
      </c>
      <c r="C147" s="6" t="s">
        <v>695</v>
      </c>
      <c r="D147" s="6" t="s">
        <v>704</v>
      </c>
      <c r="E147" s="6">
        <v>15.25</v>
      </c>
      <c r="F147" s="6">
        <v>1982.5</v>
      </c>
      <c r="G147" s="6" t="s">
        <v>694</v>
      </c>
      <c r="H147" s="6" t="s">
        <v>84</v>
      </c>
    </row>
    <row r="148" spans="1:8" ht="15.75" customHeight="1" x14ac:dyDescent="0.2">
      <c r="A148" s="6">
        <v>145</v>
      </c>
      <c r="B148" s="6" t="s">
        <v>464</v>
      </c>
      <c r="C148" s="6" t="s">
        <v>709</v>
      </c>
      <c r="D148" s="6" t="s">
        <v>691</v>
      </c>
      <c r="E148" s="6">
        <v>12</v>
      </c>
      <c r="F148" s="6">
        <v>1560</v>
      </c>
      <c r="G148" s="6" t="s">
        <v>694</v>
      </c>
      <c r="H148" s="6" t="s">
        <v>84</v>
      </c>
    </row>
    <row r="149" spans="1:8" ht="15.75" customHeight="1" x14ac:dyDescent="0.2">
      <c r="A149" s="6">
        <v>146</v>
      </c>
      <c r="B149" s="6" t="s">
        <v>328</v>
      </c>
      <c r="C149" s="6" t="s">
        <v>697</v>
      </c>
      <c r="D149" s="6" t="s">
        <v>693</v>
      </c>
      <c r="E149" s="6">
        <v>8.25</v>
      </c>
      <c r="F149" s="6">
        <v>1072.5</v>
      </c>
      <c r="G149" s="6" t="s">
        <v>712</v>
      </c>
      <c r="H149" s="6" t="s">
        <v>84</v>
      </c>
    </row>
    <row r="150" spans="1:8" ht="15.75" customHeight="1" x14ac:dyDescent="0.2">
      <c r="A150" s="6">
        <v>147</v>
      </c>
      <c r="B150" s="6" t="s">
        <v>184</v>
      </c>
      <c r="C150" s="6" t="s">
        <v>695</v>
      </c>
      <c r="D150" s="6" t="s">
        <v>693</v>
      </c>
      <c r="E150" s="6">
        <v>8</v>
      </c>
      <c r="F150" s="6">
        <v>1040</v>
      </c>
      <c r="G150" s="6" t="s">
        <v>698</v>
      </c>
      <c r="H150" s="6" t="s">
        <v>84</v>
      </c>
    </row>
    <row r="151" spans="1:8" ht="15.75" customHeight="1" x14ac:dyDescent="0.2">
      <c r="A151" s="6">
        <v>148</v>
      </c>
      <c r="B151" s="6" t="s">
        <v>605</v>
      </c>
      <c r="C151" s="6" t="s">
        <v>709</v>
      </c>
      <c r="D151" s="6" t="s">
        <v>699</v>
      </c>
      <c r="E151" s="6">
        <v>8</v>
      </c>
      <c r="F151" s="6">
        <v>1040</v>
      </c>
      <c r="G151" s="6" t="s">
        <v>694</v>
      </c>
      <c r="H151" s="6" t="s">
        <v>84</v>
      </c>
    </row>
    <row r="152" spans="1:8" ht="15.75" customHeight="1" x14ac:dyDescent="0.2">
      <c r="A152" s="6">
        <v>149</v>
      </c>
      <c r="B152" s="6" t="s">
        <v>485</v>
      </c>
      <c r="C152" s="6" t="s">
        <v>709</v>
      </c>
      <c r="D152" s="6" t="s">
        <v>693</v>
      </c>
      <c r="E152" s="6">
        <v>6</v>
      </c>
      <c r="F152" s="6">
        <v>780</v>
      </c>
      <c r="G152" s="6" t="s">
        <v>694</v>
      </c>
      <c r="H152" s="6" t="s">
        <v>84</v>
      </c>
    </row>
    <row r="153" spans="1:8" ht="15.75" customHeight="1" x14ac:dyDescent="0.2">
      <c r="A153" s="6">
        <v>150</v>
      </c>
      <c r="B153" s="6" t="s">
        <v>149</v>
      </c>
      <c r="C153" s="6" t="s">
        <v>701</v>
      </c>
      <c r="D153" s="6" t="s">
        <v>699</v>
      </c>
      <c r="E153" s="6">
        <v>3</v>
      </c>
      <c r="F153" s="6">
        <v>390</v>
      </c>
      <c r="H153" s="6" t="s">
        <v>84</v>
      </c>
    </row>
    <row r="154" spans="1:8" ht="15.75" customHeight="1" x14ac:dyDescent="0.2">
      <c r="A154" s="6">
        <v>151</v>
      </c>
      <c r="B154" s="6" t="s">
        <v>138</v>
      </c>
      <c r="C154" s="6" t="s">
        <v>702</v>
      </c>
      <c r="D154" s="6" t="s">
        <v>693</v>
      </c>
      <c r="E154" s="6">
        <v>2.6</v>
      </c>
      <c r="F154" s="6">
        <v>338</v>
      </c>
      <c r="G154" s="6" t="s">
        <v>712</v>
      </c>
      <c r="H154" s="6" t="s">
        <v>84</v>
      </c>
    </row>
    <row r="155" spans="1:8" ht="15.75" customHeight="1" x14ac:dyDescent="0.2">
      <c r="A155" s="6">
        <v>152</v>
      </c>
      <c r="B155" s="6" t="s">
        <v>242</v>
      </c>
      <c r="C155" s="6" t="s">
        <v>701</v>
      </c>
      <c r="D155" s="6" t="s">
        <v>693</v>
      </c>
      <c r="E155" s="6">
        <v>1.7</v>
      </c>
      <c r="F155" s="6">
        <v>221</v>
      </c>
      <c r="H155" s="6" t="s">
        <v>84</v>
      </c>
    </row>
    <row r="156" spans="1:8" ht="15.75" customHeight="1" x14ac:dyDescent="0.2">
      <c r="A156" s="6">
        <v>153</v>
      </c>
      <c r="B156" s="6" t="s">
        <v>239</v>
      </c>
      <c r="C156" s="6" t="s">
        <v>701</v>
      </c>
      <c r="D156" s="6" t="s">
        <v>691</v>
      </c>
      <c r="E156" s="6">
        <v>1.6</v>
      </c>
      <c r="F156" s="6">
        <v>208</v>
      </c>
      <c r="G156" s="6" t="s">
        <v>700</v>
      </c>
      <c r="H156" s="6" t="s">
        <v>84</v>
      </c>
    </row>
    <row r="157" spans="1:8" ht="15.75" customHeight="1" x14ac:dyDescent="0.2">
      <c r="A157" s="6">
        <v>154</v>
      </c>
      <c r="B157" s="6" t="s">
        <v>335</v>
      </c>
      <c r="C157" s="6" t="s">
        <v>702</v>
      </c>
      <c r="D157" s="6" t="s">
        <v>691</v>
      </c>
      <c r="E157" s="6">
        <v>1.5</v>
      </c>
      <c r="F157" s="6">
        <v>195</v>
      </c>
      <c r="H157" s="6" t="s">
        <v>84</v>
      </c>
    </row>
    <row r="158" spans="1:8" ht="15.75" customHeight="1" x14ac:dyDescent="0.2">
      <c r="A158" s="6">
        <v>155</v>
      </c>
      <c r="B158" s="6" t="s">
        <v>181</v>
      </c>
      <c r="C158" s="6" t="s">
        <v>705</v>
      </c>
      <c r="D158" s="6" t="s">
        <v>691</v>
      </c>
      <c r="E158" s="6">
        <v>1.3</v>
      </c>
      <c r="F158" s="6">
        <v>169</v>
      </c>
      <c r="G158" s="6" t="s">
        <v>698</v>
      </c>
      <c r="H158" s="6" t="s">
        <v>84</v>
      </c>
    </row>
    <row r="159" spans="1:8" ht="15.75" customHeight="1" x14ac:dyDescent="0.2">
      <c r="A159" s="6">
        <v>156</v>
      </c>
      <c r="B159" s="6" t="s">
        <v>283</v>
      </c>
      <c r="C159" s="6" t="s">
        <v>702</v>
      </c>
      <c r="D159" s="6" t="s">
        <v>691</v>
      </c>
      <c r="E159" s="6">
        <v>1</v>
      </c>
      <c r="F159" s="6">
        <v>130</v>
      </c>
      <c r="G159" s="6" t="s">
        <v>700</v>
      </c>
      <c r="H159" s="6" t="s">
        <v>84</v>
      </c>
    </row>
    <row r="160" spans="1:8" ht="15.75" customHeight="1" x14ac:dyDescent="0.2">
      <c r="A160" s="6">
        <v>157</v>
      </c>
      <c r="B160" s="6" t="s">
        <v>159</v>
      </c>
      <c r="C160" s="6" t="s">
        <v>705</v>
      </c>
      <c r="D160" s="6" t="s">
        <v>693</v>
      </c>
      <c r="E160" s="6">
        <v>0.75</v>
      </c>
      <c r="F160" s="6">
        <v>97.5</v>
      </c>
      <c r="H160" s="6" t="s">
        <v>84</v>
      </c>
    </row>
    <row r="161" spans="1:8" ht="15.75" customHeight="1" x14ac:dyDescent="0.2">
      <c r="A161" s="6">
        <v>158</v>
      </c>
      <c r="B161" s="6" t="s">
        <v>225</v>
      </c>
      <c r="C161" s="6" t="s">
        <v>706</v>
      </c>
      <c r="D161" s="6" t="s">
        <v>691</v>
      </c>
      <c r="E161" s="6">
        <v>0.65</v>
      </c>
      <c r="F161" s="6">
        <v>84.5</v>
      </c>
      <c r="G161" s="6" t="s">
        <v>698</v>
      </c>
      <c r="H161" s="6" t="s">
        <v>84</v>
      </c>
    </row>
    <row r="162" spans="1:8" ht="15.75" customHeight="1" x14ac:dyDescent="0.2">
      <c r="A162" s="6">
        <v>159</v>
      </c>
      <c r="B162" s="6" t="s">
        <v>296</v>
      </c>
      <c r="C162" s="6" t="s">
        <v>701</v>
      </c>
      <c r="D162" s="6" t="s">
        <v>693</v>
      </c>
      <c r="E162" s="6">
        <v>0.5</v>
      </c>
      <c r="F162" s="6">
        <v>65</v>
      </c>
      <c r="H162" s="6" t="s">
        <v>84</v>
      </c>
    </row>
    <row r="163" spans="1:8" ht="15.75" customHeight="1" x14ac:dyDescent="0.2">
      <c r="A163" s="6">
        <v>160</v>
      </c>
      <c r="B163" s="6" t="s">
        <v>109</v>
      </c>
      <c r="C163" s="6" t="s">
        <v>701</v>
      </c>
      <c r="D163" s="6" t="s">
        <v>693</v>
      </c>
      <c r="E163" s="6">
        <v>0.3</v>
      </c>
      <c r="F163" s="6">
        <v>39</v>
      </c>
      <c r="G163" s="6" t="s">
        <v>694</v>
      </c>
      <c r="H163" s="6" t="s">
        <v>84</v>
      </c>
    </row>
    <row r="164" spans="1:8" ht="15.75" customHeight="1" x14ac:dyDescent="0.2">
      <c r="A164" s="6">
        <v>161</v>
      </c>
      <c r="B164" s="6" t="s">
        <v>119</v>
      </c>
      <c r="C164" s="6" t="s">
        <v>708</v>
      </c>
      <c r="D164" s="6" t="s">
        <v>691</v>
      </c>
      <c r="E164" s="6">
        <v>0.3</v>
      </c>
      <c r="F164" s="6">
        <v>39</v>
      </c>
      <c r="G164" s="6" t="s">
        <v>692</v>
      </c>
      <c r="H164" s="6" t="s">
        <v>84</v>
      </c>
    </row>
    <row r="165" spans="1:8" ht="15.75" customHeight="1" x14ac:dyDescent="0.2">
      <c r="A165" s="6">
        <v>162</v>
      </c>
      <c r="B165" s="6" t="s">
        <v>103</v>
      </c>
      <c r="C165" s="6" t="s">
        <v>701</v>
      </c>
      <c r="D165" s="6" t="s">
        <v>699</v>
      </c>
      <c r="E165" s="6">
        <v>0.2</v>
      </c>
      <c r="F165" s="6">
        <v>26</v>
      </c>
      <c r="G165" s="6" t="s">
        <v>694</v>
      </c>
      <c r="H165" s="6" t="s">
        <v>84</v>
      </c>
    </row>
    <row r="166" spans="1:8" ht="15.75" customHeight="1" x14ac:dyDescent="0.2">
      <c r="A166" s="6">
        <v>163</v>
      </c>
      <c r="B166" s="6" t="s">
        <v>110</v>
      </c>
      <c r="C166" s="6" t="s">
        <v>701</v>
      </c>
      <c r="D166" s="6" t="s">
        <v>704</v>
      </c>
      <c r="E166" s="6">
        <v>0.2</v>
      </c>
      <c r="F166" s="6">
        <v>26</v>
      </c>
      <c r="H166" s="6" t="s">
        <v>84</v>
      </c>
    </row>
    <row r="167" spans="1:8" ht="15.75" customHeight="1" x14ac:dyDescent="0.2">
      <c r="A167" s="6">
        <v>164</v>
      </c>
      <c r="B167" s="6" t="s">
        <v>278</v>
      </c>
      <c r="C167" s="6" t="s">
        <v>701</v>
      </c>
      <c r="D167" s="6" t="s">
        <v>693</v>
      </c>
      <c r="E167" s="6">
        <v>0.2</v>
      </c>
      <c r="F167" s="6">
        <v>26</v>
      </c>
      <c r="H167" s="6" t="s">
        <v>84</v>
      </c>
    </row>
    <row r="168" spans="1:8" ht="15.75" customHeight="1" x14ac:dyDescent="0.2">
      <c r="A168" s="6">
        <v>165</v>
      </c>
      <c r="B168" s="6" t="s">
        <v>271</v>
      </c>
      <c r="C168" s="6" t="s">
        <v>701</v>
      </c>
      <c r="D168" s="6" t="s">
        <v>699</v>
      </c>
      <c r="E168" s="6">
        <v>0.2</v>
      </c>
      <c r="F168" s="6">
        <v>26</v>
      </c>
      <c r="H168" s="6" t="s">
        <v>84</v>
      </c>
    </row>
    <row r="169" spans="1:8" ht="15.75" customHeight="1" x14ac:dyDescent="0.2">
      <c r="A169" s="6">
        <v>166</v>
      </c>
      <c r="B169" s="6" t="s">
        <v>169</v>
      </c>
      <c r="C169" s="6" t="s">
        <v>701</v>
      </c>
      <c r="D169" s="6" t="s">
        <v>693</v>
      </c>
      <c r="E169" s="6">
        <v>0.2</v>
      </c>
      <c r="F169" s="6">
        <v>26</v>
      </c>
      <c r="H169" s="6" t="s">
        <v>84</v>
      </c>
    </row>
    <row r="170" spans="1:8" ht="15.75" customHeight="1" x14ac:dyDescent="0.2">
      <c r="A170" s="6">
        <v>167</v>
      </c>
      <c r="B170" s="6" t="s">
        <v>233</v>
      </c>
      <c r="C170" s="6" t="s">
        <v>701</v>
      </c>
      <c r="D170" s="6" t="s">
        <v>693</v>
      </c>
      <c r="E170" s="6">
        <v>0.2</v>
      </c>
      <c r="F170" s="6">
        <v>26</v>
      </c>
      <c r="H170" s="6" t="s">
        <v>84</v>
      </c>
    </row>
    <row r="171" spans="1:8" ht="15.75" customHeight="1" x14ac:dyDescent="0.2">
      <c r="A171" s="6">
        <v>168</v>
      </c>
      <c r="B171" s="6" t="s">
        <v>641</v>
      </c>
      <c r="C171" s="6" t="s">
        <v>709</v>
      </c>
      <c r="D171" s="6" t="s">
        <v>699</v>
      </c>
      <c r="E171" s="6">
        <v>15</v>
      </c>
      <c r="F171" s="6">
        <v>1950</v>
      </c>
      <c r="G171" s="6" t="s">
        <v>712</v>
      </c>
      <c r="H171" s="6" t="s">
        <v>72</v>
      </c>
    </row>
    <row r="172" spans="1:8" ht="15.75" customHeight="1" x14ac:dyDescent="0.2">
      <c r="A172" s="6">
        <v>169</v>
      </c>
      <c r="B172" s="6" t="s">
        <v>163</v>
      </c>
      <c r="C172" s="6" t="s">
        <v>709</v>
      </c>
      <c r="D172" s="6" t="s">
        <v>693</v>
      </c>
      <c r="E172" s="6">
        <v>11</v>
      </c>
      <c r="F172" s="6">
        <v>1430</v>
      </c>
      <c r="G172" s="6" t="s">
        <v>712</v>
      </c>
      <c r="H172" s="6" t="s">
        <v>72</v>
      </c>
    </row>
    <row r="173" spans="1:8" ht="15.75" customHeight="1" x14ac:dyDescent="0.2">
      <c r="A173" s="6">
        <v>170</v>
      </c>
      <c r="B173" s="6" t="s">
        <v>346</v>
      </c>
      <c r="C173" s="6" t="s">
        <v>702</v>
      </c>
      <c r="D173" s="6" t="s">
        <v>693</v>
      </c>
      <c r="E173" s="6">
        <v>10.75</v>
      </c>
      <c r="F173" s="6">
        <v>1397.5</v>
      </c>
      <c r="G173" s="6" t="s">
        <v>712</v>
      </c>
      <c r="H173" s="6" t="s">
        <v>72</v>
      </c>
    </row>
    <row r="174" spans="1:8" ht="15.75" customHeight="1" x14ac:dyDescent="0.2">
      <c r="A174" s="6">
        <v>171</v>
      </c>
      <c r="B174" s="6" t="s">
        <v>168</v>
      </c>
      <c r="C174" s="6" t="s">
        <v>695</v>
      </c>
      <c r="D174" s="6" t="s">
        <v>693</v>
      </c>
      <c r="E174" s="6">
        <v>10.75</v>
      </c>
      <c r="F174" s="6">
        <v>1397.5</v>
      </c>
      <c r="G174" s="6" t="s">
        <v>712</v>
      </c>
      <c r="H174" s="6" t="s">
        <v>72</v>
      </c>
    </row>
    <row r="175" spans="1:8" ht="15.75" customHeight="1" x14ac:dyDescent="0.2">
      <c r="A175" s="6">
        <v>172</v>
      </c>
      <c r="B175" s="6" t="s">
        <v>186</v>
      </c>
      <c r="C175" s="6" t="s">
        <v>695</v>
      </c>
      <c r="D175" s="6" t="s">
        <v>691</v>
      </c>
      <c r="E175" s="6">
        <v>7.75</v>
      </c>
      <c r="F175" s="6">
        <v>1007.5</v>
      </c>
      <c r="G175" s="6" t="s">
        <v>703</v>
      </c>
      <c r="H175" s="6" t="s">
        <v>72</v>
      </c>
    </row>
    <row r="176" spans="1:8" ht="15.75" customHeight="1" x14ac:dyDescent="0.2">
      <c r="A176" s="6">
        <v>173</v>
      </c>
      <c r="B176" s="6" t="s">
        <v>160</v>
      </c>
      <c r="C176" s="6" t="s">
        <v>695</v>
      </c>
      <c r="D176" s="6" t="s">
        <v>699</v>
      </c>
      <c r="E176" s="6">
        <v>7</v>
      </c>
      <c r="F176" s="6">
        <v>910</v>
      </c>
      <c r="G176" s="6" t="s">
        <v>703</v>
      </c>
      <c r="H176" s="6" t="s">
        <v>72</v>
      </c>
    </row>
    <row r="177" spans="1:8" ht="15.75" customHeight="1" x14ac:dyDescent="0.2">
      <c r="A177" s="6">
        <v>174</v>
      </c>
      <c r="B177" s="6" t="s">
        <v>520</v>
      </c>
      <c r="C177" s="6" t="s">
        <v>709</v>
      </c>
      <c r="D177" s="6" t="s">
        <v>691</v>
      </c>
      <c r="E177" s="6">
        <v>7</v>
      </c>
      <c r="F177" s="6">
        <v>910</v>
      </c>
      <c r="G177" s="6" t="s">
        <v>712</v>
      </c>
      <c r="H177" s="6" t="s">
        <v>72</v>
      </c>
    </row>
    <row r="178" spans="1:8" ht="15.75" customHeight="1" x14ac:dyDescent="0.2">
      <c r="A178" s="6">
        <v>175</v>
      </c>
      <c r="B178" s="6" t="s">
        <v>152</v>
      </c>
      <c r="C178" s="6" t="s">
        <v>695</v>
      </c>
      <c r="D178" s="6" t="s">
        <v>704</v>
      </c>
      <c r="E178" s="6">
        <v>5.5</v>
      </c>
      <c r="F178" s="6">
        <v>715</v>
      </c>
      <c r="G178" s="6" t="s">
        <v>696</v>
      </c>
      <c r="H178" s="6" t="s">
        <v>72</v>
      </c>
    </row>
    <row r="179" spans="1:8" ht="15.75" customHeight="1" x14ac:dyDescent="0.2">
      <c r="A179" s="6">
        <v>176</v>
      </c>
      <c r="B179" s="6" t="s">
        <v>106</v>
      </c>
      <c r="C179" s="6" t="s">
        <v>701</v>
      </c>
      <c r="D179" s="6" t="s">
        <v>704</v>
      </c>
      <c r="E179" s="6">
        <v>3.4</v>
      </c>
      <c r="F179" s="6">
        <v>442</v>
      </c>
      <c r="G179" s="6" t="s">
        <v>698</v>
      </c>
      <c r="H179" s="6" t="s">
        <v>72</v>
      </c>
    </row>
    <row r="180" spans="1:8" ht="15.75" customHeight="1" x14ac:dyDescent="0.2">
      <c r="A180" s="6">
        <v>177</v>
      </c>
      <c r="B180" s="6" t="s">
        <v>302</v>
      </c>
      <c r="C180" s="6" t="s">
        <v>708</v>
      </c>
      <c r="D180" s="6" t="s">
        <v>693</v>
      </c>
      <c r="E180" s="6">
        <v>2.4</v>
      </c>
      <c r="F180" s="6">
        <v>312</v>
      </c>
      <c r="G180" s="6" t="s">
        <v>712</v>
      </c>
      <c r="H180" s="6" t="s">
        <v>72</v>
      </c>
    </row>
    <row r="181" spans="1:8" ht="15.75" customHeight="1" x14ac:dyDescent="0.2">
      <c r="A181" s="6">
        <v>178</v>
      </c>
      <c r="B181" s="6" t="s">
        <v>143</v>
      </c>
      <c r="C181" s="6" t="s">
        <v>695</v>
      </c>
      <c r="D181" s="6" t="s">
        <v>693</v>
      </c>
      <c r="E181" s="6">
        <v>2</v>
      </c>
      <c r="F181" s="6">
        <v>260</v>
      </c>
      <c r="H181" s="6" t="s">
        <v>72</v>
      </c>
    </row>
    <row r="182" spans="1:8" ht="15.75" customHeight="1" x14ac:dyDescent="0.2">
      <c r="A182" s="6">
        <v>179</v>
      </c>
      <c r="B182" s="6" t="s">
        <v>310</v>
      </c>
      <c r="C182" s="6" t="s">
        <v>702</v>
      </c>
      <c r="D182" s="6" t="s">
        <v>693</v>
      </c>
      <c r="E182" s="6">
        <v>1</v>
      </c>
      <c r="F182" s="6">
        <v>130</v>
      </c>
      <c r="H182" s="6" t="s">
        <v>72</v>
      </c>
    </row>
    <row r="183" spans="1:8" ht="15.75" customHeight="1" x14ac:dyDescent="0.2">
      <c r="A183" s="6">
        <v>180</v>
      </c>
      <c r="B183" s="6" t="s">
        <v>217</v>
      </c>
      <c r="C183" s="6" t="s">
        <v>697</v>
      </c>
      <c r="D183" s="6" t="s">
        <v>693</v>
      </c>
      <c r="E183" s="6">
        <v>0.95</v>
      </c>
      <c r="F183" s="6">
        <v>123.5</v>
      </c>
      <c r="G183" s="6" t="s">
        <v>698</v>
      </c>
      <c r="H183" s="6" t="s">
        <v>72</v>
      </c>
    </row>
    <row r="184" spans="1:8" ht="15.75" customHeight="1" x14ac:dyDescent="0.2">
      <c r="A184" s="6">
        <v>181</v>
      </c>
      <c r="B184" s="6" t="s">
        <v>162</v>
      </c>
      <c r="C184" s="6" t="s">
        <v>706</v>
      </c>
      <c r="D184" s="6" t="s">
        <v>699</v>
      </c>
      <c r="E184" s="6">
        <v>0.8</v>
      </c>
      <c r="F184" s="6">
        <v>104</v>
      </c>
      <c r="G184" s="6" t="s">
        <v>712</v>
      </c>
      <c r="H184" s="6" t="s">
        <v>72</v>
      </c>
    </row>
    <row r="185" spans="1:8" ht="15.75" customHeight="1" x14ac:dyDescent="0.2">
      <c r="A185" s="6">
        <v>182</v>
      </c>
      <c r="B185" s="6" t="s">
        <v>318</v>
      </c>
      <c r="C185" s="6" t="s">
        <v>705</v>
      </c>
      <c r="D185" s="6" t="s">
        <v>691</v>
      </c>
      <c r="E185" s="6">
        <v>0.75</v>
      </c>
      <c r="F185" s="6">
        <v>97.5</v>
      </c>
      <c r="G185" s="6" t="s">
        <v>692</v>
      </c>
      <c r="H185" s="6" t="s">
        <v>72</v>
      </c>
    </row>
    <row r="186" spans="1:8" ht="15.75" customHeight="1" x14ac:dyDescent="0.2">
      <c r="A186" s="6">
        <v>183</v>
      </c>
      <c r="B186" s="6" t="s">
        <v>177</v>
      </c>
      <c r="C186" s="6" t="s">
        <v>705</v>
      </c>
      <c r="D186" s="6" t="s">
        <v>691</v>
      </c>
      <c r="E186" s="6">
        <v>0.75</v>
      </c>
      <c r="F186" s="6">
        <v>97.5</v>
      </c>
      <c r="G186" s="6" t="s">
        <v>703</v>
      </c>
      <c r="H186" s="6" t="s">
        <v>72</v>
      </c>
    </row>
    <row r="187" spans="1:8" ht="15.75" customHeight="1" x14ac:dyDescent="0.2">
      <c r="A187" s="6">
        <v>184</v>
      </c>
      <c r="B187" s="6" t="s">
        <v>197</v>
      </c>
      <c r="C187" s="6" t="s">
        <v>706</v>
      </c>
      <c r="D187" s="6" t="s">
        <v>691</v>
      </c>
      <c r="E187" s="6">
        <v>0.5</v>
      </c>
      <c r="F187" s="6">
        <v>65</v>
      </c>
      <c r="G187" s="6" t="s">
        <v>703</v>
      </c>
      <c r="H187" s="6" t="s">
        <v>72</v>
      </c>
    </row>
    <row r="188" spans="1:8" ht="15.75" customHeight="1" x14ac:dyDescent="0.2">
      <c r="A188" s="6">
        <v>185</v>
      </c>
      <c r="B188" s="6" t="s">
        <v>323</v>
      </c>
      <c r="C188" s="6" t="s">
        <v>701</v>
      </c>
      <c r="D188" s="6" t="s">
        <v>693</v>
      </c>
      <c r="E188" s="6">
        <v>0.3</v>
      </c>
      <c r="F188" s="6">
        <v>39</v>
      </c>
      <c r="G188" s="6" t="s">
        <v>712</v>
      </c>
      <c r="H188" s="6" t="s">
        <v>72</v>
      </c>
    </row>
    <row r="189" spans="1:8" ht="15.75" customHeight="1" x14ac:dyDescent="0.2">
      <c r="A189" s="6">
        <v>186</v>
      </c>
      <c r="B189" s="6" t="s">
        <v>126</v>
      </c>
      <c r="C189" s="6" t="s">
        <v>701</v>
      </c>
      <c r="D189" s="6" t="s">
        <v>691</v>
      </c>
      <c r="E189" s="6">
        <v>0.25</v>
      </c>
      <c r="F189" s="6">
        <v>32.5</v>
      </c>
      <c r="H189" s="6" t="s">
        <v>72</v>
      </c>
    </row>
    <row r="190" spans="1:8" ht="15.75" customHeight="1" x14ac:dyDescent="0.2">
      <c r="A190" s="6">
        <v>187</v>
      </c>
      <c r="B190" s="6" t="s">
        <v>88</v>
      </c>
      <c r="C190" s="6" t="s">
        <v>701</v>
      </c>
      <c r="D190" s="6" t="s">
        <v>691</v>
      </c>
      <c r="E190" s="6">
        <v>0.2</v>
      </c>
      <c r="F190" s="6">
        <v>26</v>
      </c>
      <c r="G190" s="6" t="s">
        <v>712</v>
      </c>
      <c r="H190" s="6" t="s">
        <v>72</v>
      </c>
    </row>
    <row r="191" spans="1:8" ht="15.75" customHeight="1" x14ac:dyDescent="0.2">
      <c r="A191" s="6">
        <v>188</v>
      </c>
      <c r="B191" s="6" t="s">
        <v>99</v>
      </c>
      <c r="C191" s="6" t="s">
        <v>701</v>
      </c>
      <c r="D191" s="6" t="s">
        <v>693</v>
      </c>
      <c r="E191" s="6">
        <v>0.2</v>
      </c>
      <c r="F191" s="6">
        <v>26</v>
      </c>
      <c r="H191" s="6" t="s">
        <v>72</v>
      </c>
    </row>
    <row r="192" spans="1:8" ht="15.75" customHeight="1" x14ac:dyDescent="0.2">
      <c r="A192" s="6">
        <v>189</v>
      </c>
      <c r="B192" s="6" t="s">
        <v>213</v>
      </c>
      <c r="C192" s="6" t="s">
        <v>701</v>
      </c>
      <c r="D192" s="6" t="s">
        <v>704</v>
      </c>
      <c r="E192" s="6">
        <v>0.2</v>
      </c>
      <c r="F192" s="6">
        <v>26</v>
      </c>
      <c r="H192" s="6" t="s">
        <v>72</v>
      </c>
    </row>
    <row r="193" spans="1:8" ht="15.75" customHeight="1" x14ac:dyDescent="0.2">
      <c r="A193" s="6">
        <v>190</v>
      </c>
      <c r="B193" s="6" t="s">
        <v>579</v>
      </c>
      <c r="C193" s="6" t="s">
        <v>709</v>
      </c>
      <c r="D193" s="6" t="s">
        <v>704</v>
      </c>
      <c r="E193" s="6">
        <v>14</v>
      </c>
      <c r="F193" s="6">
        <v>1820</v>
      </c>
      <c r="G193" s="6" t="s">
        <v>698</v>
      </c>
      <c r="H193" s="6" t="s">
        <v>90</v>
      </c>
    </row>
    <row r="194" spans="1:8" ht="15.75" customHeight="1" x14ac:dyDescent="0.2">
      <c r="A194" s="6">
        <v>191</v>
      </c>
      <c r="B194" s="6" t="s">
        <v>475</v>
      </c>
      <c r="C194" s="6" t="s">
        <v>709</v>
      </c>
      <c r="D194" s="6" t="s">
        <v>704</v>
      </c>
      <c r="E194" s="6">
        <v>10</v>
      </c>
      <c r="F194" s="6">
        <v>1300</v>
      </c>
      <c r="G194" s="6" t="s">
        <v>698</v>
      </c>
      <c r="H194" s="6" t="s">
        <v>90</v>
      </c>
    </row>
    <row r="195" spans="1:8" ht="15.75" customHeight="1" x14ac:dyDescent="0.2">
      <c r="A195" s="6">
        <v>192</v>
      </c>
      <c r="B195" s="6" t="s">
        <v>260</v>
      </c>
      <c r="C195" s="6" t="s">
        <v>702</v>
      </c>
      <c r="D195" s="6" t="s">
        <v>691</v>
      </c>
      <c r="E195" s="6">
        <v>10</v>
      </c>
      <c r="F195" s="6">
        <v>1300</v>
      </c>
      <c r="G195" s="6" t="s">
        <v>696</v>
      </c>
      <c r="H195" s="6" t="s">
        <v>90</v>
      </c>
    </row>
    <row r="196" spans="1:8" ht="15.75" customHeight="1" x14ac:dyDescent="0.2">
      <c r="A196" s="6">
        <v>193</v>
      </c>
      <c r="B196" s="6" t="s">
        <v>312</v>
      </c>
      <c r="C196" s="6" t="s">
        <v>710</v>
      </c>
      <c r="D196" s="6" t="s">
        <v>699</v>
      </c>
      <c r="E196" s="6">
        <v>8.5</v>
      </c>
      <c r="F196" s="6">
        <v>1105</v>
      </c>
      <c r="G196" s="6" t="s">
        <v>711</v>
      </c>
      <c r="H196" s="6" t="s">
        <v>90</v>
      </c>
    </row>
    <row r="197" spans="1:8" ht="15.75" customHeight="1" x14ac:dyDescent="0.2">
      <c r="A197" s="6">
        <v>194</v>
      </c>
      <c r="B197" s="6" t="s">
        <v>333</v>
      </c>
      <c r="C197" s="6" t="s">
        <v>695</v>
      </c>
      <c r="D197" s="6" t="s">
        <v>691</v>
      </c>
      <c r="E197" s="6">
        <v>8</v>
      </c>
      <c r="F197" s="6">
        <v>1040</v>
      </c>
      <c r="G197" s="6" t="s">
        <v>694</v>
      </c>
      <c r="H197" s="6" t="s">
        <v>90</v>
      </c>
    </row>
    <row r="198" spans="1:8" ht="15.75" customHeight="1" x14ac:dyDescent="0.2">
      <c r="A198" s="6">
        <v>195</v>
      </c>
      <c r="B198" s="6" t="s">
        <v>147</v>
      </c>
      <c r="C198" s="6" t="s">
        <v>695</v>
      </c>
      <c r="D198" s="6" t="s">
        <v>699</v>
      </c>
      <c r="E198" s="6">
        <v>7.75</v>
      </c>
      <c r="F198" s="6">
        <v>1007.5</v>
      </c>
      <c r="G198" s="6" t="s">
        <v>712</v>
      </c>
      <c r="H198" s="6" t="s">
        <v>90</v>
      </c>
    </row>
    <row r="199" spans="1:8" ht="15.75" customHeight="1" x14ac:dyDescent="0.2">
      <c r="A199" s="6">
        <v>196</v>
      </c>
      <c r="B199" s="6" t="s">
        <v>354</v>
      </c>
      <c r="C199" s="6" t="s">
        <v>695</v>
      </c>
      <c r="D199" s="6" t="s">
        <v>691</v>
      </c>
      <c r="E199" s="6">
        <v>6.5</v>
      </c>
      <c r="F199" s="6">
        <v>845</v>
      </c>
      <c r="G199" s="6" t="s">
        <v>712</v>
      </c>
      <c r="H199" s="6" t="s">
        <v>90</v>
      </c>
    </row>
    <row r="200" spans="1:8" ht="15.75" customHeight="1" x14ac:dyDescent="0.2">
      <c r="A200" s="6">
        <v>197</v>
      </c>
      <c r="B200" s="6" t="s">
        <v>269</v>
      </c>
      <c r="C200" s="6" t="s">
        <v>695</v>
      </c>
      <c r="D200" s="6" t="s">
        <v>693</v>
      </c>
      <c r="E200" s="6">
        <v>5</v>
      </c>
      <c r="F200" s="6">
        <v>650</v>
      </c>
      <c r="G200" s="6" t="s">
        <v>711</v>
      </c>
      <c r="H200" s="6" t="s">
        <v>90</v>
      </c>
    </row>
    <row r="201" spans="1:8" ht="15.75" customHeight="1" x14ac:dyDescent="0.2">
      <c r="A201" s="6">
        <v>198</v>
      </c>
      <c r="B201" s="6" t="s">
        <v>714</v>
      </c>
      <c r="C201" s="6" t="s">
        <v>709</v>
      </c>
      <c r="D201" s="6" t="s">
        <v>699</v>
      </c>
      <c r="E201" s="6">
        <v>4</v>
      </c>
      <c r="F201" s="6">
        <v>520</v>
      </c>
      <c r="G201" s="6" t="s">
        <v>698</v>
      </c>
      <c r="H201" s="6" t="s">
        <v>90</v>
      </c>
    </row>
    <row r="202" spans="1:8" ht="15.75" customHeight="1" x14ac:dyDescent="0.2">
      <c r="A202" s="6">
        <v>199</v>
      </c>
      <c r="B202" s="6" t="s">
        <v>287</v>
      </c>
      <c r="C202" s="6" t="s">
        <v>708</v>
      </c>
      <c r="D202" s="6" t="s">
        <v>693</v>
      </c>
      <c r="E202" s="6">
        <v>3.8</v>
      </c>
      <c r="F202" s="6">
        <v>494</v>
      </c>
      <c r="G202" s="6" t="s">
        <v>698</v>
      </c>
      <c r="H202" s="6" t="s">
        <v>90</v>
      </c>
    </row>
    <row r="203" spans="1:8" ht="15.75" customHeight="1" x14ac:dyDescent="0.2">
      <c r="A203" s="6">
        <v>200</v>
      </c>
      <c r="B203" s="6" t="s">
        <v>245</v>
      </c>
      <c r="C203" s="6" t="s">
        <v>705</v>
      </c>
      <c r="D203" s="6" t="s">
        <v>691</v>
      </c>
      <c r="E203" s="6">
        <v>2.6</v>
      </c>
      <c r="F203" s="6">
        <v>338</v>
      </c>
      <c r="G203" s="6" t="s">
        <v>712</v>
      </c>
      <c r="H203" s="6" t="s">
        <v>90</v>
      </c>
    </row>
    <row r="204" spans="1:8" ht="15.75" customHeight="1" x14ac:dyDescent="0.2">
      <c r="A204" s="6">
        <v>201</v>
      </c>
      <c r="B204" s="6" t="s">
        <v>243</v>
      </c>
      <c r="C204" s="6" t="s">
        <v>695</v>
      </c>
      <c r="D204" s="6" t="s">
        <v>691</v>
      </c>
      <c r="E204" s="6">
        <v>2</v>
      </c>
      <c r="F204" s="6">
        <v>260</v>
      </c>
      <c r="G204" s="6" t="s">
        <v>694</v>
      </c>
      <c r="H204" s="6" t="s">
        <v>90</v>
      </c>
    </row>
    <row r="205" spans="1:8" ht="15.75" customHeight="1" x14ac:dyDescent="0.2">
      <c r="A205" s="6">
        <v>202</v>
      </c>
      <c r="B205" s="6" t="s">
        <v>176</v>
      </c>
      <c r="C205" s="6" t="s">
        <v>710</v>
      </c>
      <c r="D205" s="6" t="s">
        <v>693</v>
      </c>
      <c r="E205" s="6">
        <v>1.5</v>
      </c>
      <c r="F205" s="6">
        <v>195</v>
      </c>
      <c r="G205" s="6" t="s">
        <v>694</v>
      </c>
      <c r="H205" s="6" t="s">
        <v>90</v>
      </c>
    </row>
    <row r="206" spans="1:8" ht="15.75" customHeight="1" x14ac:dyDescent="0.2">
      <c r="A206" s="6">
        <v>203</v>
      </c>
      <c r="B206" s="6" t="s">
        <v>199</v>
      </c>
      <c r="C206" s="6" t="s">
        <v>706</v>
      </c>
      <c r="D206" s="6" t="s">
        <v>699</v>
      </c>
      <c r="E206" s="6">
        <v>1.4</v>
      </c>
      <c r="F206" s="6">
        <v>182</v>
      </c>
      <c r="G206" s="6" t="s">
        <v>696</v>
      </c>
      <c r="H206" s="6" t="s">
        <v>90</v>
      </c>
    </row>
    <row r="207" spans="1:8" ht="15.75" customHeight="1" x14ac:dyDescent="0.2">
      <c r="A207" s="6">
        <v>204</v>
      </c>
      <c r="B207" s="6" t="s">
        <v>281</v>
      </c>
      <c r="C207" s="6" t="s">
        <v>702</v>
      </c>
      <c r="D207" s="6" t="s">
        <v>699</v>
      </c>
      <c r="E207" s="6">
        <v>1</v>
      </c>
      <c r="F207" s="6">
        <v>130</v>
      </c>
      <c r="H207" s="6" t="s">
        <v>90</v>
      </c>
    </row>
    <row r="208" spans="1:8" ht="15.75" customHeight="1" x14ac:dyDescent="0.2">
      <c r="A208" s="6">
        <v>205</v>
      </c>
      <c r="B208" s="6" t="s">
        <v>250</v>
      </c>
      <c r="C208" s="6" t="s">
        <v>705</v>
      </c>
      <c r="D208" s="6" t="s">
        <v>691</v>
      </c>
      <c r="E208" s="6">
        <v>0.75</v>
      </c>
      <c r="F208" s="6">
        <v>97.5</v>
      </c>
      <c r="H208" s="6" t="s">
        <v>90</v>
      </c>
    </row>
    <row r="209" spans="1:8" ht="15.75" customHeight="1" x14ac:dyDescent="0.2">
      <c r="A209" s="6">
        <v>206</v>
      </c>
      <c r="B209" s="6" t="s">
        <v>140</v>
      </c>
      <c r="C209" s="6" t="s">
        <v>705</v>
      </c>
      <c r="D209" s="6" t="s">
        <v>693</v>
      </c>
      <c r="E209" s="6">
        <v>0.75</v>
      </c>
      <c r="F209" s="6">
        <v>97.5</v>
      </c>
      <c r="H209" s="6" t="s">
        <v>90</v>
      </c>
    </row>
    <row r="210" spans="1:8" ht="15.75" customHeight="1" x14ac:dyDescent="0.2">
      <c r="A210" s="6">
        <v>207</v>
      </c>
      <c r="B210" s="6" t="s">
        <v>190</v>
      </c>
      <c r="C210" s="6" t="s">
        <v>701</v>
      </c>
      <c r="D210" s="6" t="s">
        <v>691</v>
      </c>
      <c r="E210" s="6">
        <v>0.3</v>
      </c>
      <c r="F210" s="6">
        <v>39</v>
      </c>
      <c r="G210" s="6" t="s">
        <v>698</v>
      </c>
      <c r="H210" s="6" t="s">
        <v>90</v>
      </c>
    </row>
    <row r="211" spans="1:8" ht="15.75" customHeight="1" x14ac:dyDescent="0.2">
      <c r="A211" s="6">
        <v>208</v>
      </c>
      <c r="B211" s="6" t="s">
        <v>108</v>
      </c>
      <c r="C211" s="6" t="s">
        <v>701</v>
      </c>
      <c r="D211" s="6" t="s">
        <v>693</v>
      </c>
      <c r="E211" s="6">
        <v>0.2</v>
      </c>
      <c r="F211" s="6">
        <v>26</v>
      </c>
      <c r="H211" s="6" t="s">
        <v>90</v>
      </c>
    </row>
    <row r="212" spans="1:8" ht="15.75" customHeight="1" x14ac:dyDescent="0.2">
      <c r="A212" s="6">
        <v>209</v>
      </c>
      <c r="B212" s="6" t="s">
        <v>203</v>
      </c>
      <c r="C212" s="6" t="s">
        <v>701</v>
      </c>
      <c r="D212" s="6" t="s">
        <v>691</v>
      </c>
      <c r="E212" s="6">
        <v>0.2</v>
      </c>
      <c r="F212" s="6">
        <v>26</v>
      </c>
      <c r="H212" s="6" t="s">
        <v>90</v>
      </c>
    </row>
    <row r="213" spans="1:8" ht="15.75" customHeight="1" x14ac:dyDescent="0.2">
      <c r="A213" s="6">
        <v>210</v>
      </c>
      <c r="B213" s="6" t="s">
        <v>150</v>
      </c>
      <c r="C213" s="6" t="s">
        <v>701</v>
      </c>
      <c r="D213" s="6" t="s">
        <v>704</v>
      </c>
      <c r="E213" s="6">
        <v>0.2</v>
      </c>
      <c r="F213" s="6">
        <v>26</v>
      </c>
      <c r="H213" s="6" t="s">
        <v>90</v>
      </c>
    </row>
    <row r="214" spans="1:8" ht="15.75" customHeight="1" x14ac:dyDescent="0.2">
      <c r="A214" s="6">
        <v>211</v>
      </c>
      <c r="B214" s="6" t="s">
        <v>327</v>
      </c>
      <c r="C214" s="6" t="s">
        <v>701</v>
      </c>
      <c r="D214" s="6" t="s">
        <v>691</v>
      </c>
      <c r="E214" s="6">
        <v>0.2</v>
      </c>
      <c r="F214" s="6">
        <v>26</v>
      </c>
      <c r="H214" s="6" t="s">
        <v>90</v>
      </c>
    </row>
    <row r="215" spans="1:8" ht="15.75" customHeight="1" x14ac:dyDescent="0.2">
      <c r="A215" s="6">
        <v>212</v>
      </c>
      <c r="B215" s="6" t="s">
        <v>205</v>
      </c>
      <c r="C215" s="6" t="s">
        <v>701</v>
      </c>
      <c r="D215" s="6" t="s">
        <v>691</v>
      </c>
      <c r="E215" s="6">
        <v>0.2</v>
      </c>
      <c r="F215" s="6">
        <v>26</v>
      </c>
      <c r="G215" s="6" t="s">
        <v>698</v>
      </c>
      <c r="H215" s="6" t="s">
        <v>90</v>
      </c>
    </row>
    <row r="216" spans="1:8" ht="15.75" customHeight="1" x14ac:dyDescent="0.2">
      <c r="A216" s="6">
        <v>213</v>
      </c>
      <c r="B216" s="6" t="s">
        <v>317</v>
      </c>
      <c r="C216" s="6" t="s">
        <v>701</v>
      </c>
      <c r="D216" s="6" t="s">
        <v>693</v>
      </c>
      <c r="E216" s="6">
        <v>0.2</v>
      </c>
      <c r="F216" s="6">
        <v>26</v>
      </c>
      <c r="H216" s="6" t="s">
        <v>90</v>
      </c>
    </row>
    <row r="217" spans="1:8" ht="15.75" customHeight="1" x14ac:dyDescent="0.2">
      <c r="A217" s="6">
        <v>214</v>
      </c>
      <c r="B217" s="6" t="s">
        <v>479</v>
      </c>
      <c r="C217" s="6" t="s">
        <v>709</v>
      </c>
      <c r="D217" s="6" t="s">
        <v>699</v>
      </c>
      <c r="E217" s="6">
        <v>14</v>
      </c>
      <c r="F217" s="6">
        <v>1820</v>
      </c>
      <c r="G217" s="6" t="s">
        <v>692</v>
      </c>
      <c r="H217" s="6" t="s">
        <v>76</v>
      </c>
    </row>
    <row r="218" spans="1:8" ht="15.75" customHeight="1" x14ac:dyDescent="0.2">
      <c r="A218" s="6">
        <v>215</v>
      </c>
      <c r="B218" s="6" t="s">
        <v>644</v>
      </c>
      <c r="C218" s="6" t="s">
        <v>710</v>
      </c>
      <c r="D218" s="6" t="s">
        <v>704</v>
      </c>
      <c r="E218" s="6">
        <v>10.75</v>
      </c>
      <c r="F218" s="6">
        <v>1397.5</v>
      </c>
      <c r="G218" s="6" t="s">
        <v>700</v>
      </c>
      <c r="H218" s="6" t="s">
        <v>76</v>
      </c>
    </row>
    <row r="219" spans="1:8" ht="15.75" customHeight="1" x14ac:dyDescent="0.2">
      <c r="A219" s="6">
        <v>216</v>
      </c>
      <c r="B219" s="6" t="s">
        <v>347</v>
      </c>
      <c r="C219" s="6" t="s">
        <v>710</v>
      </c>
      <c r="D219" s="6" t="s">
        <v>693</v>
      </c>
      <c r="E219" s="6">
        <v>8.75</v>
      </c>
      <c r="F219" s="6">
        <v>1137.5</v>
      </c>
      <c r="G219" s="6" t="s">
        <v>712</v>
      </c>
      <c r="H219" s="6" t="s">
        <v>76</v>
      </c>
    </row>
    <row r="220" spans="1:8" ht="15.75" customHeight="1" x14ac:dyDescent="0.2">
      <c r="A220" s="6">
        <v>217</v>
      </c>
      <c r="B220" s="6" t="s">
        <v>274</v>
      </c>
      <c r="C220" s="6" t="s">
        <v>697</v>
      </c>
      <c r="D220" s="6" t="s">
        <v>699</v>
      </c>
      <c r="E220" s="6">
        <v>8.5</v>
      </c>
      <c r="F220" s="6">
        <v>1105</v>
      </c>
      <c r="G220" s="6" t="s">
        <v>696</v>
      </c>
      <c r="H220" s="6" t="s">
        <v>76</v>
      </c>
    </row>
    <row r="221" spans="1:8" ht="15.75" customHeight="1" x14ac:dyDescent="0.2">
      <c r="A221" s="6">
        <v>218</v>
      </c>
      <c r="B221" s="6" t="s">
        <v>289</v>
      </c>
      <c r="C221" s="6" t="s">
        <v>705</v>
      </c>
      <c r="D221" s="6" t="s">
        <v>693</v>
      </c>
      <c r="E221" s="6">
        <v>7.75</v>
      </c>
      <c r="F221" s="6">
        <v>1007.5</v>
      </c>
      <c r="H221" s="6" t="s">
        <v>76</v>
      </c>
    </row>
    <row r="222" spans="1:8" ht="15.75" customHeight="1" x14ac:dyDescent="0.2">
      <c r="A222" s="6">
        <v>219</v>
      </c>
      <c r="B222" s="6" t="s">
        <v>82</v>
      </c>
      <c r="C222" s="6" t="s">
        <v>701</v>
      </c>
      <c r="D222" s="6" t="s">
        <v>693</v>
      </c>
      <c r="E222" s="6">
        <v>6.5</v>
      </c>
      <c r="F222" s="6">
        <v>845</v>
      </c>
      <c r="G222" s="6" t="s">
        <v>692</v>
      </c>
      <c r="H222" s="6" t="s">
        <v>76</v>
      </c>
    </row>
    <row r="223" spans="1:8" ht="15.75" customHeight="1" x14ac:dyDescent="0.2">
      <c r="A223" s="6">
        <v>220</v>
      </c>
      <c r="B223" s="6" t="s">
        <v>221</v>
      </c>
      <c r="C223" s="6" t="s">
        <v>706</v>
      </c>
      <c r="D223" s="6" t="s">
        <v>693</v>
      </c>
      <c r="E223" s="6">
        <v>4.2</v>
      </c>
      <c r="F223" s="6">
        <v>546</v>
      </c>
      <c r="G223" s="6" t="s">
        <v>694</v>
      </c>
      <c r="H223" s="6" t="s">
        <v>76</v>
      </c>
    </row>
    <row r="224" spans="1:8" ht="15.75" customHeight="1" x14ac:dyDescent="0.2">
      <c r="A224" s="6">
        <v>221</v>
      </c>
      <c r="B224" s="6" t="s">
        <v>123</v>
      </c>
      <c r="C224" s="6" t="s">
        <v>695</v>
      </c>
      <c r="D224" s="6" t="s">
        <v>691</v>
      </c>
      <c r="E224" s="6">
        <v>4.2</v>
      </c>
      <c r="F224" s="6">
        <v>546</v>
      </c>
      <c r="G224" s="6" t="s">
        <v>692</v>
      </c>
      <c r="H224" s="6" t="s">
        <v>76</v>
      </c>
    </row>
    <row r="225" spans="1:8" ht="15.75" customHeight="1" x14ac:dyDescent="0.2">
      <c r="A225" s="6">
        <v>222</v>
      </c>
      <c r="B225" s="6" t="s">
        <v>325</v>
      </c>
      <c r="C225" s="6" t="s">
        <v>702</v>
      </c>
      <c r="D225" s="6" t="s">
        <v>691</v>
      </c>
      <c r="E225" s="6">
        <v>4</v>
      </c>
      <c r="F225" s="6">
        <v>520</v>
      </c>
      <c r="G225" s="6" t="s">
        <v>692</v>
      </c>
      <c r="H225" s="6" t="s">
        <v>76</v>
      </c>
    </row>
    <row r="226" spans="1:8" ht="15.75" customHeight="1" x14ac:dyDescent="0.2">
      <c r="A226" s="6">
        <v>223</v>
      </c>
      <c r="B226" s="6" t="s">
        <v>74</v>
      </c>
      <c r="C226" s="6" t="s">
        <v>709</v>
      </c>
      <c r="D226" s="6" t="s">
        <v>693</v>
      </c>
      <c r="E226" s="6">
        <v>4</v>
      </c>
      <c r="F226" s="6">
        <v>520</v>
      </c>
      <c r="G226" s="6" t="s">
        <v>692</v>
      </c>
      <c r="H226" s="6" t="s">
        <v>76</v>
      </c>
    </row>
    <row r="227" spans="1:8" ht="15.75" customHeight="1" x14ac:dyDescent="0.2">
      <c r="A227" s="6">
        <v>224</v>
      </c>
      <c r="B227" s="6" t="s">
        <v>655</v>
      </c>
      <c r="C227" s="6" t="s">
        <v>709</v>
      </c>
      <c r="D227" s="6" t="s">
        <v>691</v>
      </c>
      <c r="E227" s="6">
        <v>4</v>
      </c>
      <c r="F227" s="6">
        <v>520</v>
      </c>
      <c r="G227" s="6" t="s">
        <v>692</v>
      </c>
      <c r="H227" s="6" t="s">
        <v>76</v>
      </c>
    </row>
    <row r="228" spans="1:8" ht="15.75" customHeight="1" x14ac:dyDescent="0.2">
      <c r="A228" s="6">
        <v>225</v>
      </c>
      <c r="B228" s="6" t="s">
        <v>198</v>
      </c>
      <c r="C228" s="6" t="s">
        <v>701</v>
      </c>
      <c r="D228" s="6" t="s">
        <v>691</v>
      </c>
      <c r="E228" s="6">
        <v>4</v>
      </c>
      <c r="F228" s="6">
        <v>520</v>
      </c>
      <c r="G228" s="6" t="s">
        <v>698</v>
      </c>
      <c r="H228" s="6" t="s">
        <v>76</v>
      </c>
    </row>
    <row r="229" spans="1:8" ht="15.75" customHeight="1" x14ac:dyDescent="0.2">
      <c r="A229" s="6">
        <v>226</v>
      </c>
      <c r="B229" s="6" t="s">
        <v>86</v>
      </c>
      <c r="C229" s="6" t="s">
        <v>702</v>
      </c>
      <c r="D229" s="6" t="s">
        <v>699</v>
      </c>
      <c r="E229" s="6">
        <v>2.6</v>
      </c>
      <c r="F229" s="6">
        <v>338</v>
      </c>
      <c r="G229" s="6" t="s">
        <v>700</v>
      </c>
      <c r="H229" s="6" t="s">
        <v>76</v>
      </c>
    </row>
    <row r="230" spans="1:8" ht="15.75" customHeight="1" x14ac:dyDescent="0.2">
      <c r="A230" s="6">
        <v>227</v>
      </c>
      <c r="B230" s="6" t="s">
        <v>301</v>
      </c>
      <c r="C230" s="6" t="s">
        <v>705</v>
      </c>
      <c r="D230" s="6" t="s">
        <v>691</v>
      </c>
      <c r="E230" s="6">
        <v>2.4</v>
      </c>
      <c r="F230" s="6">
        <v>312</v>
      </c>
      <c r="H230" s="6" t="s">
        <v>76</v>
      </c>
    </row>
    <row r="231" spans="1:8" ht="15.75" customHeight="1" x14ac:dyDescent="0.2">
      <c r="A231" s="6">
        <v>228</v>
      </c>
      <c r="B231" s="6" t="s">
        <v>164</v>
      </c>
      <c r="C231" s="6" t="s">
        <v>710</v>
      </c>
      <c r="D231" s="6" t="s">
        <v>704</v>
      </c>
      <c r="E231" s="6">
        <v>1.5</v>
      </c>
      <c r="F231" s="6">
        <v>195</v>
      </c>
      <c r="G231" s="6" t="s">
        <v>698</v>
      </c>
      <c r="H231" s="6" t="s">
        <v>76</v>
      </c>
    </row>
    <row r="232" spans="1:8" ht="15.75" customHeight="1" x14ac:dyDescent="0.2">
      <c r="A232" s="6">
        <v>229</v>
      </c>
      <c r="B232" s="6" t="s">
        <v>315</v>
      </c>
      <c r="C232" s="6" t="s">
        <v>701</v>
      </c>
      <c r="D232" s="6" t="s">
        <v>691</v>
      </c>
      <c r="E232" s="6">
        <v>0.75</v>
      </c>
      <c r="F232" s="6">
        <v>97.5</v>
      </c>
      <c r="G232" s="6" t="s">
        <v>698</v>
      </c>
      <c r="H232" s="6" t="s">
        <v>76</v>
      </c>
    </row>
    <row r="233" spans="1:8" ht="15.75" customHeight="1" x14ac:dyDescent="0.2">
      <c r="A233" s="6">
        <v>230</v>
      </c>
      <c r="B233" s="6" t="s">
        <v>345</v>
      </c>
      <c r="C233" s="6" t="s">
        <v>701</v>
      </c>
      <c r="D233" s="6" t="s">
        <v>704</v>
      </c>
      <c r="E233" s="6">
        <v>0.5</v>
      </c>
      <c r="F233" s="6">
        <v>65</v>
      </c>
      <c r="G233" s="6" t="s">
        <v>711</v>
      </c>
      <c r="H233" s="6" t="s">
        <v>76</v>
      </c>
    </row>
    <row r="234" spans="1:8" ht="15.75" customHeight="1" x14ac:dyDescent="0.2">
      <c r="A234" s="6">
        <v>231</v>
      </c>
      <c r="B234" s="6" t="s">
        <v>161</v>
      </c>
      <c r="C234" s="6" t="s">
        <v>706</v>
      </c>
      <c r="D234" s="6" t="s">
        <v>691</v>
      </c>
      <c r="E234" s="6">
        <v>0.5</v>
      </c>
      <c r="F234" s="6">
        <v>65</v>
      </c>
      <c r="H234" s="6" t="s">
        <v>76</v>
      </c>
    </row>
    <row r="235" spans="1:8" ht="15.75" customHeight="1" x14ac:dyDescent="0.2">
      <c r="A235" s="6">
        <v>232</v>
      </c>
      <c r="B235" s="6" t="s">
        <v>266</v>
      </c>
      <c r="C235" s="6" t="s">
        <v>701</v>
      </c>
      <c r="D235" s="6" t="s">
        <v>699</v>
      </c>
      <c r="E235" s="6">
        <v>0.2</v>
      </c>
      <c r="F235" s="6">
        <v>26</v>
      </c>
      <c r="G235" s="6" t="s">
        <v>692</v>
      </c>
      <c r="H235" s="6" t="s">
        <v>76</v>
      </c>
    </row>
    <row r="236" spans="1:8" ht="15.75" customHeight="1" x14ac:dyDescent="0.2">
      <c r="A236" s="6">
        <v>233</v>
      </c>
      <c r="B236" s="6" t="s">
        <v>268</v>
      </c>
      <c r="C236" s="6" t="s">
        <v>701</v>
      </c>
      <c r="D236" s="6" t="s">
        <v>699</v>
      </c>
      <c r="E236" s="6">
        <v>0.2</v>
      </c>
      <c r="F236" s="6">
        <v>26</v>
      </c>
      <c r="H236" s="6" t="s">
        <v>76</v>
      </c>
    </row>
    <row r="237" spans="1:8" ht="15.75" customHeight="1" x14ac:dyDescent="0.2">
      <c r="A237" s="6">
        <v>234</v>
      </c>
      <c r="B237" s="6" t="s">
        <v>174</v>
      </c>
      <c r="C237" s="6" t="s">
        <v>701</v>
      </c>
      <c r="D237" s="6" t="s">
        <v>691</v>
      </c>
      <c r="E237" s="6">
        <v>0.2</v>
      </c>
      <c r="F237" s="6">
        <v>26</v>
      </c>
      <c r="G237" s="6" t="s">
        <v>692</v>
      </c>
      <c r="H237" s="6" t="s">
        <v>76</v>
      </c>
    </row>
    <row r="238" spans="1:8" ht="15.75" customHeight="1" x14ac:dyDescent="0.2">
      <c r="A238" s="6">
        <v>235</v>
      </c>
      <c r="B238" s="6" t="s">
        <v>307</v>
      </c>
      <c r="C238" s="6" t="s">
        <v>701</v>
      </c>
      <c r="D238" s="6" t="s">
        <v>693</v>
      </c>
      <c r="E238" s="6">
        <v>0.2</v>
      </c>
      <c r="F238" s="6">
        <v>26</v>
      </c>
      <c r="H238" s="6" t="s">
        <v>76</v>
      </c>
    </row>
    <row r="239" spans="1:8" ht="15.75" customHeight="1" x14ac:dyDescent="0.2">
      <c r="A239" s="6">
        <v>236</v>
      </c>
      <c r="B239" s="6" t="s">
        <v>298</v>
      </c>
      <c r="C239" s="6" t="s">
        <v>701</v>
      </c>
      <c r="D239" s="6" t="s">
        <v>691</v>
      </c>
      <c r="E239" s="6">
        <v>0.2</v>
      </c>
      <c r="F239" s="6">
        <v>26</v>
      </c>
      <c r="H239" s="6" t="s">
        <v>76</v>
      </c>
    </row>
    <row r="240" spans="1:8" ht="15.75" customHeight="1" x14ac:dyDescent="0.2">
      <c r="A240" s="6">
        <v>237</v>
      </c>
      <c r="B240" s="6" t="s">
        <v>657</v>
      </c>
      <c r="C240" s="6" t="s">
        <v>695</v>
      </c>
      <c r="D240" s="6" t="s">
        <v>699</v>
      </c>
      <c r="G240" s="6" t="s">
        <v>703</v>
      </c>
      <c r="H240" s="6" t="s">
        <v>715</v>
      </c>
    </row>
    <row r="241" spans="1:8" ht="15.75" customHeight="1" x14ac:dyDescent="0.2">
      <c r="A241" s="6">
        <v>238</v>
      </c>
      <c r="B241" s="6" t="s">
        <v>651</v>
      </c>
      <c r="C241" s="6" t="s">
        <v>695</v>
      </c>
      <c r="D241" s="6" t="s">
        <v>699</v>
      </c>
      <c r="G241" s="6" t="s">
        <v>711</v>
      </c>
      <c r="H241" s="6" t="s">
        <v>715</v>
      </c>
    </row>
    <row r="242" spans="1:8" ht="15.75" customHeight="1" x14ac:dyDescent="0.2">
      <c r="A242" s="6">
        <v>239</v>
      </c>
      <c r="B242" s="6" t="s">
        <v>305</v>
      </c>
      <c r="C242" s="6" t="s">
        <v>695</v>
      </c>
      <c r="D242" s="6" t="s">
        <v>693</v>
      </c>
      <c r="G242" s="6" t="s">
        <v>696</v>
      </c>
      <c r="H242" s="6" t="s">
        <v>715</v>
      </c>
    </row>
    <row r="243" spans="1:8" ht="15.75" customHeight="1" x14ac:dyDescent="0.2">
      <c r="A243" s="6">
        <v>240</v>
      </c>
      <c r="B243" s="6" t="s">
        <v>376</v>
      </c>
      <c r="C243" s="6" t="s">
        <v>710</v>
      </c>
      <c r="D243" s="6" t="s">
        <v>691</v>
      </c>
      <c r="G243" s="6" t="s">
        <v>711</v>
      </c>
      <c r="H243" s="6" t="s">
        <v>715</v>
      </c>
    </row>
    <row r="244" spans="1:8" ht="15.75" customHeight="1" x14ac:dyDescent="0.2">
      <c r="A244" s="6">
        <v>241</v>
      </c>
      <c r="B244" s="6" t="s">
        <v>716</v>
      </c>
      <c r="C244" s="6" t="s">
        <v>695</v>
      </c>
      <c r="D244" s="6" t="s">
        <v>691</v>
      </c>
      <c r="G244" s="6" t="s">
        <v>700</v>
      </c>
      <c r="H244" s="6" t="s">
        <v>715</v>
      </c>
    </row>
    <row r="245" spans="1:8" ht="15.75" customHeight="1" x14ac:dyDescent="0.2">
      <c r="A245" s="6">
        <v>242</v>
      </c>
      <c r="B245" s="6" t="s">
        <v>454</v>
      </c>
      <c r="C245" s="6" t="s">
        <v>695</v>
      </c>
      <c r="D245" s="6" t="s">
        <v>691</v>
      </c>
      <c r="G245" s="6" t="s">
        <v>703</v>
      </c>
      <c r="H245" s="6" t="s">
        <v>715</v>
      </c>
    </row>
    <row r="246" spans="1:8" ht="15.75" customHeight="1" x14ac:dyDescent="0.2">
      <c r="A246" s="6">
        <v>243</v>
      </c>
      <c r="B246" s="6" t="s">
        <v>237</v>
      </c>
      <c r="C246" s="6" t="s">
        <v>695</v>
      </c>
      <c r="D246" s="6" t="s">
        <v>691</v>
      </c>
      <c r="G246" s="6" t="s">
        <v>692</v>
      </c>
      <c r="H246" s="6" t="s">
        <v>715</v>
      </c>
    </row>
    <row r="247" spans="1:8" ht="15.75" customHeight="1" x14ac:dyDescent="0.2">
      <c r="A247" s="6">
        <v>244</v>
      </c>
      <c r="B247" s="6" t="s">
        <v>361</v>
      </c>
      <c r="C247" s="6" t="s">
        <v>695</v>
      </c>
      <c r="D247" s="6" t="s">
        <v>691</v>
      </c>
      <c r="G247" s="6" t="s">
        <v>712</v>
      </c>
      <c r="H247" s="6" t="s">
        <v>715</v>
      </c>
    </row>
    <row r="248" spans="1:8" ht="15.75" customHeight="1" x14ac:dyDescent="0.2">
      <c r="A248" s="6">
        <v>245</v>
      </c>
      <c r="B248" s="6" t="s">
        <v>276</v>
      </c>
      <c r="C248" s="6" t="s">
        <v>701</v>
      </c>
      <c r="D248" s="6" t="s">
        <v>699</v>
      </c>
      <c r="G248" s="6" t="s">
        <v>712</v>
      </c>
      <c r="H248" s="6" t="s">
        <v>715</v>
      </c>
    </row>
    <row r="249" spans="1:8" ht="15.75" customHeight="1" x14ac:dyDescent="0.2">
      <c r="A249" s="6">
        <v>246</v>
      </c>
      <c r="B249" s="6" t="s">
        <v>717</v>
      </c>
      <c r="C249" s="6" t="s">
        <v>701</v>
      </c>
      <c r="D249" s="6" t="s">
        <v>704</v>
      </c>
      <c r="G249" s="6" t="s">
        <v>712</v>
      </c>
      <c r="H249" s="6" t="s">
        <v>715</v>
      </c>
    </row>
    <row r="250" spans="1:8" ht="15.75" customHeight="1" x14ac:dyDescent="0.2">
      <c r="A250" s="6">
        <v>247</v>
      </c>
      <c r="B250" s="6" t="s">
        <v>718</v>
      </c>
      <c r="C250" s="6" t="s">
        <v>701</v>
      </c>
      <c r="D250" s="6" t="s">
        <v>704</v>
      </c>
      <c r="H250" s="6" t="s">
        <v>715</v>
      </c>
    </row>
    <row r="251" spans="1:8" ht="15.75" customHeight="1" x14ac:dyDescent="0.2">
      <c r="A251" s="6">
        <v>248</v>
      </c>
      <c r="B251" s="6" t="s">
        <v>577</v>
      </c>
      <c r="C251" s="6" t="s">
        <v>697</v>
      </c>
      <c r="D251" s="6" t="s">
        <v>691</v>
      </c>
      <c r="H251" s="6" t="s">
        <v>715</v>
      </c>
    </row>
    <row r="252" spans="1:8" ht="15.75" customHeight="1" x14ac:dyDescent="0.2">
      <c r="A252" s="6">
        <v>249</v>
      </c>
      <c r="B252" s="6" t="s">
        <v>719</v>
      </c>
      <c r="C252" s="6" t="s">
        <v>701</v>
      </c>
      <c r="D252" s="6" t="s">
        <v>691</v>
      </c>
      <c r="G252" s="6" t="s">
        <v>711</v>
      </c>
      <c r="H252" s="6" t="s">
        <v>715</v>
      </c>
    </row>
    <row r="253" spans="1:8" ht="15.75" customHeight="1" x14ac:dyDescent="0.2">
      <c r="A253" s="6">
        <v>250</v>
      </c>
      <c r="B253" s="6" t="s">
        <v>70</v>
      </c>
      <c r="C253" s="6" t="s">
        <v>710</v>
      </c>
      <c r="D253" s="6" t="s">
        <v>699</v>
      </c>
      <c r="H253" s="6" t="s">
        <v>715</v>
      </c>
    </row>
    <row r="254" spans="1:8" ht="15.75" customHeight="1" x14ac:dyDescent="0.2">
      <c r="A254" s="6">
        <v>251</v>
      </c>
      <c r="B254" s="6" t="s">
        <v>720</v>
      </c>
      <c r="C254" s="6" t="s">
        <v>702</v>
      </c>
      <c r="D254" s="6" t="s">
        <v>699</v>
      </c>
      <c r="H254" s="6" t="s">
        <v>715</v>
      </c>
    </row>
    <row r="255" spans="1:8" ht="15.75" customHeight="1" x14ac:dyDescent="0.2">
      <c r="A255" s="6">
        <v>252</v>
      </c>
      <c r="B255" s="6" t="s">
        <v>144</v>
      </c>
      <c r="C255" s="6" t="s">
        <v>710</v>
      </c>
      <c r="D255" s="6" t="s">
        <v>699</v>
      </c>
      <c r="G255" s="6" t="s">
        <v>700</v>
      </c>
      <c r="H255" s="6" t="s">
        <v>715</v>
      </c>
    </row>
    <row r="256" spans="1:8" ht="15.75" customHeight="1" x14ac:dyDescent="0.2">
      <c r="A256" s="6">
        <v>253</v>
      </c>
      <c r="B256" s="6" t="s">
        <v>157</v>
      </c>
      <c r="C256" s="6" t="s">
        <v>710</v>
      </c>
      <c r="D256" s="6" t="s">
        <v>699</v>
      </c>
      <c r="G256" s="6" t="s">
        <v>696</v>
      </c>
      <c r="H256" s="6" t="s">
        <v>715</v>
      </c>
    </row>
    <row r="257" spans="1:8" ht="15.75" customHeight="1" x14ac:dyDescent="0.2">
      <c r="A257" s="6">
        <v>254</v>
      </c>
      <c r="B257" s="6" t="s">
        <v>129</v>
      </c>
      <c r="C257" s="6" t="s">
        <v>706</v>
      </c>
      <c r="D257" s="6" t="s">
        <v>699</v>
      </c>
      <c r="G257" s="6" t="s">
        <v>703</v>
      </c>
      <c r="H257" s="6" t="s">
        <v>715</v>
      </c>
    </row>
    <row r="258" spans="1:8" ht="15.75" customHeight="1" x14ac:dyDescent="0.2">
      <c r="A258" s="6">
        <v>255</v>
      </c>
      <c r="B258" s="6" t="s">
        <v>300</v>
      </c>
      <c r="C258" s="6" t="s">
        <v>706</v>
      </c>
      <c r="D258" s="6" t="s">
        <v>699</v>
      </c>
      <c r="G258" s="6" t="s">
        <v>694</v>
      </c>
      <c r="H258" s="6" t="s">
        <v>715</v>
      </c>
    </row>
    <row r="259" spans="1:8" ht="15.75" customHeight="1" x14ac:dyDescent="0.2">
      <c r="A259" s="6">
        <v>256</v>
      </c>
      <c r="B259" s="6" t="s">
        <v>308</v>
      </c>
      <c r="C259" s="6" t="s">
        <v>705</v>
      </c>
      <c r="D259" s="6" t="s">
        <v>691</v>
      </c>
      <c r="H259" s="6" t="s">
        <v>715</v>
      </c>
    </row>
    <row r="260" spans="1:8" ht="15.75" customHeight="1" x14ac:dyDescent="0.2">
      <c r="A260" s="6">
        <v>257</v>
      </c>
      <c r="B260" s="6" t="s">
        <v>458</v>
      </c>
      <c r="C260" s="6" t="s">
        <v>710</v>
      </c>
      <c r="D260" s="6" t="s">
        <v>691</v>
      </c>
      <c r="G260" s="6" t="s">
        <v>711</v>
      </c>
      <c r="H260" s="6" t="s">
        <v>715</v>
      </c>
    </row>
    <row r="261" spans="1:8" ht="15.75" customHeight="1" x14ac:dyDescent="0.2">
      <c r="A261" s="6">
        <v>258</v>
      </c>
      <c r="B261" s="6" t="s">
        <v>721</v>
      </c>
      <c r="C261" s="6" t="s">
        <v>706</v>
      </c>
      <c r="D261" s="6" t="s">
        <v>691</v>
      </c>
      <c r="H261" s="6" t="s">
        <v>715</v>
      </c>
    </row>
    <row r="262" spans="1:8" ht="15.75" customHeight="1" x14ac:dyDescent="0.2">
      <c r="A262" s="6">
        <v>259</v>
      </c>
      <c r="B262" s="6" t="s">
        <v>256</v>
      </c>
      <c r="C262" s="6" t="s">
        <v>702</v>
      </c>
      <c r="D262" s="6" t="s">
        <v>691</v>
      </c>
      <c r="G262" s="6" t="s">
        <v>694</v>
      </c>
      <c r="H262" s="6" t="s">
        <v>715</v>
      </c>
    </row>
    <row r="263" spans="1:8" ht="15.75" customHeight="1" x14ac:dyDescent="0.2">
      <c r="A263" s="6">
        <v>260</v>
      </c>
      <c r="B263" s="6" t="s">
        <v>682</v>
      </c>
      <c r="C263" s="6" t="s">
        <v>702</v>
      </c>
      <c r="D263" s="6" t="s">
        <v>691</v>
      </c>
      <c r="G263" s="6" t="s">
        <v>698</v>
      </c>
      <c r="H263" s="6" t="s">
        <v>715</v>
      </c>
    </row>
    <row r="264" spans="1:8" ht="15.75" customHeight="1" x14ac:dyDescent="0.2">
      <c r="A264" s="6">
        <v>261</v>
      </c>
      <c r="B264" s="6" t="s">
        <v>722</v>
      </c>
      <c r="C264" s="6" t="s">
        <v>706</v>
      </c>
      <c r="D264" s="6" t="s">
        <v>691</v>
      </c>
      <c r="H264" s="6" t="s">
        <v>715</v>
      </c>
    </row>
    <row r="265" spans="1:8" ht="15.75" customHeight="1" x14ac:dyDescent="0.2">
      <c r="A265" s="6">
        <v>262</v>
      </c>
      <c r="B265" s="6" t="s">
        <v>291</v>
      </c>
      <c r="C265" s="6" t="s">
        <v>701</v>
      </c>
      <c r="D265" s="6" t="s">
        <v>699</v>
      </c>
      <c r="G265" s="6" t="s">
        <v>712</v>
      </c>
      <c r="H265" s="6" t="s">
        <v>715</v>
      </c>
    </row>
    <row r="266" spans="1:8" ht="15.75" customHeight="1" x14ac:dyDescent="0.2">
      <c r="A266" s="6">
        <v>263</v>
      </c>
      <c r="B266" s="6" t="s">
        <v>564</v>
      </c>
      <c r="C266" s="6" t="s">
        <v>701</v>
      </c>
      <c r="D266" s="6" t="s">
        <v>699</v>
      </c>
      <c r="H266" s="6" t="s">
        <v>715</v>
      </c>
    </row>
    <row r="267" spans="1:8" ht="15.75" customHeight="1" x14ac:dyDescent="0.2">
      <c r="A267" s="6">
        <v>264</v>
      </c>
      <c r="B267" s="6" t="s">
        <v>723</v>
      </c>
      <c r="C267" s="6" t="s">
        <v>701</v>
      </c>
      <c r="D267" s="6" t="s">
        <v>699</v>
      </c>
      <c r="H267" s="6" t="s">
        <v>715</v>
      </c>
    </row>
    <row r="268" spans="1:8" ht="15.75" customHeight="1" x14ac:dyDescent="0.2">
      <c r="A268" s="6">
        <v>265</v>
      </c>
      <c r="B268" s="6" t="s">
        <v>724</v>
      </c>
      <c r="C268" s="6" t="s">
        <v>701</v>
      </c>
      <c r="D268" s="6" t="s">
        <v>699</v>
      </c>
      <c r="H268" s="6" t="s">
        <v>715</v>
      </c>
    </row>
    <row r="269" spans="1:8" ht="15.75" customHeight="1" x14ac:dyDescent="0.2">
      <c r="A269" s="6">
        <v>266</v>
      </c>
      <c r="B269" s="6" t="s">
        <v>452</v>
      </c>
      <c r="C269" s="6" t="s">
        <v>701</v>
      </c>
      <c r="D269" s="6" t="s">
        <v>699</v>
      </c>
      <c r="H269" s="6" t="s">
        <v>715</v>
      </c>
    </row>
    <row r="270" spans="1:8" ht="15.75" customHeight="1" x14ac:dyDescent="0.2">
      <c r="A270" s="6">
        <v>267</v>
      </c>
      <c r="B270" s="6" t="s">
        <v>344</v>
      </c>
      <c r="C270" s="6" t="s">
        <v>701</v>
      </c>
      <c r="D270" s="6" t="s">
        <v>699</v>
      </c>
      <c r="G270" s="6" t="s">
        <v>692</v>
      </c>
      <c r="H270" s="6" t="s">
        <v>715</v>
      </c>
    </row>
    <row r="271" spans="1:8" ht="15.75" customHeight="1" x14ac:dyDescent="0.2">
      <c r="A271" s="6">
        <v>268</v>
      </c>
      <c r="B271" s="6" t="s">
        <v>725</v>
      </c>
      <c r="C271" s="6" t="s">
        <v>701</v>
      </c>
      <c r="D271" s="6" t="s">
        <v>691</v>
      </c>
      <c r="H271" s="6" t="s">
        <v>715</v>
      </c>
    </row>
    <row r="272" spans="1:8" ht="15.75" customHeight="1" x14ac:dyDescent="0.2">
      <c r="A272" s="6">
        <v>269</v>
      </c>
      <c r="B272" s="6" t="s">
        <v>89</v>
      </c>
      <c r="C272" s="6" t="s">
        <v>701</v>
      </c>
      <c r="D272" s="6" t="s">
        <v>691</v>
      </c>
      <c r="G272" s="6" t="s">
        <v>698</v>
      </c>
      <c r="H272" s="6" t="s">
        <v>715</v>
      </c>
    </row>
    <row r="273" spans="1:8" ht="15.75" customHeight="1" x14ac:dyDescent="0.2">
      <c r="A273" s="6">
        <v>270</v>
      </c>
      <c r="B273" s="6" t="s">
        <v>726</v>
      </c>
      <c r="C273" s="6" t="s">
        <v>701</v>
      </c>
      <c r="D273" s="6" t="s">
        <v>691</v>
      </c>
      <c r="H273" s="6" t="s">
        <v>715</v>
      </c>
    </row>
    <row r="274" spans="1:8" ht="15.75" customHeight="1" x14ac:dyDescent="0.2">
      <c r="A274" s="6">
        <v>271</v>
      </c>
      <c r="B274" s="6" t="s">
        <v>727</v>
      </c>
      <c r="C274" s="6" t="s">
        <v>701</v>
      </c>
      <c r="D274" s="6" t="s">
        <v>691</v>
      </c>
      <c r="H274" s="6" t="s">
        <v>715</v>
      </c>
    </row>
    <row r="275" spans="1:8" ht="15.75" customHeight="1" x14ac:dyDescent="0.2">
      <c r="A275" s="6">
        <v>272</v>
      </c>
      <c r="B275" s="6" t="s">
        <v>728</v>
      </c>
      <c r="C275" s="6" t="s">
        <v>701</v>
      </c>
      <c r="D275" s="6" t="s">
        <v>691</v>
      </c>
      <c r="H275" s="6" t="s">
        <v>715</v>
      </c>
    </row>
    <row r="276" spans="1:8" ht="15.75" customHeight="1" x14ac:dyDescent="0.2">
      <c r="A276" s="6">
        <v>273</v>
      </c>
      <c r="B276" s="6" t="s">
        <v>133</v>
      </c>
      <c r="C276" s="6" t="s">
        <v>710</v>
      </c>
      <c r="D276" s="6" t="s">
        <v>699</v>
      </c>
      <c r="G276" s="6" t="s">
        <v>694</v>
      </c>
      <c r="H276" s="6" t="s">
        <v>715</v>
      </c>
    </row>
    <row r="277" spans="1:8" ht="15.75" customHeight="1" x14ac:dyDescent="0.2">
      <c r="A277" s="6">
        <v>274</v>
      </c>
      <c r="B277" s="6" t="s">
        <v>729</v>
      </c>
      <c r="C277" s="6" t="s">
        <v>706</v>
      </c>
      <c r="D277" s="6" t="s">
        <v>699</v>
      </c>
      <c r="H277" s="6" t="s">
        <v>715</v>
      </c>
    </row>
    <row r="278" spans="1:8" ht="15.75" customHeight="1" x14ac:dyDescent="0.2">
      <c r="A278" s="6">
        <v>275</v>
      </c>
      <c r="B278" s="6" t="s">
        <v>730</v>
      </c>
      <c r="C278" s="6" t="s">
        <v>706</v>
      </c>
      <c r="D278" s="6" t="s">
        <v>693</v>
      </c>
      <c r="H278" s="6" t="s">
        <v>715</v>
      </c>
    </row>
    <row r="279" spans="1:8" ht="15.75" customHeight="1" x14ac:dyDescent="0.2">
      <c r="A279" s="6">
        <v>276</v>
      </c>
      <c r="B279" s="6" t="s">
        <v>668</v>
      </c>
      <c r="C279" s="6" t="s">
        <v>706</v>
      </c>
      <c r="D279" s="6" t="s">
        <v>693</v>
      </c>
      <c r="G279" s="6" t="s">
        <v>712</v>
      </c>
      <c r="H279" s="6" t="s">
        <v>715</v>
      </c>
    </row>
    <row r="280" spans="1:8" ht="15.75" customHeight="1" x14ac:dyDescent="0.2">
      <c r="A280" s="6">
        <v>277</v>
      </c>
      <c r="B280" s="6" t="s">
        <v>731</v>
      </c>
      <c r="C280" s="6" t="s">
        <v>706</v>
      </c>
      <c r="D280" s="6" t="s">
        <v>704</v>
      </c>
      <c r="H280" s="6" t="s">
        <v>715</v>
      </c>
    </row>
    <row r="281" spans="1:8" ht="15.75" customHeight="1" x14ac:dyDescent="0.2">
      <c r="A281" s="6">
        <v>278</v>
      </c>
      <c r="B281" s="6" t="s">
        <v>732</v>
      </c>
      <c r="C281" s="6" t="s">
        <v>706</v>
      </c>
      <c r="D281" s="6" t="s">
        <v>704</v>
      </c>
      <c r="H281" s="6" t="s">
        <v>715</v>
      </c>
    </row>
    <row r="282" spans="1:8" ht="15.75" customHeight="1" x14ac:dyDescent="0.2">
      <c r="A282" s="6">
        <v>279</v>
      </c>
      <c r="B282" s="6" t="s">
        <v>733</v>
      </c>
      <c r="C282" s="6" t="s">
        <v>706</v>
      </c>
      <c r="D282" s="6" t="s">
        <v>704</v>
      </c>
      <c r="H282" s="6" t="s">
        <v>715</v>
      </c>
    </row>
    <row r="283" spans="1:8" ht="15.75" customHeight="1" x14ac:dyDescent="0.2">
      <c r="A283" s="6">
        <v>280</v>
      </c>
      <c r="B283" s="6" t="s">
        <v>734</v>
      </c>
      <c r="C283" s="6" t="s">
        <v>706</v>
      </c>
      <c r="D283" s="6" t="s">
        <v>704</v>
      </c>
      <c r="H283" s="6" t="s">
        <v>715</v>
      </c>
    </row>
    <row r="284" spans="1:8" ht="15.75" customHeight="1" x14ac:dyDescent="0.2">
      <c r="A284" s="6">
        <v>281</v>
      </c>
      <c r="B284" s="6" t="s">
        <v>735</v>
      </c>
      <c r="C284" s="6" t="s">
        <v>706</v>
      </c>
      <c r="D284" s="6" t="s">
        <v>704</v>
      </c>
      <c r="H284" s="6" t="s">
        <v>715</v>
      </c>
    </row>
    <row r="285" spans="1:8" ht="15.75" customHeight="1" x14ac:dyDescent="0.2">
      <c r="A285" s="6">
        <v>282</v>
      </c>
      <c r="B285" s="6" t="s">
        <v>451</v>
      </c>
      <c r="C285" s="6" t="s">
        <v>706</v>
      </c>
      <c r="D285" s="6" t="s">
        <v>704</v>
      </c>
      <c r="H285" s="6" t="s">
        <v>715</v>
      </c>
    </row>
    <row r="286" spans="1:8" ht="15.75" customHeight="1" x14ac:dyDescent="0.2">
      <c r="A286" s="6">
        <v>283</v>
      </c>
      <c r="B286" s="6" t="s">
        <v>736</v>
      </c>
      <c r="C286" s="6" t="s">
        <v>706</v>
      </c>
      <c r="D286" s="6" t="s">
        <v>704</v>
      </c>
      <c r="H286" s="6" t="s">
        <v>715</v>
      </c>
    </row>
    <row r="287" spans="1:8" ht="15.75" customHeight="1" x14ac:dyDescent="0.2">
      <c r="A287" s="6">
        <v>284</v>
      </c>
      <c r="B287" s="6" t="s">
        <v>737</v>
      </c>
      <c r="C287" s="6" t="s">
        <v>706</v>
      </c>
      <c r="D287" s="6" t="s">
        <v>704</v>
      </c>
      <c r="H287" s="6" t="s">
        <v>715</v>
      </c>
    </row>
    <row r="288" spans="1:8" ht="15.75" customHeight="1" x14ac:dyDescent="0.2">
      <c r="A288" s="6">
        <v>285</v>
      </c>
      <c r="B288" s="6" t="s">
        <v>738</v>
      </c>
      <c r="C288" s="6" t="s">
        <v>706</v>
      </c>
      <c r="D288" s="6" t="s">
        <v>704</v>
      </c>
      <c r="H288" s="6" t="s">
        <v>715</v>
      </c>
    </row>
    <row r="289" spans="1:8" ht="15.75" customHeight="1" x14ac:dyDescent="0.2">
      <c r="A289" s="6">
        <v>286</v>
      </c>
      <c r="B289" s="6" t="s">
        <v>187</v>
      </c>
      <c r="C289" s="6" t="s">
        <v>702</v>
      </c>
      <c r="D289" s="6" t="s">
        <v>704</v>
      </c>
      <c r="H289" s="6" t="s">
        <v>715</v>
      </c>
    </row>
    <row r="290" spans="1:8" ht="15.75" customHeight="1" x14ac:dyDescent="0.2">
      <c r="A290" s="6">
        <v>287</v>
      </c>
      <c r="B290" s="6" t="s">
        <v>739</v>
      </c>
      <c r="C290" s="6" t="s">
        <v>705</v>
      </c>
      <c r="D290" s="6" t="s">
        <v>691</v>
      </c>
      <c r="H290" s="6" t="s">
        <v>715</v>
      </c>
    </row>
    <row r="291" spans="1:8" ht="15.75" customHeight="1" x14ac:dyDescent="0.2">
      <c r="A291" s="6">
        <v>288</v>
      </c>
      <c r="B291" s="6" t="s">
        <v>98</v>
      </c>
      <c r="C291" s="6" t="s">
        <v>702</v>
      </c>
      <c r="D291" s="6" t="s">
        <v>691</v>
      </c>
      <c r="G291" s="6" t="s">
        <v>698</v>
      </c>
      <c r="H291" s="6" t="s">
        <v>715</v>
      </c>
    </row>
    <row r="292" spans="1:8" ht="15.75" customHeight="1" x14ac:dyDescent="0.2">
      <c r="A292" s="6">
        <v>289</v>
      </c>
      <c r="B292" s="6" t="s">
        <v>578</v>
      </c>
      <c r="C292" s="6" t="s">
        <v>706</v>
      </c>
      <c r="D292" s="6" t="s">
        <v>691</v>
      </c>
      <c r="G292" s="6" t="s">
        <v>696</v>
      </c>
      <c r="H292" s="6" t="s">
        <v>715</v>
      </c>
    </row>
    <row r="293" spans="1:8" ht="15.75" customHeight="1" x14ac:dyDescent="0.2">
      <c r="A293" s="6">
        <v>290</v>
      </c>
      <c r="B293" s="6" t="s">
        <v>740</v>
      </c>
      <c r="C293" s="6" t="s">
        <v>705</v>
      </c>
      <c r="D293" s="6" t="s">
        <v>691</v>
      </c>
      <c r="H293" s="6" t="s">
        <v>715</v>
      </c>
    </row>
    <row r="294" spans="1:8" ht="15.75" customHeight="1" x14ac:dyDescent="0.2">
      <c r="A294" s="6">
        <v>291</v>
      </c>
      <c r="B294" s="6" t="s">
        <v>370</v>
      </c>
      <c r="C294" s="6" t="s">
        <v>706</v>
      </c>
      <c r="D294" s="6" t="s">
        <v>691</v>
      </c>
      <c r="H294" s="6" t="s">
        <v>715</v>
      </c>
    </row>
    <row r="295" spans="1:8" ht="15.75" customHeight="1" x14ac:dyDescent="0.2">
      <c r="A295" s="6">
        <v>292</v>
      </c>
      <c r="B295" s="6" t="s">
        <v>741</v>
      </c>
      <c r="C295" s="6" t="s">
        <v>706</v>
      </c>
      <c r="D295" s="6" t="s">
        <v>691</v>
      </c>
      <c r="H295" s="6" t="s">
        <v>715</v>
      </c>
    </row>
    <row r="296" spans="1:8" ht="15.75" customHeight="1" x14ac:dyDescent="0.2">
      <c r="A296" s="6">
        <v>293</v>
      </c>
      <c r="B296" s="6" t="s">
        <v>742</v>
      </c>
      <c r="C296" s="6" t="s">
        <v>706</v>
      </c>
      <c r="D296" s="6" t="s">
        <v>691</v>
      </c>
      <c r="H296" s="6" t="s">
        <v>715</v>
      </c>
    </row>
    <row r="297" spans="1:8" ht="15.75" customHeight="1" x14ac:dyDescent="0.2">
      <c r="A297" s="6">
        <v>294</v>
      </c>
      <c r="B297" s="6" t="s">
        <v>743</v>
      </c>
      <c r="C297" s="6" t="s">
        <v>706</v>
      </c>
      <c r="D297" s="6" t="s">
        <v>691</v>
      </c>
      <c r="H297" s="6" t="s">
        <v>715</v>
      </c>
    </row>
    <row r="298" spans="1:8" ht="15.75" customHeight="1" x14ac:dyDescent="0.2">
      <c r="A298" s="6">
        <v>295</v>
      </c>
      <c r="B298" s="6" t="s">
        <v>555</v>
      </c>
      <c r="C298" s="6" t="s">
        <v>706</v>
      </c>
      <c r="D298" s="6" t="s">
        <v>691</v>
      </c>
      <c r="H298" s="6" t="s">
        <v>715</v>
      </c>
    </row>
    <row r="299" spans="1:8" ht="15.75" customHeight="1" x14ac:dyDescent="0.2">
      <c r="A299" s="6">
        <v>296</v>
      </c>
      <c r="B299" s="6" t="s">
        <v>744</v>
      </c>
      <c r="C299" s="6" t="s">
        <v>706</v>
      </c>
      <c r="D299" s="6" t="s">
        <v>691</v>
      </c>
      <c r="H299" s="6" t="s">
        <v>715</v>
      </c>
    </row>
    <row r="300" spans="1:8" ht="15.75" customHeight="1" x14ac:dyDescent="0.2">
      <c r="A300" s="6">
        <v>297</v>
      </c>
      <c r="B300" s="6" t="s">
        <v>610</v>
      </c>
      <c r="C300" s="6" t="s">
        <v>701</v>
      </c>
      <c r="D300" s="6" t="s">
        <v>699</v>
      </c>
      <c r="H300" s="6" t="s">
        <v>715</v>
      </c>
    </row>
    <row r="301" spans="1:8" ht="15.75" customHeight="1" x14ac:dyDescent="0.2">
      <c r="A301" s="6">
        <v>298</v>
      </c>
      <c r="B301" s="6" t="s">
        <v>745</v>
      </c>
      <c r="C301" s="6" t="s">
        <v>701</v>
      </c>
      <c r="D301" s="6" t="s">
        <v>699</v>
      </c>
      <c r="H301" s="6" t="s">
        <v>715</v>
      </c>
    </row>
    <row r="302" spans="1:8" ht="15.75" customHeight="1" x14ac:dyDescent="0.2">
      <c r="A302" s="6">
        <v>299</v>
      </c>
      <c r="B302" s="6" t="s">
        <v>746</v>
      </c>
      <c r="C302" s="6" t="s">
        <v>701</v>
      </c>
      <c r="D302" s="6" t="s">
        <v>699</v>
      </c>
      <c r="H302" s="6" t="s">
        <v>715</v>
      </c>
    </row>
    <row r="303" spans="1:8" ht="15.75" customHeight="1" x14ac:dyDescent="0.2">
      <c r="A303" s="6">
        <v>300</v>
      </c>
      <c r="B303" s="6" t="s">
        <v>747</v>
      </c>
      <c r="C303" s="6" t="s">
        <v>701</v>
      </c>
      <c r="D303" s="6" t="s">
        <v>699</v>
      </c>
      <c r="H303" s="6" t="s">
        <v>715</v>
      </c>
    </row>
    <row r="304" spans="1:8" ht="15.75" customHeight="1" x14ac:dyDescent="0.2">
      <c r="A304" s="6">
        <v>301</v>
      </c>
      <c r="B304" s="6" t="s">
        <v>748</v>
      </c>
      <c r="C304" s="6" t="s">
        <v>697</v>
      </c>
      <c r="D304" s="6" t="s">
        <v>699</v>
      </c>
      <c r="H304" s="6" t="s">
        <v>715</v>
      </c>
    </row>
    <row r="305" spans="1:8" ht="15.75" customHeight="1" x14ac:dyDescent="0.2">
      <c r="A305" s="6">
        <v>302</v>
      </c>
      <c r="B305" s="6" t="s">
        <v>749</v>
      </c>
      <c r="C305" s="6" t="s">
        <v>701</v>
      </c>
      <c r="D305" s="6" t="s">
        <v>699</v>
      </c>
      <c r="H305" s="6" t="s">
        <v>715</v>
      </c>
    </row>
    <row r="306" spans="1:8" ht="15.75" customHeight="1" x14ac:dyDescent="0.2">
      <c r="A306" s="6">
        <v>303</v>
      </c>
      <c r="B306" s="6" t="s">
        <v>750</v>
      </c>
      <c r="C306" s="6" t="s">
        <v>701</v>
      </c>
      <c r="D306" s="6" t="s">
        <v>699</v>
      </c>
      <c r="H306" s="6" t="s">
        <v>715</v>
      </c>
    </row>
    <row r="307" spans="1:8" ht="15.75" customHeight="1" x14ac:dyDescent="0.2">
      <c r="A307" s="6">
        <v>304</v>
      </c>
      <c r="B307" s="6" t="s">
        <v>751</v>
      </c>
      <c r="C307" s="6" t="s">
        <v>701</v>
      </c>
      <c r="D307" s="6" t="s">
        <v>699</v>
      </c>
      <c r="H307" s="6" t="s">
        <v>715</v>
      </c>
    </row>
    <row r="308" spans="1:8" ht="15.75" customHeight="1" x14ac:dyDescent="0.2">
      <c r="A308" s="6">
        <v>305</v>
      </c>
      <c r="B308" s="6" t="s">
        <v>752</v>
      </c>
      <c r="C308" s="6" t="s">
        <v>701</v>
      </c>
      <c r="D308" s="6" t="s">
        <v>699</v>
      </c>
      <c r="H308" s="6" t="s">
        <v>715</v>
      </c>
    </row>
    <row r="309" spans="1:8" ht="15.75" customHeight="1" x14ac:dyDescent="0.2">
      <c r="A309" s="6">
        <v>306</v>
      </c>
      <c r="B309" s="6" t="s">
        <v>753</v>
      </c>
      <c r="C309" s="6" t="s">
        <v>701</v>
      </c>
      <c r="D309" s="6" t="s">
        <v>693</v>
      </c>
      <c r="H309" s="6" t="s">
        <v>715</v>
      </c>
    </row>
    <row r="310" spans="1:8" ht="15.75" customHeight="1" x14ac:dyDescent="0.2">
      <c r="A310" s="6">
        <v>307</v>
      </c>
      <c r="B310" s="6" t="s">
        <v>754</v>
      </c>
      <c r="C310" s="6" t="s">
        <v>701</v>
      </c>
      <c r="D310" s="6" t="s">
        <v>693</v>
      </c>
      <c r="H310" s="6" t="s">
        <v>715</v>
      </c>
    </row>
    <row r="311" spans="1:8" ht="15.75" customHeight="1" x14ac:dyDescent="0.2">
      <c r="A311" s="6">
        <v>308</v>
      </c>
      <c r="B311" s="6" t="s">
        <v>384</v>
      </c>
      <c r="C311" s="6" t="s">
        <v>701</v>
      </c>
      <c r="D311" s="6" t="s">
        <v>704</v>
      </c>
      <c r="H311" s="6" t="s">
        <v>715</v>
      </c>
    </row>
    <row r="312" spans="1:8" ht="15.75" customHeight="1" x14ac:dyDescent="0.2">
      <c r="A312" s="6">
        <v>309</v>
      </c>
      <c r="B312" s="6" t="s">
        <v>546</v>
      </c>
      <c r="C312" s="6" t="s">
        <v>701</v>
      </c>
      <c r="D312" s="6" t="s">
        <v>704</v>
      </c>
      <c r="H312" s="6" t="s">
        <v>715</v>
      </c>
    </row>
    <row r="313" spans="1:8" ht="15.75" customHeight="1" x14ac:dyDescent="0.2">
      <c r="A313" s="6">
        <v>310</v>
      </c>
      <c r="B313" s="6" t="s">
        <v>755</v>
      </c>
      <c r="C313" s="6" t="s">
        <v>701</v>
      </c>
      <c r="D313" s="6" t="s">
        <v>704</v>
      </c>
      <c r="H313" s="6" t="s">
        <v>715</v>
      </c>
    </row>
    <row r="314" spans="1:8" ht="15.75" customHeight="1" x14ac:dyDescent="0.2">
      <c r="A314" s="6">
        <v>311</v>
      </c>
      <c r="B314" s="6" t="s">
        <v>593</v>
      </c>
      <c r="C314" s="6" t="s">
        <v>701</v>
      </c>
      <c r="D314" s="6" t="s">
        <v>704</v>
      </c>
      <c r="G314" s="6" t="s">
        <v>692</v>
      </c>
      <c r="H314" s="6" t="s">
        <v>715</v>
      </c>
    </row>
    <row r="315" spans="1:8" ht="15.75" customHeight="1" x14ac:dyDescent="0.2">
      <c r="A315" s="6">
        <v>312</v>
      </c>
      <c r="B315" s="6" t="s">
        <v>374</v>
      </c>
      <c r="C315" s="6" t="s">
        <v>701</v>
      </c>
      <c r="D315" s="6" t="s">
        <v>704</v>
      </c>
      <c r="H315" s="6" t="s">
        <v>715</v>
      </c>
    </row>
    <row r="316" spans="1:8" ht="15.75" customHeight="1" x14ac:dyDescent="0.2">
      <c r="A316" s="6">
        <v>313</v>
      </c>
      <c r="B316" s="6" t="s">
        <v>364</v>
      </c>
      <c r="C316" s="6" t="s">
        <v>701</v>
      </c>
      <c r="D316" s="6" t="s">
        <v>704</v>
      </c>
      <c r="G316" s="6" t="s">
        <v>694</v>
      </c>
      <c r="H316" s="6" t="s">
        <v>715</v>
      </c>
    </row>
    <row r="317" spans="1:8" ht="15.75" customHeight="1" x14ac:dyDescent="0.2">
      <c r="A317" s="6">
        <v>314</v>
      </c>
      <c r="B317" s="6" t="s">
        <v>756</v>
      </c>
      <c r="C317" s="6" t="s">
        <v>701</v>
      </c>
      <c r="D317" s="6" t="s">
        <v>704</v>
      </c>
      <c r="H317" s="6" t="s">
        <v>715</v>
      </c>
    </row>
    <row r="318" spans="1:8" ht="15.75" customHeight="1" x14ac:dyDescent="0.2">
      <c r="A318" s="6">
        <v>315</v>
      </c>
      <c r="B318" s="6" t="s">
        <v>403</v>
      </c>
      <c r="C318" s="6" t="s">
        <v>708</v>
      </c>
      <c r="D318" s="6" t="s">
        <v>691</v>
      </c>
      <c r="H318" s="6" t="s">
        <v>715</v>
      </c>
    </row>
    <row r="319" spans="1:8" ht="15.75" customHeight="1" x14ac:dyDescent="0.2">
      <c r="A319" s="6">
        <v>316</v>
      </c>
      <c r="B319" s="6" t="s">
        <v>533</v>
      </c>
      <c r="C319" s="6" t="s">
        <v>701</v>
      </c>
      <c r="D319" s="6" t="s">
        <v>691</v>
      </c>
      <c r="H319" s="6" t="s">
        <v>715</v>
      </c>
    </row>
    <row r="320" spans="1:8" ht="15.75" customHeight="1" x14ac:dyDescent="0.2">
      <c r="A320" s="6">
        <v>317</v>
      </c>
      <c r="B320" s="6" t="s">
        <v>211</v>
      </c>
      <c r="C320" s="6" t="s">
        <v>701</v>
      </c>
      <c r="D320" s="6" t="s">
        <v>691</v>
      </c>
      <c r="G320" s="6" t="s">
        <v>711</v>
      </c>
      <c r="H320" s="6" t="s">
        <v>715</v>
      </c>
    </row>
    <row r="321" spans="1:8" ht="15.75" customHeight="1" x14ac:dyDescent="0.2">
      <c r="A321" s="6">
        <v>318</v>
      </c>
      <c r="B321" s="6" t="s">
        <v>757</v>
      </c>
      <c r="C321" s="6" t="s">
        <v>701</v>
      </c>
      <c r="D321" s="6" t="s">
        <v>691</v>
      </c>
      <c r="H321" s="6" t="s">
        <v>715</v>
      </c>
    </row>
    <row r="322" spans="1:8" ht="15.75" customHeight="1" x14ac:dyDescent="0.2">
      <c r="A322" s="6">
        <v>319</v>
      </c>
      <c r="B322" s="6" t="s">
        <v>758</v>
      </c>
      <c r="C322" s="6" t="s">
        <v>701</v>
      </c>
      <c r="D322" s="6" t="s">
        <v>691</v>
      </c>
      <c r="H322" s="6" t="s">
        <v>715</v>
      </c>
    </row>
    <row r="323" spans="1:8" ht="15.75" customHeight="1" x14ac:dyDescent="0.2">
      <c r="A323" s="6">
        <v>320</v>
      </c>
      <c r="B323" s="6" t="s">
        <v>759</v>
      </c>
      <c r="C323" s="6" t="s">
        <v>701</v>
      </c>
      <c r="D323" s="6" t="s">
        <v>691</v>
      </c>
      <c r="H323" s="6" t="s">
        <v>715</v>
      </c>
    </row>
    <row r="324" spans="1:8" ht="15.75" customHeight="1" x14ac:dyDescent="0.2">
      <c r="A324" s="6">
        <v>321</v>
      </c>
      <c r="B324" s="6" t="s">
        <v>760</v>
      </c>
      <c r="C324" s="6" t="s">
        <v>701</v>
      </c>
      <c r="D324" s="6" t="s">
        <v>691</v>
      </c>
      <c r="H324" s="6" t="s">
        <v>715</v>
      </c>
    </row>
    <row r="325" spans="1:8" ht="15.75" customHeight="1" x14ac:dyDescent="0.2">
      <c r="A325" s="6">
        <v>322</v>
      </c>
      <c r="B325" s="6" t="s">
        <v>761</v>
      </c>
      <c r="C325" s="6" t="s">
        <v>701</v>
      </c>
      <c r="D325" s="6" t="s">
        <v>691</v>
      </c>
      <c r="H325" s="6" t="s">
        <v>715</v>
      </c>
    </row>
    <row r="326" spans="1:8" ht="15.75" customHeight="1" x14ac:dyDescent="0.2">
      <c r="A326" s="6">
        <v>323</v>
      </c>
      <c r="B326" s="6" t="s">
        <v>762</v>
      </c>
      <c r="C326" s="6" t="s">
        <v>701</v>
      </c>
      <c r="D326" s="6" t="s">
        <v>691</v>
      </c>
      <c r="H326" s="6" t="s">
        <v>715</v>
      </c>
    </row>
    <row r="327" spans="1:8" ht="15.75" customHeight="1" x14ac:dyDescent="0.2">
      <c r="A327" s="6">
        <v>324</v>
      </c>
      <c r="B327" s="6" t="s">
        <v>536</v>
      </c>
      <c r="C327" s="6" t="s">
        <v>701</v>
      </c>
      <c r="D327" s="6" t="s">
        <v>691</v>
      </c>
      <c r="H327" s="6" t="s">
        <v>715</v>
      </c>
    </row>
    <row r="328" spans="1:8" ht="15.75" customHeight="1" x14ac:dyDescent="0.2">
      <c r="A328" s="6">
        <v>325</v>
      </c>
      <c r="B328" s="6" t="s">
        <v>175</v>
      </c>
      <c r="C328" s="6" t="s">
        <v>708</v>
      </c>
      <c r="D328" s="6" t="s">
        <v>691</v>
      </c>
      <c r="G328" s="6" t="s">
        <v>700</v>
      </c>
      <c r="H328" s="6" t="s">
        <v>715</v>
      </c>
    </row>
    <row r="329" spans="1:8" ht="15.75" customHeight="1" x14ac:dyDescent="0.2">
      <c r="A329" s="6">
        <v>326</v>
      </c>
      <c r="B329" s="6" t="s">
        <v>763</v>
      </c>
      <c r="C329" s="6" t="s">
        <v>701</v>
      </c>
      <c r="D329" s="6" t="s">
        <v>691</v>
      </c>
      <c r="H329" s="6" t="s">
        <v>715</v>
      </c>
    </row>
    <row r="330" spans="1:8" ht="15.75" customHeight="1" x14ac:dyDescent="0.2">
      <c r="A330" s="6">
        <v>327</v>
      </c>
      <c r="B330" s="6" t="s">
        <v>507</v>
      </c>
      <c r="C330" s="6" t="s">
        <v>705</v>
      </c>
      <c r="D330" s="6" t="s">
        <v>699</v>
      </c>
      <c r="H330" s="6" t="s">
        <v>715</v>
      </c>
    </row>
    <row r="331" spans="1:8" ht="15.75" customHeight="1" x14ac:dyDescent="0.2">
      <c r="A331" s="6">
        <v>328</v>
      </c>
      <c r="B331" s="6" t="s">
        <v>764</v>
      </c>
      <c r="C331" s="6" t="s">
        <v>710</v>
      </c>
      <c r="D331" s="6" t="s">
        <v>699</v>
      </c>
      <c r="H331" s="6" t="s">
        <v>715</v>
      </c>
    </row>
    <row r="332" spans="1:8" ht="15.75" customHeight="1" x14ac:dyDescent="0.2">
      <c r="A332" s="6">
        <v>329</v>
      </c>
      <c r="B332" s="6" t="s">
        <v>765</v>
      </c>
      <c r="C332" s="6" t="s">
        <v>706</v>
      </c>
      <c r="D332" s="6" t="s">
        <v>699</v>
      </c>
      <c r="H332" s="6" t="s">
        <v>715</v>
      </c>
    </row>
    <row r="333" spans="1:8" ht="15.75" customHeight="1" x14ac:dyDescent="0.2">
      <c r="A333" s="6">
        <v>330</v>
      </c>
      <c r="B333" s="6" t="s">
        <v>766</v>
      </c>
      <c r="C333" s="6" t="s">
        <v>706</v>
      </c>
      <c r="D333" s="6" t="s">
        <v>699</v>
      </c>
      <c r="H333" s="6" t="s">
        <v>715</v>
      </c>
    </row>
    <row r="334" spans="1:8" ht="15.75" customHeight="1" x14ac:dyDescent="0.2">
      <c r="A334" s="6">
        <v>331</v>
      </c>
      <c r="B334" s="6" t="s">
        <v>767</v>
      </c>
      <c r="C334" s="6" t="s">
        <v>702</v>
      </c>
      <c r="D334" s="6" t="s">
        <v>699</v>
      </c>
      <c r="H334" s="6" t="s">
        <v>715</v>
      </c>
    </row>
    <row r="335" spans="1:8" ht="15.75" customHeight="1" x14ac:dyDescent="0.2">
      <c r="A335" s="6">
        <v>332</v>
      </c>
      <c r="B335" s="6" t="s">
        <v>768</v>
      </c>
      <c r="C335" s="6" t="s">
        <v>706</v>
      </c>
      <c r="D335" s="6" t="s">
        <v>699</v>
      </c>
      <c r="H335" s="6" t="s">
        <v>715</v>
      </c>
    </row>
    <row r="336" spans="1:8" ht="15.75" customHeight="1" x14ac:dyDescent="0.2">
      <c r="A336" s="6">
        <v>333</v>
      </c>
      <c r="B336" s="6" t="s">
        <v>447</v>
      </c>
      <c r="C336" s="6" t="s">
        <v>706</v>
      </c>
      <c r="D336" s="6" t="s">
        <v>699</v>
      </c>
      <c r="H336" s="6" t="s">
        <v>715</v>
      </c>
    </row>
    <row r="337" spans="1:8" ht="15.75" customHeight="1" x14ac:dyDescent="0.2">
      <c r="A337" s="6">
        <v>334</v>
      </c>
      <c r="B337" s="6" t="s">
        <v>769</v>
      </c>
      <c r="C337" s="6" t="s">
        <v>695</v>
      </c>
      <c r="D337" s="6" t="s">
        <v>699</v>
      </c>
      <c r="H337" s="6" t="s">
        <v>715</v>
      </c>
    </row>
    <row r="338" spans="1:8" ht="15.75" customHeight="1" x14ac:dyDescent="0.2">
      <c r="A338" s="6">
        <v>335</v>
      </c>
      <c r="B338" s="6" t="s">
        <v>770</v>
      </c>
      <c r="C338" s="6" t="s">
        <v>706</v>
      </c>
      <c r="D338" s="6" t="s">
        <v>699</v>
      </c>
      <c r="H338" s="6" t="s">
        <v>715</v>
      </c>
    </row>
    <row r="339" spans="1:8" ht="15.75" customHeight="1" x14ac:dyDescent="0.2">
      <c r="A339" s="6">
        <v>336</v>
      </c>
      <c r="B339" s="6" t="s">
        <v>771</v>
      </c>
      <c r="C339" s="6" t="s">
        <v>702</v>
      </c>
      <c r="D339" s="6" t="s">
        <v>693</v>
      </c>
      <c r="H339" s="6" t="s">
        <v>715</v>
      </c>
    </row>
    <row r="340" spans="1:8" ht="15.75" customHeight="1" x14ac:dyDescent="0.2">
      <c r="A340" s="6">
        <v>337</v>
      </c>
      <c r="B340" s="6" t="s">
        <v>120</v>
      </c>
      <c r="C340" s="6" t="s">
        <v>705</v>
      </c>
      <c r="D340" s="6" t="s">
        <v>693</v>
      </c>
      <c r="G340" s="6" t="s">
        <v>696</v>
      </c>
      <c r="H340" s="6" t="s">
        <v>715</v>
      </c>
    </row>
    <row r="341" spans="1:8" ht="15.75" customHeight="1" x14ac:dyDescent="0.2">
      <c r="A341" s="6">
        <v>338</v>
      </c>
      <c r="B341" s="6" t="s">
        <v>772</v>
      </c>
      <c r="C341" s="6" t="s">
        <v>710</v>
      </c>
      <c r="D341" s="6" t="s">
        <v>693</v>
      </c>
      <c r="H341" s="6" t="s">
        <v>715</v>
      </c>
    </row>
    <row r="342" spans="1:8" ht="15.75" customHeight="1" x14ac:dyDescent="0.2">
      <c r="A342" s="6">
        <v>339</v>
      </c>
      <c r="B342" s="6" t="s">
        <v>236</v>
      </c>
      <c r="C342" s="6" t="s">
        <v>702</v>
      </c>
      <c r="D342" s="6" t="s">
        <v>693</v>
      </c>
      <c r="G342" s="6" t="s">
        <v>700</v>
      </c>
      <c r="H342" s="6" t="s">
        <v>715</v>
      </c>
    </row>
    <row r="343" spans="1:8" ht="15.75" customHeight="1" x14ac:dyDescent="0.2">
      <c r="A343" s="6">
        <v>340</v>
      </c>
      <c r="B343" s="6" t="s">
        <v>773</v>
      </c>
      <c r="C343" s="6" t="s">
        <v>706</v>
      </c>
      <c r="D343" s="6" t="s">
        <v>693</v>
      </c>
      <c r="H343" s="6" t="s">
        <v>715</v>
      </c>
    </row>
    <row r="344" spans="1:8" ht="15.75" customHeight="1" x14ac:dyDescent="0.2">
      <c r="A344" s="6">
        <v>341</v>
      </c>
      <c r="B344" s="6" t="s">
        <v>774</v>
      </c>
      <c r="C344" s="6" t="s">
        <v>706</v>
      </c>
      <c r="D344" s="6" t="s">
        <v>693</v>
      </c>
      <c r="H344" s="6" t="s">
        <v>715</v>
      </c>
    </row>
    <row r="345" spans="1:8" ht="15.75" customHeight="1" x14ac:dyDescent="0.2">
      <c r="A345" s="6">
        <v>342</v>
      </c>
      <c r="B345" s="6" t="s">
        <v>775</v>
      </c>
      <c r="C345" s="6" t="s">
        <v>705</v>
      </c>
      <c r="D345" s="6" t="s">
        <v>693</v>
      </c>
      <c r="G345" s="6" t="s">
        <v>712</v>
      </c>
      <c r="H345" s="6" t="s">
        <v>715</v>
      </c>
    </row>
    <row r="346" spans="1:8" ht="15.75" customHeight="1" x14ac:dyDescent="0.2">
      <c r="A346" s="6">
        <v>343</v>
      </c>
      <c r="B346" s="6" t="s">
        <v>255</v>
      </c>
      <c r="C346" s="6" t="s">
        <v>706</v>
      </c>
      <c r="D346" s="6" t="s">
        <v>693</v>
      </c>
      <c r="G346" s="6" t="s">
        <v>696</v>
      </c>
      <c r="H346" s="6" t="s">
        <v>715</v>
      </c>
    </row>
    <row r="347" spans="1:8" ht="15.75" customHeight="1" x14ac:dyDescent="0.2">
      <c r="A347" s="6">
        <v>344</v>
      </c>
      <c r="B347" s="6" t="s">
        <v>776</v>
      </c>
      <c r="C347" s="6" t="s">
        <v>706</v>
      </c>
      <c r="D347" s="6" t="s">
        <v>691</v>
      </c>
      <c r="H347" s="6" t="s">
        <v>715</v>
      </c>
    </row>
    <row r="348" spans="1:8" ht="15.75" customHeight="1" x14ac:dyDescent="0.2">
      <c r="A348" s="6">
        <v>345</v>
      </c>
      <c r="B348" s="6" t="s">
        <v>506</v>
      </c>
      <c r="C348" s="6" t="s">
        <v>695</v>
      </c>
      <c r="D348" s="6" t="s">
        <v>691</v>
      </c>
      <c r="H348" s="6" t="s">
        <v>715</v>
      </c>
    </row>
    <row r="349" spans="1:8" ht="15.75" customHeight="1" x14ac:dyDescent="0.2">
      <c r="A349" s="6">
        <v>346</v>
      </c>
      <c r="B349" s="6" t="s">
        <v>433</v>
      </c>
      <c r="C349" s="6" t="s">
        <v>705</v>
      </c>
      <c r="D349" s="6" t="s">
        <v>691</v>
      </c>
      <c r="G349" s="6" t="s">
        <v>694</v>
      </c>
      <c r="H349" s="6" t="s">
        <v>715</v>
      </c>
    </row>
    <row r="350" spans="1:8" ht="15.75" customHeight="1" x14ac:dyDescent="0.2">
      <c r="A350" s="6">
        <v>347</v>
      </c>
      <c r="B350" s="6" t="s">
        <v>777</v>
      </c>
      <c r="C350" s="6" t="s">
        <v>695</v>
      </c>
      <c r="D350" s="6" t="s">
        <v>691</v>
      </c>
      <c r="H350" s="6" t="s">
        <v>715</v>
      </c>
    </row>
    <row r="351" spans="1:8" ht="15.75" customHeight="1" x14ac:dyDescent="0.2">
      <c r="A351" s="6">
        <v>348</v>
      </c>
      <c r="B351" s="6" t="s">
        <v>195</v>
      </c>
      <c r="C351" s="6" t="s">
        <v>710</v>
      </c>
      <c r="D351" s="6" t="s">
        <v>691</v>
      </c>
      <c r="G351" s="6" t="s">
        <v>712</v>
      </c>
      <c r="H351" s="6" t="s">
        <v>715</v>
      </c>
    </row>
    <row r="352" spans="1:8" ht="15.75" customHeight="1" x14ac:dyDescent="0.2">
      <c r="A352" s="6">
        <v>349</v>
      </c>
      <c r="B352" s="6" t="s">
        <v>778</v>
      </c>
      <c r="C352" s="6" t="s">
        <v>706</v>
      </c>
      <c r="D352" s="6" t="s">
        <v>691</v>
      </c>
      <c r="H352" s="6" t="s">
        <v>715</v>
      </c>
    </row>
    <row r="353" spans="1:8" ht="15.75" customHeight="1" x14ac:dyDescent="0.2">
      <c r="A353" s="6">
        <v>350</v>
      </c>
      <c r="B353" s="6" t="s">
        <v>779</v>
      </c>
      <c r="C353" s="6" t="s">
        <v>697</v>
      </c>
      <c r="D353" s="6" t="s">
        <v>699</v>
      </c>
      <c r="H353" s="6" t="s">
        <v>715</v>
      </c>
    </row>
    <row r="354" spans="1:8" ht="15.75" customHeight="1" x14ac:dyDescent="0.2">
      <c r="A354" s="6">
        <v>351</v>
      </c>
      <c r="B354" s="6" t="s">
        <v>780</v>
      </c>
      <c r="C354" s="6" t="s">
        <v>701</v>
      </c>
      <c r="D354" s="6" t="s">
        <v>699</v>
      </c>
      <c r="H354" s="6" t="s">
        <v>715</v>
      </c>
    </row>
    <row r="355" spans="1:8" ht="15.75" customHeight="1" x14ac:dyDescent="0.2">
      <c r="A355" s="6">
        <v>352</v>
      </c>
      <c r="B355" s="6" t="s">
        <v>781</v>
      </c>
      <c r="C355" s="6" t="s">
        <v>701</v>
      </c>
      <c r="D355" s="6" t="s">
        <v>699</v>
      </c>
      <c r="H355" s="6" t="s">
        <v>715</v>
      </c>
    </row>
    <row r="356" spans="1:8" ht="15.75" customHeight="1" x14ac:dyDescent="0.2">
      <c r="A356" s="6">
        <v>353</v>
      </c>
      <c r="B356" s="6" t="s">
        <v>782</v>
      </c>
      <c r="C356" s="6" t="s">
        <v>701</v>
      </c>
      <c r="D356" s="6" t="s">
        <v>699</v>
      </c>
      <c r="H356" s="6" t="s">
        <v>715</v>
      </c>
    </row>
    <row r="357" spans="1:8" ht="15.75" customHeight="1" x14ac:dyDescent="0.2">
      <c r="A357" s="6">
        <v>354</v>
      </c>
      <c r="B357" s="6" t="s">
        <v>783</v>
      </c>
      <c r="C357" s="6" t="s">
        <v>697</v>
      </c>
      <c r="D357" s="6" t="s">
        <v>699</v>
      </c>
      <c r="H357" s="6" t="s">
        <v>715</v>
      </c>
    </row>
    <row r="358" spans="1:8" ht="15.75" customHeight="1" x14ac:dyDescent="0.2">
      <c r="A358" s="6">
        <v>355</v>
      </c>
      <c r="B358" s="6" t="s">
        <v>784</v>
      </c>
      <c r="C358" s="6" t="s">
        <v>701</v>
      </c>
      <c r="D358" s="6" t="s">
        <v>699</v>
      </c>
      <c r="H358" s="6" t="s">
        <v>715</v>
      </c>
    </row>
    <row r="359" spans="1:8" ht="15.75" customHeight="1" x14ac:dyDescent="0.2">
      <c r="A359" s="6">
        <v>356</v>
      </c>
      <c r="B359" s="6" t="s">
        <v>785</v>
      </c>
      <c r="C359" s="6" t="s">
        <v>701</v>
      </c>
      <c r="D359" s="6" t="s">
        <v>699</v>
      </c>
      <c r="H359" s="6" t="s">
        <v>715</v>
      </c>
    </row>
    <row r="360" spans="1:8" ht="15.75" customHeight="1" x14ac:dyDescent="0.2">
      <c r="A360" s="6">
        <v>357</v>
      </c>
      <c r="B360" s="6" t="s">
        <v>786</v>
      </c>
      <c r="C360" s="6" t="s">
        <v>701</v>
      </c>
      <c r="D360" s="6" t="s">
        <v>699</v>
      </c>
      <c r="H360" s="6" t="s">
        <v>715</v>
      </c>
    </row>
    <row r="361" spans="1:8" ht="15.75" customHeight="1" x14ac:dyDescent="0.2">
      <c r="A361" s="6">
        <v>358</v>
      </c>
      <c r="B361" s="6" t="s">
        <v>434</v>
      </c>
      <c r="C361" s="6" t="s">
        <v>701</v>
      </c>
      <c r="D361" s="6" t="s">
        <v>699</v>
      </c>
      <c r="H361" s="6" t="s">
        <v>715</v>
      </c>
    </row>
    <row r="362" spans="1:8" ht="15.75" customHeight="1" x14ac:dyDescent="0.2">
      <c r="A362" s="6">
        <v>359</v>
      </c>
      <c r="B362" s="6" t="s">
        <v>787</v>
      </c>
      <c r="C362" s="6" t="s">
        <v>701</v>
      </c>
      <c r="D362" s="6" t="s">
        <v>693</v>
      </c>
      <c r="H362" s="6" t="s">
        <v>715</v>
      </c>
    </row>
    <row r="363" spans="1:8" ht="15.75" customHeight="1" x14ac:dyDescent="0.2">
      <c r="A363" s="6">
        <v>360</v>
      </c>
      <c r="B363" s="6" t="s">
        <v>299</v>
      </c>
      <c r="C363" s="6" t="s">
        <v>701</v>
      </c>
      <c r="D363" s="6" t="s">
        <v>693</v>
      </c>
      <c r="H363" s="6" t="s">
        <v>715</v>
      </c>
    </row>
    <row r="364" spans="1:8" ht="15.75" customHeight="1" x14ac:dyDescent="0.2">
      <c r="A364" s="6">
        <v>361</v>
      </c>
      <c r="B364" s="6" t="s">
        <v>788</v>
      </c>
      <c r="C364" s="6" t="s">
        <v>701</v>
      </c>
      <c r="D364" s="6" t="s">
        <v>693</v>
      </c>
      <c r="H364" s="6" t="s">
        <v>715</v>
      </c>
    </row>
    <row r="365" spans="1:8" ht="15.75" customHeight="1" x14ac:dyDescent="0.2">
      <c r="A365" s="6">
        <v>362</v>
      </c>
      <c r="B365" s="6" t="s">
        <v>789</v>
      </c>
      <c r="C365" s="6" t="s">
        <v>701</v>
      </c>
      <c r="D365" s="6" t="s">
        <v>693</v>
      </c>
      <c r="H365" s="6" t="s">
        <v>715</v>
      </c>
    </row>
    <row r="366" spans="1:8" ht="15.75" customHeight="1" x14ac:dyDescent="0.2">
      <c r="A366" s="6">
        <v>363</v>
      </c>
      <c r="B366" s="6" t="s">
        <v>790</v>
      </c>
      <c r="C366" s="6" t="s">
        <v>701</v>
      </c>
      <c r="D366" s="6" t="s">
        <v>693</v>
      </c>
      <c r="H366" s="6" t="s">
        <v>715</v>
      </c>
    </row>
    <row r="367" spans="1:8" ht="15.75" customHeight="1" x14ac:dyDescent="0.2">
      <c r="A367" s="6">
        <v>364</v>
      </c>
      <c r="B367" s="6" t="s">
        <v>337</v>
      </c>
      <c r="C367" s="6" t="s">
        <v>701</v>
      </c>
      <c r="D367" s="6" t="s">
        <v>693</v>
      </c>
      <c r="H367" s="6" t="s">
        <v>715</v>
      </c>
    </row>
    <row r="368" spans="1:8" ht="15.75" customHeight="1" x14ac:dyDescent="0.2">
      <c r="A368" s="6">
        <v>365</v>
      </c>
      <c r="B368" s="6" t="s">
        <v>430</v>
      </c>
      <c r="C368" s="6" t="s">
        <v>706</v>
      </c>
      <c r="D368" s="6" t="s">
        <v>693</v>
      </c>
      <c r="H368" s="6" t="s">
        <v>715</v>
      </c>
    </row>
    <row r="369" spans="1:8" ht="15.75" customHeight="1" x14ac:dyDescent="0.2">
      <c r="A369" s="6">
        <v>366</v>
      </c>
      <c r="B369" s="6" t="s">
        <v>791</v>
      </c>
      <c r="C369" s="6" t="s">
        <v>701</v>
      </c>
      <c r="D369" s="6" t="s">
        <v>704</v>
      </c>
      <c r="H369" s="6" t="s">
        <v>715</v>
      </c>
    </row>
    <row r="370" spans="1:8" ht="15.75" customHeight="1" x14ac:dyDescent="0.2">
      <c r="A370" s="6">
        <v>367</v>
      </c>
      <c r="B370" s="6" t="s">
        <v>792</v>
      </c>
      <c r="C370" s="6" t="s">
        <v>701</v>
      </c>
      <c r="D370" s="6" t="s">
        <v>704</v>
      </c>
      <c r="H370" s="6" t="s">
        <v>715</v>
      </c>
    </row>
    <row r="371" spans="1:8" ht="15.75" customHeight="1" x14ac:dyDescent="0.2">
      <c r="A371" s="6">
        <v>368</v>
      </c>
      <c r="B371" s="6" t="s">
        <v>793</v>
      </c>
      <c r="C371" s="6" t="s">
        <v>697</v>
      </c>
      <c r="D371" s="6" t="s">
        <v>704</v>
      </c>
      <c r="H371" s="6" t="s">
        <v>715</v>
      </c>
    </row>
    <row r="372" spans="1:8" ht="15.75" customHeight="1" x14ac:dyDescent="0.2">
      <c r="A372" s="6">
        <v>369</v>
      </c>
      <c r="B372" s="6" t="s">
        <v>794</v>
      </c>
      <c r="C372" s="6" t="s">
        <v>701</v>
      </c>
      <c r="D372" s="6" t="s">
        <v>704</v>
      </c>
      <c r="H372" s="6" t="s">
        <v>715</v>
      </c>
    </row>
    <row r="373" spans="1:8" ht="15.75" customHeight="1" x14ac:dyDescent="0.2">
      <c r="A373" s="6">
        <v>370</v>
      </c>
      <c r="B373" s="6" t="s">
        <v>795</v>
      </c>
      <c r="C373" s="6" t="s">
        <v>697</v>
      </c>
      <c r="D373" s="6" t="s">
        <v>704</v>
      </c>
      <c r="H373" s="6" t="s">
        <v>715</v>
      </c>
    </row>
    <row r="374" spans="1:8" ht="15.75" customHeight="1" x14ac:dyDescent="0.2">
      <c r="A374" s="6">
        <v>371</v>
      </c>
      <c r="B374" s="6" t="s">
        <v>683</v>
      </c>
      <c r="C374" s="6" t="s">
        <v>701</v>
      </c>
      <c r="D374" s="6" t="s">
        <v>704</v>
      </c>
      <c r="H374" s="6" t="s">
        <v>715</v>
      </c>
    </row>
    <row r="375" spans="1:8" ht="15.75" customHeight="1" x14ac:dyDescent="0.2">
      <c r="A375" s="6">
        <v>372</v>
      </c>
      <c r="B375" s="6" t="s">
        <v>796</v>
      </c>
      <c r="C375" s="6" t="s">
        <v>701</v>
      </c>
      <c r="D375" s="6" t="s">
        <v>704</v>
      </c>
      <c r="H375" s="6" t="s">
        <v>715</v>
      </c>
    </row>
    <row r="376" spans="1:8" ht="15.75" customHeight="1" x14ac:dyDescent="0.2">
      <c r="A376" s="6">
        <v>373</v>
      </c>
      <c r="B376" s="6" t="s">
        <v>797</v>
      </c>
      <c r="C376" s="6" t="s">
        <v>701</v>
      </c>
      <c r="D376" s="6" t="s">
        <v>704</v>
      </c>
      <c r="H376" s="6" t="s">
        <v>715</v>
      </c>
    </row>
    <row r="377" spans="1:8" ht="15.75" customHeight="1" x14ac:dyDescent="0.2">
      <c r="A377" s="6">
        <v>374</v>
      </c>
      <c r="B377" s="6" t="s">
        <v>798</v>
      </c>
      <c r="C377" s="6" t="s">
        <v>701</v>
      </c>
      <c r="D377" s="6" t="s">
        <v>704</v>
      </c>
      <c r="H377" s="6" t="s">
        <v>715</v>
      </c>
    </row>
    <row r="378" spans="1:8" ht="15.75" customHeight="1" x14ac:dyDescent="0.2">
      <c r="A378" s="6">
        <v>375</v>
      </c>
      <c r="B378" s="6" t="s">
        <v>799</v>
      </c>
      <c r="C378" s="6" t="s">
        <v>701</v>
      </c>
      <c r="D378" s="6" t="s">
        <v>691</v>
      </c>
      <c r="H378" s="6" t="s">
        <v>715</v>
      </c>
    </row>
    <row r="379" spans="1:8" ht="15.75" customHeight="1" x14ac:dyDescent="0.2">
      <c r="A379" s="6">
        <v>376</v>
      </c>
      <c r="B379" s="6" t="s">
        <v>800</v>
      </c>
      <c r="C379" s="6" t="s">
        <v>701</v>
      </c>
      <c r="D379" s="6" t="s">
        <v>691</v>
      </c>
      <c r="H379" s="6" t="s">
        <v>715</v>
      </c>
    </row>
    <row r="380" spans="1:8" ht="15.75" customHeight="1" x14ac:dyDescent="0.2">
      <c r="A380" s="6">
        <v>377</v>
      </c>
      <c r="B380" s="6" t="s">
        <v>801</v>
      </c>
      <c r="C380" s="6" t="s">
        <v>701</v>
      </c>
      <c r="D380" s="6" t="s">
        <v>691</v>
      </c>
      <c r="H380" s="6" t="s">
        <v>715</v>
      </c>
    </row>
    <row r="381" spans="1:8" ht="15.75" customHeight="1" x14ac:dyDescent="0.2">
      <c r="A381" s="6">
        <v>378</v>
      </c>
      <c r="B381" s="6" t="s">
        <v>802</v>
      </c>
      <c r="C381" s="6" t="s">
        <v>701</v>
      </c>
      <c r="D381" s="6" t="s">
        <v>691</v>
      </c>
      <c r="H381" s="6" t="s">
        <v>715</v>
      </c>
    </row>
    <row r="382" spans="1:8" ht="15.75" customHeight="1" x14ac:dyDescent="0.2">
      <c r="A382" s="6">
        <v>379</v>
      </c>
      <c r="B382" s="6" t="s">
        <v>803</v>
      </c>
      <c r="C382" s="6" t="s">
        <v>701</v>
      </c>
      <c r="D382" s="6" t="s">
        <v>691</v>
      </c>
      <c r="H382" s="6" t="s">
        <v>715</v>
      </c>
    </row>
    <row r="383" spans="1:8" ht="15.75" customHeight="1" x14ac:dyDescent="0.2">
      <c r="A383" s="6">
        <v>380</v>
      </c>
      <c r="B383" s="6" t="s">
        <v>804</v>
      </c>
      <c r="C383" s="6" t="s">
        <v>701</v>
      </c>
      <c r="D383" s="6" t="s">
        <v>691</v>
      </c>
      <c r="H383" s="6" t="s">
        <v>715</v>
      </c>
    </row>
    <row r="384" spans="1:8" ht="15.75" customHeight="1" x14ac:dyDescent="0.2">
      <c r="A384" s="6">
        <v>381</v>
      </c>
      <c r="B384" s="6" t="s">
        <v>805</v>
      </c>
      <c r="C384" s="6" t="s">
        <v>701</v>
      </c>
      <c r="D384" s="6" t="s">
        <v>691</v>
      </c>
      <c r="H384" s="6" t="s">
        <v>715</v>
      </c>
    </row>
    <row r="385" spans="1:8" ht="15.75" customHeight="1" x14ac:dyDescent="0.2">
      <c r="A385" s="6">
        <v>382</v>
      </c>
      <c r="B385" s="6" t="s">
        <v>806</v>
      </c>
      <c r="C385" s="6" t="s">
        <v>701</v>
      </c>
      <c r="D385" s="6" t="s">
        <v>691</v>
      </c>
      <c r="H385" s="6" t="s">
        <v>715</v>
      </c>
    </row>
    <row r="386" spans="1:8" ht="15.75" customHeight="1" x14ac:dyDescent="0.2">
      <c r="A386" s="6">
        <v>383</v>
      </c>
      <c r="B386" s="6" t="s">
        <v>807</v>
      </c>
      <c r="C386" s="6" t="s">
        <v>701</v>
      </c>
      <c r="D386" s="6" t="s">
        <v>691</v>
      </c>
      <c r="H386" s="6" t="s">
        <v>715</v>
      </c>
    </row>
    <row r="387" spans="1:8" ht="15.75" customHeight="1" x14ac:dyDescent="0.2">
      <c r="A387" s="6">
        <v>384</v>
      </c>
      <c r="B387" s="6" t="s">
        <v>808</v>
      </c>
      <c r="C387" s="6" t="s">
        <v>701</v>
      </c>
      <c r="D387" s="6" t="s">
        <v>691</v>
      </c>
      <c r="H387" s="6" t="s">
        <v>715</v>
      </c>
    </row>
    <row r="388" spans="1:8" ht="15.75" customHeight="1" x14ac:dyDescent="0.2">
      <c r="A388" s="6">
        <v>385</v>
      </c>
      <c r="B388" s="6" t="s">
        <v>809</v>
      </c>
      <c r="C388" s="6" t="s">
        <v>701</v>
      </c>
      <c r="D388" s="6" t="s">
        <v>691</v>
      </c>
      <c r="H388" s="6" t="s">
        <v>715</v>
      </c>
    </row>
    <row r="389" spans="1:8" ht="15.75" customHeight="1" x14ac:dyDescent="0.2">
      <c r="A389" s="6">
        <v>386</v>
      </c>
      <c r="B389" s="6" t="s">
        <v>810</v>
      </c>
      <c r="C389" s="6" t="s">
        <v>701</v>
      </c>
      <c r="D389" s="6" t="s">
        <v>691</v>
      </c>
      <c r="H389" s="6" t="s">
        <v>715</v>
      </c>
    </row>
    <row r="390" spans="1:8" ht="15.75" customHeight="1" x14ac:dyDescent="0.2">
      <c r="A390" s="6">
        <v>387</v>
      </c>
      <c r="B390" s="6" t="s">
        <v>811</v>
      </c>
      <c r="C390" s="6" t="s">
        <v>701</v>
      </c>
      <c r="D390" s="6" t="s">
        <v>691</v>
      </c>
      <c r="H390" s="6" t="s">
        <v>715</v>
      </c>
    </row>
    <row r="391" spans="1:8" ht="15.75" customHeight="1" x14ac:dyDescent="0.2">
      <c r="A391" s="6">
        <v>388</v>
      </c>
      <c r="B391" s="6" t="s">
        <v>812</v>
      </c>
      <c r="C391" s="6" t="s">
        <v>701</v>
      </c>
      <c r="D391" s="6" t="s">
        <v>691</v>
      </c>
      <c r="H391" s="6" t="s">
        <v>715</v>
      </c>
    </row>
    <row r="392" spans="1:8" ht="15.75" customHeight="1" x14ac:dyDescent="0.2">
      <c r="A392" s="6">
        <v>389</v>
      </c>
      <c r="B392" s="6" t="s">
        <v>813</v>
      </c>
      <c r="C392" s="6" t="s">
        <v>701</v>
      </c>
      <c r="D392" s="6" t="s">
        <v>691</v>
      </c>
      <c r="H392" s="6" t="s">
        <v>715</v>
      </c>
    </row>
    <row r="393" spans="1:8" ht="15.75" customHeight="1" x14ac:dyDescent="0.2">
      <c r="A393" s="6">
        <v>390</v>
      </c>
      <c r="B393" s="6" t="s">
        <v>515</v>
      </c>
      <c r="C393" s="6" t="s">
        <v>701</v>
      </c>
      <c r="D393" s="6" t="s">
        <v>691</v>
      </c>
      <c r="H393" s="6" t="s">
        <v>715</v>
      </c>
    </row>
    <row r="394" spans="1:8" ht="15.75" customHeight="1" x14ac:dyDescent="0.2">
      <c r="A394" s="6">
        <v>391</v>
      </c>
      <c r="B394" s="6" t="s">
        <v>814</v>
      </c>
      <c r="C394" s="6" t="s">
        <v>701</v>
      </c>
      <c r="D394" s="6" t="s">
        <v>691</v>
      </c>
      <c r="H394" s="6" t="s">
        <v>715</v>
      </c>
    </row>
    <row r="395" spans="1:8" ht="15.75" customHeight="1" x14ac:dyDescent="0.2">
      <c r="A395" s="6">
        <v>392</v>
      </c>
      <c r="B395" s="6" t="s">
        <v>815</v>
      </c>
      <c r="C395" s="6" t="s">
        <v>701</v>
      </c>
      <c r="D395" s="6" t="s">
        <v>691</v>
      </c>
      <c r="H395" s="6" t="s">
        <v>715</v>
      </c>
    </row>
    <row r="396" spans="1:8" ht="15.75" customHeight="1" x14ac:dyDescent="0.2">
      <c r="A396" s="6">
        <v>393</v>
      </c>
      <c r="B396" s="6" t="s">
        <v>373</v>
      </c>
      <c r="C396" s="6" t="s">
        <v>701</v>
      </c>
      <c r="D396" s="6" t="s">
        <v>691</v>
      </c>
      <c r="H396" s="6" t="s">
        <v>715</v>
      </c>
    </row>
    <row r="397" spans="1:8" ht="15.75" customHeight="1" x14ac:dyDescent="0.2">
      <c r="A397" s="6">
        <v>394</v>
      </c>
      <c r="B397" s="6" t="s">
        <v>428</v>
      </c>
      <c r="C397" s="6" t="s">
        <v>705</v>
      </c>
      <c r="D397" s="6" t="s">
        <v>699</v>
      </c>
      <c r="H397" s="6" t="s">
        <v>715</v>
      </c>
    </row>
    <row r="398" spans="1:8" ht="15.75" customHeight="1" x14ac:dyDescent="0.2">
      <c r="A398" s="6">
        <v>395</v>
      </c>
      <c r="B398" s="6" t="s">
        <v>816</v>
      </c>
      <c r="C398" s="6" t="s">
        <v>706</v>
      </c>
      <c r="D398" s="6" t="s">
        <v>699</v>
      </c>
      <c r="H398" s="6" t="s">
        <v>715</v>
      </c>
    </row>
    <row r="399" spans="1:8" ht="15.75" customHeight="1" x14ac:dyDescent="0.2">
      <c r="A399" s="6">
        <v>396</v>
      </c>
      <c r="B399" s="6" t="s">
        <v>817</v>
      </c>
      <c r="C399" s="6" t="s">
        <v>706</v>
      </c>
      <c r="D399" s="6" t="s">
        <v>699</v>
      </c>
      <c r="H399" s="6" t="s">
        <v>715</v>
      </c>
    </row>
    <row r="400" spans="1:8" ht="15.75" customHeight="1" x14ac:dyDescent="0.2">
      <c r="A400" s="6">
        <v>397</v>
      </c>
      <c r="B400" s="6" t="s">
        <v>818</v>
      </c>
      <c r="C400" s="6" t="s">
        <v>706</v>
      </c>
      <c r="D400" s="6" t="s">
        <v>699</v>
      </c>
      <c r="H400" s="6" t="s">
        <v>715</v>
      </c>
    </row>
    <row r="401" spans="1:8" ht="15.75" customHeight="1" x14ac:dyDescent="0.2">
      <c r="A401" s="6">
        <v>398</v>
      </c>
      <c r="B401" s="6" t="s">
        <v>819</v>
      </c>
      <c r="C401" s="6" t="s">
        <v>706</v>
      </c>
      <c r="D401" s="6" t="s">
        <v>699</v>
      </c>
      <c r="H401" s="6" t="s">
        <v>715</v>
      </c>
    </row>
    <row r="402" spans="1:8" ht="15.75" customHeight="1" x14ac:dyDescent="0.2">
      <c r="A402" s="6">
        <v>399</v>
      </c>
      <c r="B402" s="6" t="s">
        <v>820</v>
      </c>
      <c r="C402" s="6" t="s">
        <v>706</v>
      </c>
      <c r="D402" s="6" t="s">
        <v>699</v>
      </c>
      <c r="H402" s="6" t="s">
        <v>715</v>
      </c>
    </row>
    <row r="403" spans="1:8" ht="15.75" customHeight="1" x14ac:dyDescent="0.2">
      <c r="A403" s="6">
        <v>400</v>
      </c>
      <c r="B403" s="6" t="s">
        <v>821</v>
      </c>
      <c r="C403" s="6" t="s">
        <v>706</v>
      </c>
      <c r="D403" s="6" t="s">
        <v>699</v>
      </c>
      <c r="H403" s="6" t="s">
        <v>715</v>
      </c>
    </row>
    <row r="404" spans="1:8" ht="15.75" customHeight="1" x14ac:dyDescent="0.2">
      <c r="A404" s="6">
        <v>401</v>
      </c>
      <c r="B404" s="6" t="s">
        <v>501</v>
      </c>
      <c r="C404" s="6" t="s">
        <v>706</v>
      </c>
      <c r="D404" s="6" t="s">
        <v>699</v>
      </c>
      <c r="H404" s="6" t="s">
        <v>715</v>
      </c>
    </row>
    <row r="405" spans="1:8" ht="15.75" customHeight="1" x14ac:dyDescent="0.2">
      <c r="A405" s="6">
        <v>402</v>
      </c>
      <c r="B405" s="6" t="s">
        <v>822</v>
      </c>
      <c r="C405" s="6" t="s">
        <v>695</v>
      </c>
      <c r="D405" s="6" t="s">
        <v>693</v>
      </c>
      <c r="H405" s="6" t="s">
        <v>715</v>
      </c>
    </row>
    <row r="406" spans="1:8" ht="15.75" customHeight="1" x14ac:dyDescent="0.2">
      <c r="A406" s="6">
        <v>403</v>
      </c>
      <c r="B406" s="6" t="s">
        <v>823</v>
      </c>
      <c r="C406" s="6" t="s">
        <v>705</v>
      </c>
      <c r="D406" s="6" t="s">
        <v>693</v>
      </c>
      <c r="H406" s="6" t="s">
        <v>715</v>
      </c>
    </row>
    <row r="407" spans="1:8" ht="15.75" customHeight="1" x14ac:dyDescent="0.2">
      <c r="A407" s="6">
        <v>404</v>
      </c>
      <c r="B407" s="6" t="s">
        <v>200</v>
      </c>
      <c r="C407" s="6" t="s">
        <v>702</v>
      </c>
      <c r="D407" s="6" t="s">
        <v>693</v>
      </c>
      <c r="G407" s="6" t="s">
        <v>692</v>
      </c>
      <c r="H407" s="6" t="s">
        <v>715</v>
      </c>
    </row>
    <row r="408" spans="1:8" ht="15.75" customHeight="1" x14ac:dyDescent="0.2">
      <c r="A408" s="6">
        <v>405</v>
      </c>
      <c r="B408" s="6" t="s">
        <v>424</v>
      </c>
      <c r="C408" s="6" t="s">
        <v>710</v>
      </c>
      <c r="D408" s="6" t="s">
        <v>693</v>
      </c>
      <c r="H408" s="6" t="s">
        <v>715</v>
      </c>
    </row>
    <row r="409" spans="1:8" ht="15.75" customHeight="1" x14ac:dyDescent="0.2">
      <c r="A409" s="6">
        <v>406</v>
      </c>
      <c r="B409" s="6" t="s">
        <v>824</v>
      </c>
      <c r="C409" s="6" t="s">
        <v>706</v>
      </c>
      <c r="D409" s="6" t="s">
        <v>693</v>
      </c>
      <c r="H409" s="6" t="s">
        <v>715</v>
      </c>
    </row>
    <row r="410" spans="1:8" ht="15.75" customHeight="1" x14ac:dyDescent="0.2">
      <c r="A410" s="6">
        <v>407</v>
      </c>
      <c r="B410" s="6" t="s">
        <v>482</v>
      </c>
      <c r="C410" s="6" t="s">
        <v>705</v>
      </c>
      <c r="D410" s="6" t="s">
        <v>693</v>
      </c>
      <c r="H410" s="6" t="s">
        <v>715</v>
      </c>
    </row>
    <row r="411" spans="1:8" ht="15.75" customHeight="1" x14ac:dyDescent="0.2">
      <c r="A411" s="6">
        <v>408</v>
      </c>
      <c r="B411" s="6" t="s">
        <v>825</v>
      </c>
      <c r="C411" s="6" t="s">
        <v>706</v>
      </c>
      <c r="D411" s="6" t="s">
        <v>693</v>
      </c>
      <c r="H411" s="6" t="s">
        <v>715</v>
      </c>
    </row>
    <row r="412" spans="1:8" ht="15.75" customHeight="1" x14ac:dyDescent="0.2">
      <c r="A412" s="6">
        <v>409</v>
      </c>
      <c r="B412" s="6" t="s">
        <v>826</v>
      </c>
      <c r="C412" s="6" t="s">
        <v>706</v>
      </c>
      <c r="D412" s="6" t="s">
        <v>693</v>
      </c>
      <c r="H412" s="6" t="s">
        <v>715</v>
      </c>
    </row>
    <row r="413" spans="1:8" ht="15.75" customHeight="1" x14ac:dyDescent="0.2">
      <c r="A413" s="6">
        <v>410</v>
      </c>
      <c r="B413" s="6" t="s">
        <v>827</v>
      </c>
      <c r="C413" s="6" t="s">
        <v>706</v>
      </c>
      <c r="D413" s="6" t="s">
        <v>691</v>
      </c>
      <c r="H413" s="6" t="s">
        <v>715</v>
      </c>
    </row>
    <row r="414" spans="1:8" ht="15.75" customHeight="1" x14ac:dyDescent="0.2">
      <c r="A414" s="6">
        <v>411</v>
      </c>
      <c r="B414" s="6" t="s">
        <v>828</v>
      </c>
      <c r="C414" s="6" t="s">
        <v>706</v>
      </c>
      <c r="D414" s="6" t="s">
        <v>691</v>
      </c>
      <c r="H414" s="6" t="s">
        <v>715</v>
      </c>
    </row>
    <row r="415" spans="1:8" ht="15.75" customHeight="1" x14ac:dyDescent="0.2">
      <c r="A415" s="6">
        <v>412</v>
      </c>
      <c r="B415" s="6" t="s">
        <v>829</v>
      </c>
      <c r="C415" s="6" t="s">
        <v>706</v>
      </c>
      <c r="D415" s="6" t="s">
        <v>691</v>
      </c>
      <c r="H415" s="6" t="s">
        <v>715</v>
      </c>
    </row>
    <row r="416" spans="1:8" ht="15.75" customHeight="1" x14ac:dyDescent="0.2">
      <c r="A416" s="6">
        <v>413</v>
      </c>
      <c r="B416" s="6" t="s">
        <v>830</v>
      </c>
      <c r="C416" s="6" t="s">
        <v>706</v>
      </c>
      <c r="D416" s="6" t="s">
        <v>691</v>
      </c>
      <c r="H416" s="6" t="s">
        <v>715</v>
      </c>
    </row>
    <row r="417" spans="1:8" ht="15.75" customHeight="1" x14ac:dyDescent="0.2">
      <c r="A417" s="6">
        <v>414</v>
      </c>
      <c r="B417" s="6" t="s">
        <v>831</v>
      </c>
      <c r="C417" s="6" t="s">
        <v>706</v>
      </c>
      <c r="D417" s="6" t="s">
        <v>691</v>
      </c>
      <c r="H417" s="6" t="s">
        <v>715</v>
      </c>
    </row>
    <row r="418" spans="1:8" ht="15.75" customHeight="1" x14ac:dyDescent="0.2">
      <c r="A418" s="6">
        <v>415</v>
      </c>
      <c r="B418" s="6" t="s">
        <v>234</v>
      </c>
      <c r="C418" s="6" t="s">
        <v>706</v>
      </c>
      <c r="D418" s="6" t="s">
        <v>691</v>
      </c>
      <c r="H418" s="6" t="s">
        <v>715</v>
      </c>
    </row>
    <row r="419" spans="1:8" ht="15.75" customHeight="1" x14ac:dyDescent="0.2">
      <c r="A419" s="6">
        <v>416</v>
      </c>
      <c r="B419" s="6" t="s">
        <v>832</v>
      </c>
      <c r="C419" s="6" t="s">
        <v>706</v>
      </c>
      <c r="D419" s="6" t="s">
        <v>691</v>
      </c>
      <c r="H419" s="6" t="s">
        <v>715</v>
      </c>
    </row>
    <row r="420" spans="1:8" ht="15.75" customHeight="1" x14ac:dyDescent="0.2">
      <c r="A420" s="6">
        <v>417</v>
      </c>
      <c r="B420" s="6" t="s">
        <v>408</v>
      </c>
      <c r="C420" s="6" t="s">
        <v>705</v>
      </c>
      <c r="D420" s="6" t="s">
        <v>691</v>
      </c>
      <c r="H420" s="6" t="s">
        <v>715</v>
      </c>
    </row>
    <row r="421" spans="1:8" ht="15.75" customHeight="1" x14ac:dyDescent="0.2">
      <c r="A421" s="6">
        <v>418</v>
      </c>
      <c r="B421" s="6" t="s">
        <v>833</v>
      </c>
      <c r="C421" s="6" t="s">
        <v>706</v>
      </c>
      <c r="D421" s="6" t="s">
        <v>691</v>
      </c>
      <c r="H421" s="6" t="s">
        <v>715</v>
      </c>
    </row>
    <row r="422" spans="1:8" ht="15.75" customHeight="1" x14ac:dyDescent="0.2">
      <c r="A422" s="6">
        <v>419</v>
      </c>
      <c r="B422" s="6" t="s">
        <v>834</v>
      </c>
      <c r="C422" s="6" t="s">
        <v>701</v>
      </c>
      <c r="D422" s="6" t="s">
        <v>699</v>
      </c>
      <c r="H422" s="6" t="s">
        <v>715</v>
      </c>
    </row>
    <row r="423" spans="1:8" ht="15.75" customHeight="1" x14ac:dyDescent="0.2">
      <c r="A423" s="6">
        <v>420</v>
      </c>
      <c r="B423" s="6" t="s">
        <v>457</v>
      </c>
      <c r="C423" s="6" t="s">
        <v>701</v>
      </c>
      <c r="D423" s="6" t="s">
        <v>699</v>
      </c>
      <c r="H423" s="6" t="s">
        <v>715</v>
      </c>
    </row>
    <row r="424" spans="1:8" ht="15.75" customHeight="1" x14ac:dyDescent="0.2">
      <c r="A424" s="6">
        <v>421</v>
      </c>
      <c r="B424" s="6" t="s">
        <v>835</v>
      </c>
      <c r="C424" s="6" t="s">
        <v>701</v>
      </c>
      <c r="D424" s="6" t="s">
        <v>699</v>
      </c>
      <c r="H424" s="6" t="s">
        <v>715</v>
      </c>
    </row>
    <row r="425" spans="1:8" ht="15.75" customHeight="1" x14ac:dyDescent="0.2">
      <c r="A425" s="6">
        <v>422</v>
      </c>
      <c r="B425" s="6" t="s">
        <v>611</v>
      </c>
      <c r="C425" s="6" t="s">
        <v>701</v>
      </c>
      <c r="D425" s="6" t="s">
        <v>699</v>
      </c>
      <c r="H425" s="6" t="s">
        <v>715</v>
      </c>
    </row>
    <row r="426" spans="1:8" ht="15.75" customHeight="1" x14ac:dyDescent="0.2">
      <c r="A426" s="6">
        <v>423</v>
      </c>
      <c r="B426" s="6" t="s">
        <v>836</v>
      </c>
      <c r="C426" s="6" t="s">
        <v>701</v>
      </c>
      <c r="D426" s="6" t="s">
        <v>699</v>
      </c>
      <c r="H426" s="6" t="s">
        <v>715</v>
      </c>
    </row>
    <row r="427" spans="1:8" ht="15.75" customHeight="1" x14ac:dyDescent="0.2">
      <c r="A427" s="6">
        <v>424</v>
      </c>
      <c r="B427" s="6" t="s">
        <v>837</v>
      </c>
      <c r="C427" s="6" t="s">
        <v>701</v>
      </c>
      <c r="D427" s="6" t="s">
        <v>699</v>
      </c>
      <c r="H427" s="6" t="s">
        <v>715</v>
      </c>
    </row>
    <row r="428" spans="1:8" ht="15.75" customHeight="1" x14ac:dyDescent="0.2">
      <c r="A428" s="6">
        <v>425</v>
      </c>
      <c r="B428" s="6" t="s">
        <v>838</v>
      </c>
      <c r="C428" s="6" t="s">
        <v>701</v>
      </c>
      <c r="D428" s="6" t="s">
        <v>699</v>
      </c>
      <c r="H428" s="6" t="s">
        <v>715</v>
      </c>
    </row>
    <row r="429" spans="1:8" ht="15.75" customHeight="1" x14ac:dyDescent="0.2">
      <c r="A429" s="6">
        <v>426</v>
      </c>
      <c r="B429" s="6" t="s">
        <v>839</v>
      </c>
      <c r="C429" s="6" t="s">
        <v>701</v>
      </c>
      <c r="D429" s="6" t="s">
        <v>699</v>
      </c>
      <c r="H429" s="6" t="s">
        <v>715</v>
      </c>
    </row>
    <row r="430" spans="1:8" ht="15.75" customHeight="1" x14ac:dyDescent="0.2">
      <c r="A430" s="6">
        <v>427</v>
      </c>
      <c r="B430" s="6" t="s">
        <v>398</v>
      </c>
      <c r="C430" s="6" t="s">
        <v>701</v>
      </c>
      <c r="D430" s="6" t="s">
        <v>693</v>
      </c>
      <c r="H430" s="6" t="s">
        <v>715</v>
      </c>
    </row>
    <row r="431" spans="1:8" ht="15.75" customHeight="1" x14ac:dyDescent="0.2">
      <c r="A431" s="6">
        <v>428</v>
      </c>
      <c r="B431" s="6" t="s">
        <v>840</v>
      </c>
      <c r="C431" s="6" t="s">
        <v>701</v>
      </c>
      <c r="D431" s="6" t="s">
        <v>693</v>
      </c>
      <c r="H431" s="6" t="s">
        <v>715</v>
      </c>
    </row>
    <row r="432" spans="1:8" ht="15.75" customHeight="1" x14ac:dyDescent="0.2">
      <c r="A432" s="6">
        <v>429</v>
      </c>
      <c r="B432" s="6" t="s">
        <v>353</v>
      </c>
      <c r="C432" s="6" t="s">
        <v>701</v>
      </c>
      <c r="D432" s="6" t="s">
        <v>693</v>
      </c>
      <c r="G432" s="6" t="s">
        <v>694</v>
      </c>
      <c r="H432" s="6" t="s">
        <v>715</v>
      </c>
    </row>
    <row r="433" spans="1:8" ht="15.75" customHeight="1" x14ac:dyDescent="0.2">
      <c r="A433" s="6">
        <v>430</v>
      </c>
      <c r="B433" s="6" t="s">
        <v>841</v>
      </c>
      <c r="C433" s="6" t="s">
        <v>701</v>
      </c>
      <c r="D433" s="6" t="s">
        <v>693</v>
      </c>
      <c r="H433" s="6" t="s">
        <v>715</v>
      </c>
    </row>
    <row r="434" spans="1:8" ht="15.75" customHeight="1" x14ac:dyDescent="0.2">
      <c r="A434" s="6">
        <v>431</v>
      </c>
      <c r="B434" s="6" t="s">
        <v>842</v>
      </c>
      <c r="C434" s="6" t="s">
        <v>701</v>
      </c>
      <c r="D434" s="6" t="s">
        <v>693</v>
      </c>
      <c r="H434" s="6" t="s">
        <v>715</v>
      </c>
    </row>
    <row r="435" spans="1:8" ht="15.75" customHeight="1" x14ac:dyDescent="0.2">
      <c r="A435" s="6">
        <v>432</v>
      </c>
      <c r="B435" s="6" t="s">
        <v>843</v>
      </c>
      <c r="C435" s="6" t="s">
        <v>701</v>
      </c>
      <c r="D435" s="6" t="s">
        <v>693</v>
      </c>
      <c r="H435" s="6" t="s">
        <v>715</v>
      </c>
    </row>
    <row r="436" spans="1:8" ht="15.75" customHeight="1" x14ac:dyDescent="0.2">
      <c r="A436" s="6">
        <v>433</v>
      </c>
      <c r="B436" s="6" t="s">
        <v>844</v>
      </c>
      <c r="C436" s="6" t="s">
        <v>701</v>
      </c>
      <c r="D436" s="6" t="s">
        <v>693</v>
      </c>
      <c r="H436" s="6" t="s">
        <v>715</v>
      </c>
    </row>
    <row r="437" spans="1:8" ht="15.75" customHeight="1" x14ac:dyDescent="0.2">
      <c r="A437" s="6">
        <v>434</v>
      </c>
      <c r="B437" s="6" t="s">
        <v>845</v>
      </c>
      <c r="C437" s="6" t="s">
        <v>701</v>
      </c>
      <c r="D437" s="6" t="s">
        <v>693</v>
      </c>
      <c r="H437" s="6" t="s">
        <v>715</v>
      </c>
    </row>
    <row r="438" spans="1:8" ht="15.75" customHeight="1" x14ac:dyDescent="0.2">
      <c r="A438" s="6">
        <v>435</v>
      </c>
      <c r="B438" s="6" t="s">
        <v>846</v>
      </c>
      <c r="C438" s="6" t="s">
        <v>701</v>
      </c>
      <c r="D438" s="6" t="s">
        <v>704</v>
      </c>
      <c r="H438" s="6" t="s">
        <v>715</v>
      </c>
    </row>
    <row r="439" spans="1:8" ht="15.75" customHeight="1" x14ac:dyDescent="0.2">
      <c r="A439" s="6">
        <v>436</v>
      </c>
      <c r="B439" s="6" t="s">
        <v>847</v>
      </c>
      <c r="C439" s="6" t="s">
        <v>701</v>
      </c>
      <c r="D439" s="6" t="s">
        <v>704</v>
      </c>
      <c r="H439" s="6" t="s">
        <v>715</v>
      </c>
    </row>
    <row r="440" spans="1:8" ht="15.75" customHeight="1" x14ac:dyDescent="0.2">
      <c r="A440" s="6">
        <v>437</v>
      </c>
      <c r="B440" s="6" t="s">
        <v>848</v>
      </c>
      <c r="C440" s="6" t="s">
        <v>701</v>
      </c>
      <c r="D440" s="6" t="s">
        <v>704</v>
      </c>
      <c r="H440" s="6" t="s">
        <v>715</v>
      </c>
    </row>
    <row r="441" spans="1:8" ht="15.75" customHeight="1" x14ac:dyDescent="0.2">
      <c r="A441" s="6">
        <v>438</v>
      </c>
      <c r="B441" s="6" t="s">
        <v>849</v>
      </c>
      <c r="C441" s="6" t="s">
        <v>701</v>
      </c>
      <c r="D441" s="6" t="s">
        <v>704</v>
      </c>
      <c r="H441" s="6" t="s">
        <v>715</v>
      </c>
    </row>
    <row r="442" spans="1:8" ht="15.75" customHeight="1" x14ac:dyDescent="0.2">
      <c r="A442" s="6">
        <v>439</v>
      </c>
      <c r="B442" s="6" t="s">
        <v>850</v>
      </c>
      <c r="C442" s="6" t="s">
        <v>701</v>
      </c>
      <c r="D442" s="6" t="s">
        <v>704</v>
      </c>
      <c r="H442" s="6" t="s">
        <v>715</v>
      </c>
    </row>
    <row r="443" spans="1:8" ht="15.75" customHeight="1" x14ac:dyDescent="0.2">
      <c r="A443" s="6">
        <v>440</v>
      </c>
      <c r="B443" s="6" t="s">
        <v>851</v>
      </c>
      <c r="C443" s="6" t="s">
        <v>701</v>
      </c>
      <c r="D443" s="6" t="s">
        <v>704</v>
      </c>
      <c r="H443" s="6" t="s">
        <v>715</v>
      </c>
    </row>
    <row r="444" spans="1:8" ht="15.75" customHeight="1" x14ac:dyDescent="0.2">
      <c r="A444" s="6">
        <v>441</v>
      </c>
      <c r="B444" s="6" t="s">
        <v>852</v>
      </c>
      <c r="C444" s="6" t="s">
        <v>701</v>
      </c>
      <c r="D444" s="6" t="s">
        <v>704</v>
      </c>
      <c r="H444" s="6" t="s">
        <v>715</v>
      </c>
    </row>
    <row r="445" spans="1:8" ht="15.75" customHeight="1" x14ac:dyDescent="0.2">
      <c r="A445" s="6">
        <v>442</v>
      </c>
      <c r="B445" s="6" t="s">
        <v>853</v>
      </c>
      <c r="C445" s="6" t="s">
        <v>701</v>
      </c>
      <c r="D445" s="6" t="s">
        <v>704</v>
      </c>
      <c r="H445" s="6" t="s">
        <v>715</v>
      </c>
    </row>
    <row r="446" spans="1:8" ht="15.75" customHeight="1" x14ac:dyDescent="0.2">
      <c r="A446" s="6">
        <v>443</v>
      </c>
      <c r="B446" s="6" t="s">
        <v>854</v>
      </c>
      <c r="C446" s="6" t="s">
        <v>701</v>
      </c>
      <c r="D446" s="6" t="s">
        <v>691</v>
      </c>
      <c r="H446" s="6" t="s">
        <v>715</v>
      </c>
    </row>
    <row r="447" spans="1:8" ht="15.75" customHeight="1" x14ac:dyDescent="0.2">
      <c r="A447" s="6">
        <v>444</v>
      </c>
      <c r="B447" s="6" t="s">
        <v>380</v>
      </c>
      <c r="C447" s="6" t="s">
        <v>701</v>
      </c>
      <c r="D447" s="6" t="s">
        <v>691</v>
      </c>
      <c r="H447" s="6" t="s">
        <v>715</v>
      </c>
    </row>
    <row r="448" spans="1:8" ht="15.75" customHeight="1" x14ac:dyDescent="0.2">
      <c r="A448" s="6">
        <v>445</v>
      </c>
      <c r="B448" s="6" t="s">
        <v>855</v>
      </c>
      <c r="C448" s="6" t="s">
        <v>701</v>
      </c>
      <c r="D448" s="6" t="s">
        <v>691</v>
      </c>
      <c r="H448" s="6" t="s">
        <v>715</v>
      </c>
    </row>
    <row r="449" spans="1:8" ht="15.75" customHeight="1" x14ac:dyDescent="0.2">
      <c r="A449" s="6">
        <v>446</v>
      </c>
      <c r="B449" s="6" t="s">
        <v>856</v>
      </c>
      <c r="C449" s="6" t="s">
        <v>697</v>
      </c>
      <c r="D449" s="6" t="s">
        <v>691</v>
      </c>
      <c r="H449" s="6" t="s">
        <v>715</v>
      </c>
    </row>
    <row r="450" spans="1:8" ht="15.75" customHeight="1" x14ac:dyDescent="0.2">
      <c r="A450" s="6">
        <v>447</v>
      </c>
      <c r="B450" s="6" t="s">
        <v>490</v>
      </c>
      <c r="C450" s="6" t="s">
        <v>701</v>
      </c>
      <c r="D450" s="6" t="s">
        <v>691</v>
      </c>
      <c r="G450" s="6" t="s">
        <v>711</v>
      </c>
      <c r="H450" s="6" t="s">
        <v>715</v>
      </c>
    </row>
    <row r="451" spans="1:8" ht="15.75" customHeight="1" x14ac:dyDescent="0.2">
      <c r="A451" s="6">
        <v>448</v>
      </c>
      <c r="B451" s="6" t="s">
        <v>567</v>
      </c>
      <c r="C451" s="6" t="s">
        <v>701</v>
      </c>
      <c r="D451" s="6" t="s">
        <v>691</v>
      </c>
      <c r="H451" s="6" t="s">
        <v>715</v>
      </c>
    </row>
    <row r="452" spans="1:8" ht="15.75" customHeight="1" x14ac:dyDescent="0.2">
      <c r="A452" s="6">
        <v>449</v>
      </c>
      <c r="B452" s="6" t="s">
        <v>857</v>
      </c>
      <c r="C452" s="6" t="s">
        <v>701</v>
      </c>
      <c r="D452" s="6" t="s">
        <v>691</v>
      </c>
      <c r="H452" s="6" t="s">
        <v>715</v>
      </c>
    </row>
    <row r="453" spans="1:8" ht="15.75" customHeight="1" x14ac:dyDescent="0.2">
      <c r="A453" s="6">
        <v>450</v>
      </c>
      <c r="B453" s="6" t="s">
        <v>858</v>
      </c>
      <c r="C453" s="6" t="s">
        <v>701</v>
      </c>
      <c r="D453" s="6" t="s">
        <v>691</v>
      </c>
      <c r="H453" s="6" t="s">
        <v>715</v>
      </c>
    </row>
    <row r="454" spans="1:8" ht="15.75" customHeight="1" x14ac:dyDescent="0.2">
      <c r="A454" s="6">
        <v>451</v>
      </c>
      <c r="B454" s="6" t="s">
        <v>859</v>
      </c>
      <c r="C454" s="6" t="s">
        <v>701</v>
      </c>
      <c r="D454" s="6" t="s">
        <v>691</v>
      </c>
      <c r="H454" s="6" t="s">
        <v>715</v>
      </c>
    </row>
    <row r="455" spans="1:8" ht="15.75" customHeight="1" x14ac:dyDescent="0.2">
      <c r="A455" s="6">
        <v>452</v>
      </c>
      <c r="B455" s="6" t="s">
        <v>860</v>
      </c>
      <c r="C455" s="6" t="s">
        <v>701</v>
      </c>
      <c r="D455" s="6" t="s">
        <v>691</v>
      </c>
      <c r="H455" s="6" t="s">
        <v>715</v>
      </c>
    </row>
    <row r="456" spans="1:8" ht="15.75" customHeight="1" x14ac:dyDescent="0.2">
      <c r="A456" s="6">
        <v>453</v>
      </c>
      <c r="B456" s="6" t="s">
        <v>861</v>
      </c>
      <c r="C456" s="6" t="s">
        <v>701</v>
      </c>
      <c r="D456" s="6" t="s">
        <v>691</v>
      </c>
      <c r="H456" s="6" t="s">
        <v>715</v>
      </c>
    </row>
    <row r="457" spans="1:8" ht="15.75" customHeight="1" x14ac:dyDescent="0.2">
      <c r="A457" s="6">
        <v>454</v>
      </c>
      <c r="B457" s="6" t="s">
        <v>862</v>
      </c>
      <c r="C457" s="6" t="s">
        <v>701</v>
      </c>
      <c r="D457" s="6" t="s">
        <v>691</v>
      </c>
      <c r="H457" s="6" t="s">
        <v>715</v>
      </c>
    </row>
    <row r="458" spans="1:8" ht="15.75" customHeight="1" x14ac:dyDescent="0.2">
      <c r="A458" s="6">
        <v>455</v>
      </c>
      <c r="B458" s="6" t="s">
        <v>863</v>
      </c>
      <c r="C458" s="6" t="s">
        <v>701</v>
      </c>
      <c r="D458" s="6" t="s">
        <v>691</v>
      </c>
      <c r="H458" s="6" t="s">
        <v>715</v>
      </c>
    </row>
    <row r="459" spans="1:8" ht="15.75" customHeight="1" x14ac:dyDescent="0.2">
      <c r="A459" s="6">
        <v>456</v>
      </c>
      <c r="B459" s="6" t="s">
        <v>864</v>
      </c>
      <c r="C459" s="6" t="s">
        <v>701</v>
      </c>
      <c r="D459" s="6" t="s">
        <v>691</v>
      </c>
      <c r="H459" s="6" t="s">
        <v>715</v>
      </c>
    </row>
    <row r="460" spans="1:8" ht="15.75" customHeight="1" x14ac:dyDescent="0.2">
      <c r="A460" s="6">
        <v>457</v>
      </c>
      <c r="B460" s="6" t="s">
        <v>865</v>
      </c>
      <c r="C460" s="6" t="s">
        <v>701</v>
      </c>
      <c r="D460" s="6" t="s">
        <v>691</v>
      </c>
      <c r="H460" s="6" t="s">
        <v>715</v>
      </c>
    </row>
    <row r="461" spans="1:8" ht="15.75" customHeight="1" x14ac:dyDescent="0.2">
      <c r="A461" s="6">
        <v>458</v>
      </c>
      <c r="B461" s="6" t="s">
        <v>866</v>
      </c>
      <c r="C461" s="6" t="s">
        <v>701</v>
      </c>
      <c r="D461" s="6" t="s">
        <v>691</v>
      </c>
      <c r="H461" s="6" t="s">
        <v>715</v>
      </c>
    </row>
    <row r="462" spans="1:8" ht="15.75" customHeight="1" x14ac:dyDescent="0.2">
      <c r="A462" s="6">
        <v>459</v>
      </c>
      <c r="B462" s="6" t="s">
        <v>867</v>
      </c>
      <c r="C462" s="6" t="s">
        <v>701</v>
      </c>
      <c r="D462" s="6" t="s">
        <v>691</v>
      </c>
      <c r="H462" s="6" t="s">
        <v>715</v>
      </c>
    </row>
    <row r="463" spans="1:8" ht="15.75" customHeight="1" x14ac:dyDescent="0.2">
      <c r="A463" s="6">
        <v>460</v>
      </c>
      <c r="B463" s="6" t="s">
        <v>868</v>
      </c>
      <c r="C463" s="6" t="s">
        <v>701</v>
      </c>
      <c r="D463" s="6" t="s">
        <v>691</v>
      </c>
      <c r="H463" s="6" t="s">
        <v>715</v>
      </c>
    </row>
    <row r="464" spans="1:8" ht="15.75" customHeight="1" x14ac:dyDescent="0.2">
      <c r="A464" s="6">
        <v>461</v>
      </c>
      <c r="B464" s="6" t="s">
        <v>869</v>
      </c>
      <c r="C464" s="6" t="s">
        <v>706</v>
      </c>
      <c r="D464" s="6" t="s">
        <v>693</v>
      </c>
      <c r="H464" s="6" t="s">
        <v>715</v>
      </c>
    </row>
    <row r="465" spans="1:8" ht="15.75" customHeight="1" x14ac:dyDescent="0.2">
      <c r="A465" s="6">
        <v>462</v>
      </c>
      <c r="B465" s="6" t="s">
        <v>422</v>
      </c>
      <c r="C465" s="6" t="s">
        <v>702</v>
      </c>
      <c r="D465" s="6" t="s">
        <v>693</v>
      </c>
      <c r="H465" s="6" t="s">
        <v>715</v>
      </c>
    </row>
    <row r="466" spans="1:8" ht="15.75" customHeight="1" x14ac:dyDescent="0.2">
      <c r="A466" s="6">
        <v>463</v>
      </c>
      <c r="B466" s="6" t="s">
        <v>462</v>
      </c>
      <c r="C466" s="6" t="s">
        <v>702</v>
      </c>
      <c r="D466" s="6" t="s">
        <v>693</v>
      </c>
      <c r="H466" s="6" t="s">
        <v>715</v>
      </c>
    </row>
    <row r="467" spans="1:8" ht="15.75" customHeight="1" x14ac:dyDescent="0.2">
      <c r="A467" s="6">
        <v>464</v>
      </c>
      <c r="B467" s="6" t="s">
        <v>870</v>
      </c>
      <c r="C467" s="6" t="s">
        <v>695</v>
      </c>
      <c r="D467" s="6" t="s">
        <v>693</v>
      </c>
      <c r="H467" s="6" t="s">
        <v>715</v>
      </c>
    </row>
    <row r="468" spans="1:8" ht="15.75" customHeight="1" x14ac:dyDescent="0.2">
      <c r="A468" s="6">
        <v>465</v>
      </c>
      <c r="B468" s="6" t="s">
        <v>625</v>
      </c>
      <c r="C468" s="6" t="s">
        <v>706</v>
      </c>
      <c r="D468" s="6" t="s">
        <v>693</v>
      </c>
      <c r="H468" s="6" t="s">
        <v>715</v>
      </c>
    </row>
    <row r="469" spans="1:8" ht="15.75" customHeight="1" x14ac:dyDescent="0.2">
      <c r="A469" s="6">
        <v>466</v>
      </c>
      <c r="B469" s="6" t="s">
        <v>871</v>
      </c>
      <c r="C469" s="6" t="s">
        <v>706</v>
      </c>
      <c r="D469" s="6" t="s">
        <v>693</v>
      </c>
      <c r="H469" s="6" t="s">
        <v>715</v>
      </c>
    </row>
    <row r="470" spans="1:8" ht="15.75" customHeight="1" x14ac:dyDescent="0.2">
      <c r="A470" s="6">
        <v>467</v>
      </c>
      <c r="B470" s="6" t="s">
        <v>613</v>
      </c>
      <c r="C470" s="6" t="s">
        <v>706</v>
      </c>
      <c r="D470" s="6" t="s">
        <v>693</v>
      </c>
      <c r="H470" s="6" t="s">
        <v>715</v>
      </c>
    </row>
    <row r="471" spans="1:8" ht="15.75" customHeight="1" x14ac:dyDescent="0.2">
      <c r="A471" s="6">
        <v>468</v>
      </c>
      <c r="B471" s="6" t="s">
        <v>427</v>
      </c>
      <c r="C471" s="6" t="s">
        <v>702</v>
      </c>
      <c r="D471" s="6" t="s">
        <v>693</v>
      </c>
      <c r="H471" s="6" t="s">
        <v>715</v>
      </c>
    </row>
    <row r="472" spans="1:8" ht="15.75" customHeight="1" x14ac:dyDescent="0.2">
      <c r="A472" s="6">
        <v>469</v>
      </c>
      <c r="B472" s="6" t="s">
        <v>525</v>
      </c>
      <c r="C472" s="6" t="s">
        <v>706</v>
      </c>
      <c r="D472" s="6" t="s">
        <v>693</v>
      </c>
      <c r="H472" s="6" t="s">
        <v>715</v>
      </c>
    </row>
    <row r="473" spans="1:8" ht="15.75" customHeight="1" x14ac:dyDescent="0.2">
      <c r="A473" s="6">
        <v>470</v>
      </c>
      <c r="B473" s="6" t="s">
        <v>872</v>
      </c>
      <c r="C473" s="6" t="s">
        <v>706</v>
      </c>
      <c r="D473" s="6" t="s">
        <v>693</v>
      </c>
      <c r="H473" s="6" t="s">
        <v>715</v>
      </c>
    </row>
    <row r="474" spans="1:8" ht="15.75" customHeight="1" x14ac:dyDescent="0.2">
      <c r="A474" s="6">
        <v>471</v>
      </c>
      <c r="B474" s="6" t="s">
        <v>873</v>
      </c>
      <c r="C474" s="6" t="s">
        <v>706</v>
      </c>
      <c r="D474" s="6" t="s">
        <v>691</v>
      </c>
      <c r="H474" s="6" t="s">
        <v>715</v>
      </c>
    </row>
    <row r="475" spans="1:8" ht="15.75" customHeight="1" x14ac:dyDescent="0.2">
      <c r="A475" s="6">
        <v>472</v>
      </c>
      <c r="B475" s="6" t="s">
        <v>874</v>
      </c>
      <c r="C475" s="6" t="s">
        <v>706</v>
      </c>
      <c r="D475" s="6" t="s">
        <v>691</v>
      </c>
      <c r="H475" s="6" t="s">
        <v>715</v>
      </c>
    </row>
    <row r="476" spans="1:8" ht="15.75" customHeight="1" x14ac:dyDescent="0.2">
      <c r="A476" s="6">
        <v>473</v>
      </c>
      <c r="B476" s="6" t="s">
        <v>443</v>
      </c>
      <c r="C476" s="6" t="s">
        <v>706</v>
      </c>
      <c r="D476" s="6" t="s">
        <v>691</v>
      </c>
      <c r="H476" s="6" t="s">
        <v>715</v>
      </c>
    </row>
    <row r="477" spans="1:8" ht="15.75" customHeight="1" x14ac:dyDescent="0.2">
      <c r="A477" s="6">
        <v>474</v>
      </c>
      <c r="B477" s="6" t="s">
        <v>875</v>
      </c>
      <c r="C477" s="6" t="s">
        <v>706</v>
      </c>
      <c r="D477" s="6" t="s">
        <v>691</v>
      </c>
      <c r="H477" s="6" t="s">
        <v>715</v>
      </c>
    </row>
    <row r="478" spans="1:8" ht="15.75" customHeight="1" x14ac:dyDescent="0.2">
      <c r="A478" s="6">
        <v>475</v>
      </c>
      <c r="B478" s="6" t="s">
        <v>876</v>
      </c>
      <c r="C478" s="6" t="s">
        <v>706</v>
      </c>
      <c r="D478" s="6" t="s">
        <v>691</v>
      </c>
      <c r="H478" s="6" t="s">
        <v>715</v>
      </c>
    </row>
    <row r="479" spans="1:8" ht="15.75" customHeight="1" x14ac:dyDescent="0.2">
      <c r="A479" s="6">
        <v>476</v>
      </c>
      <c r="B479" s="6" t="s">
        <v>472</v>
      </c>
      <c r="C479" s="6" t="s">
        <v>706</v>
      </c>
      <c r="D479" s="6" t="s">
        <v>691</v>
      </c>
      <c r="H479" s="6" t="s">
        <v>715</v>
      </c>
    </row>
    <row r="480" spans="1:8" ht="15.75" customHeight="1" x14ac:dyDescent="0.2">
      <c r="A480" s="6">
        <v>477</v>
      </c>
      <c r="B480" s="6" t="s">
        <v>877</v>
      </c>
      <c r="C480" s="6" t="s">
        <v>706</v>
      </c>
      <c r="D480" s="6" t="s">
        <v>691</v>
      </c>
      <c r="H480" s="6" t="s">
        <v>715</v>
      </c>
    </row>
    <row r="481" spans="1:8" ht="15.75" customHeight="1" x14ac:dyDescent="0.2">
      <c r="A481" s="6">
        <v>478</v>
      </c>
      <c r="B481" s="6" t="s">
        <v>252</v>
      </c>
      <c r="C481" s="6" t="s">
        <v>706</v>
      </c>
      <c r="D481" s="6" t="s">
        <v>691</v>
      </c>
      <c r="H481" s="6" t="s">
        <v>715</v>
      </c>
    </row>
    <row r="482" spans="1:8" ht="15.75" customHeight="1" x14ac:dyDescent="0.2">
      <c r="A482" s="6">
        <v>479</v>
      </c>
      <c r="B482" s="6" t="s">
        <v>878</v>
      </c>
      <c r="C482" s="6" t="s">
        <v>706</v>
      </c>
      <c r="D482" s="6" t="s">
        <v>691</v>
      </c>
      <c r="H482" s="6" t="s">
        <v>715</v>
      </c>
    </row>
    <row r="483" spans="1:8" ht="15.75" customHeight="1" x14ac:dyDescent="0.2">
      <c r="A483" s="6">
        <v>480</v>
      </c>
      <c r="B483" s="6" t="s">
        <v>172</v>
      </c>
      <c r="C483" s="6" t="s">
        <v>706</v>
      </c>
      <c r="D483" s="6" t="s">
        <v>691</v>
      </c>
      <c r="H483" s="6" t="s">
        <v>715</v>
      </c>
    </row>
    <row r="484" spans="1:8" ht="15.75" customHeight="1" x14ac:dyDescent="0.2">
      <c r="A484" s="6">
        <v>481</v>
      </c>
      <c r="B484" s="6" t="s">
        <v>879</v>
      </c>
      <c r="C484" s="6" t="s">
        <v>701</v>
      </c>
      <c r="D484" s="6" t="s">
        <v>699</v>
      </c>
      <c r="H484" s="6" t="s">
        <v>715</v>
      </c>
    </row>
    <row r="485" spans="1:8" ht="15.75" customHeight="1" x14ac:dyDescent="0.2">
      <c r="A485" s="6">
        <v>482</v>
      </c>
      <c r="B485" s="6" t="s">
        <v>880</v>
      </c>
      <c r="C485" s="6" t="s">
        <v>701</v>
      </c>
      <c r="D485" s="6" t="s">
        <v>699</v>
      </c>
      <c r="H485" s="6" t="s">
        <v>715</v>
      </c>
    </row>
    <row r="486" spans="1:8" ht="15.75" customHeight="1" x14ac:dyDescent="0.2">
      <c r="A486" s="6">
        <v>483</v>
      </c>
      <c r="B486" s="6" t="s">
        <v>881</v>
      </c>
      <c r="C486" s="6" t="s">
        <v>701</v>
      </c>
      <c r="D486" s="6" t="s">
        <v>699</v>
      </c>
      <c r="H486" s="6" t="s">
        <v>715</v>
      </c>
    </row>
    <row r="487" spans="1:8" ht="15.75" customHeight="1" x14ac:dyDescent="0.2">
      <c r="A487" s="6">
        <v>484</v>
      </c>
      <c r="B487" s="6" t="s">
        <v>882</v>
      </c>
      <c r="C487" s="6" t="s">
        <v>701</v>
      </c>
      <c r="D487" s="6" t="s">
        <v>699</v>
      </c>
      <c r="H487" s="6" t="s">
        <v>715</v>
      </c>
    </row>
    <row r="488" spans="1:8" ht="15.75" customHeight="1" x14ac:dyDescent="0.2">
      <c r="A488" s="6">
        <v>485</v>
      </c>
      <c r="B488" s="6" t="s">
        <v>883</v>
      </c>
      <c r="C488" s="6" t="s">
        <v>701</v>
      </c>
      <c r="D488" s="6" t="s">
        <v>699</v>
      </c>
      <c r="H488" s="6" t="s">
        <v>715</v>
      </c>
    </row>
    <row r="489" spans="1:8" ht="15.75" customHeight="1" x14ac:dyDescent="0.2">
      <c r="A489" s="6">
        <v>486</v>
      </c>
      <c r="B489" s="6" t="s">
        <v>884</v>
      </c>
      <c r="C489" s="6" t="s">
        <v>701</v>
      </c>
      <c r="D489" s="6" t="s">
        <v>699</v>
      </c>
      <c r="H489" s="6" t="s">
        <v>715</v>
      </c>
    </row>
    <row r="490" spans="1:8" ht="15.75" customHeight="1" x14ac:dyDescent="0.2">
      <c r="A490" s="6">
        <v>487</v>
      </c>
      <c r="B490" s="6" t="s">
        <v>885</v>
      </c>
      <c r="C490" s="6" t="s">
        <v>701</v>
      </c>
      <c r="D490" s="6" t="s">
        <v>693</v>
      </c>
      <c r="H490" s="6" t="s">
        <v>715</v>
      </c>
    </row>
    <row r="491" spans="1:8" ht="15.75" customHeight="1" x14ac:dyDescent="0.2">
      <c r="A491" s="6">
        <v>488</v>
      </c>
      <c r="B491" s="6" t="s">
        <v>372</v>
      </c>
      <c r="C491" s="6" t="s">
        <v>701</v>
      </c>
      <c r="D491" s="6" t="s">
        <v>693</v>
      </c>
      <c r="H491" s="6" t="s">
        <v>715</v>
      </c>
    </row>
    <row r="492" spans="1:8" ht="15.75" customHeight="1" x14ac:dyDescent="0.2">
      <c r="A492" s="6">
        <v>489</v>
      </c>
      <c r="B492" s="6" t="s">
        <v>886</v>
      </c>
      <c r="C492" s="6" t="s">
        <v>701</v>
      </c>
      <c r="D492" s="6" t="s">
        <v>693</v>
      </c>
      <c r="H492" s="6" t="s">
        <v>715</v>
      </c>
    </row>
    <row r="493" spans="1:8" ht="15.75" customHeight="1" x14ac:dyDescent="0.2">
      <c r="A493" s="6">
        <v>490</v>
      </c>
      <c r="B493" s="6" t="s">
        <v>887</v>
      </c>
      <c r="C493" s="6" t="s">
        <v>701</v>
      </c>
      <c r="D493" s="6" t="s">
        <v>693</v>
      </c>
      <c r="H493" s="6" t="s">
        <v>715</v>
      </c>
    </row>
    <row r="494" spans="1:8" ht="15.75" customHeight="1" x14ac:dyDescent="0.2">
      <c r="A494" s="6">
        <v>491</v>
      </c>
      <c r="B494" s="6" t="s">
        <v>888</v>
      </c>
      <c r="C494" s="6" t="s">
        <v>701</v>
      </c>
      <c r="D494" s="6" t="s">
        <v>693</v>
      </c>
      <c r="H494" s="6" t="s">
        <v>715</v>
      </c>
    </row>
    <row r="495" spans="1:8" ht="15.75" customHeight="1" x14ac:dyDescent="0.2">
      <c r="A495" s="6">
        <v>492</v>
      </c>
      <c r="B495" s="6" t="s">
        <v>889</v>
      </c>
      <c r="C495" s="6" t="s">
        <v>701</v>
      </c>
      <c r="D495" s="6" t="s">
        <v>693</v>
      </c>
      <c r="H495" s="6" t="s">
        <v>715</v>
      </c>
    </row>
    <row r="496" spans="1:8" ht="15.75" customHeight="1" x14ac:dyDescent="0.2">
      <c r="A496" s="6">
        <v>493</v>
      </c>
      <c r="B496" s="6" t="s">
        <v>890</v>
      </c>
      <c r="C496" s="6" t="s">
        <v>701</v>
      </c>
      <c r="D496" s="6" t="s">
        <v>693</v>
      </c>
      <c r="H496" s="6" t="s">
        <v>715</v>
      </c>
    </row>
    <row r="497" spans="1:8" ht="15.75" customHeight="1" x14ac:dyDescent="0.2">
      <c r="A497" s="6">
        <v>494</v>
      </c>
      <c r="B497" s="6" t="s">
        <v>891</v>
      </c>
      <c r="C497" s="6" t="s">
        <v>701</v>
      </c>
      <c r="D497" s="6" t="s">
        <v>691</v>
      </c>
      <c r="H497" s="6" t="s">
        <v>715</v>
      </c>
    </row>
    <row r="498" spans="1:8" ht="15.75" customHeight="1" x14ac:dyDescent="0.2">
      <c r="A498" s="6">
        <v>495</v>
      </c>
      <c r="B498" s="6" t="s">
        <v>892</v>
      </c>
      <c r="C498" s="6" t="s">
        <v>701</v>
      </c>
      <c r="D498" s="6" t="s">
        <v>691</v>
      </c>
      <c r="H498" s="6" t="s">
        <v>715</v>
      </c>
    </row>
    <row r="499" spans="1:8" ht="15.75" customHeight="1" x14ac:dyDescent="0.2">
      <c r="A499" s="6">
        <v>496</v>
      </c>
      <c r="B499" s="6" t="s">
        <v>893</v>
      </c>
      <c r="C499" s="6" t="s">
        <v>708</v>
      </c>
      <c r="D499" s="6" t="s">
        <v>691</v>
      </c>
      <c r="H499" s="6" t="s">
        <v>715</v>
      </c>
    </row>
    <row r="500" spans="1:8" ht="15.75" customHeight="1" x14ac:dyDescent="0.2">
      <c r="A500" s="6">
        <v>497</v>
      </c>
      <c r="B500" s="6" t="s">
        <v>894</v>
      </c>
      <c r="C500" s="6" t="s">
        <v>701</v>
      </c>
      <c r="D500" s="6" t="s">
        <v>691</v>
      </c>
      <c r="H500" s="6" t="s">
        <v>715</v>
      </c>
    </row>
    <row r="501" spans="1:8" ht="15.75" customHeight="1" x14ac:dyDescent="0.2">
      <c r="A501" s="6">
        <v>498</v>
      </c>
      <c r="B501" s="6" t="s">
        <v>895</v>
      </c>
      <c r="C501" s="6" t="s">
        <v>701</v>
      </c>
      <c r="D501" s="6" t="s">
        <v>691</v>
      </c>
      <c r="H501" s="6" t="s">
        <v>715</v>
      </c>
    </row>
    <row r="502" spans="1:8" ht="15.75" customHeight="1" x14ac:dyDescent="0.2">
      <c r="A502" s="6">
        <v>499</v>
      </c>
      <c r="B502" s="6" t="s">
        <v>376</v>
      </c>
      <c r="C502" s="6" t="s">
        <v>701</v>
      </c>
      <c r="D502" s="6" t="s">
        <v>691</v>
      </c>
      <c r="H502" s="6" t="s">
        <v>715</v>
      </c>
    </row>
    <row r="503" spans="1:8" ht="15.75" customHeight="1" x14ac:dyDescent="0.2">
      <c r="A503" s="6">
        <v>500</v>
      </c>
      <c r="B503" s="6" t="s">
        <v>896</v>
      </c>
      <c r="C503" s="6" t="s">
        <v>701</v>
      </c>
      <c r="D503" s="6" t="s">
        <v>691</v>
      </c>
      <c r="H503" s="6" t="s">
        <v>715</v>
      </c>
    </row>
    <row r="504" spans="1:8" ht="15.75" customHeight="1" x14ac:dyDescent="0.2">
      <c r="A504" s="6">
        <v>501</v>
      </c>
      <c r="B504" s="6" t="s">
        <v>897</v>
      </c>
      <c r="C504" s="6" t="s">
        <v>701</v>
      </c>
      <c r="D504" s="6" t="s">
        <v>691</v>
      </c>
      <c r="H504" s="6" t="s">
        <v>715</v>
      </c>
    </row>
    <row r="505" spans="1:8" ht="15.75" customHeight="1" x14ac:dyDescent="0.2">
      <c r="A505" s="6">
        <v>502</v>
      </c>
      <c r="B505" s="6" t="s">
        <v>556</v>
      </c>
      <c r="C505" s="6" t="s">
        <v>701</v>
      </c>
      <c r="D505" s="6" t="s">
        <v>691</v>
      </c>
      <c r="H505" s="6" t="s">
        <v>715</v>
      </c>
    </row>
    <row r="506" spans="1:8" ht="15.75" customHeight="1" x14ac:dyDescent="0.2">
      <c r="A506" s="6">
        <v>503</v>
      </c>
      <c r="B506" s="6" t="s">
        <v>898</v>
      </c>
      <c r="C506" s="6" t="s">
        <v>701</v>
      </c>
      <c r="D506" s="6" t="s">
        <v>691</v>
      </c>
      <c r="H506" s="6" t="s">
        <v>715</v>
      </c>
    </row>
    <row r="507" spans="1:8" ht="15.75" customHeight="1" x14ac:dyDescent="0.2">
      <c r="A507" s="6">
        <v>504</v>
      </c>
      <c r="B507" s="6" t="s">
        <v>899</v>
      </c>
      <c r="C507" s="6" t="s">
        <v>706</v>
      </c>
      <c r="D507" s="6" t="s">
        <v>693</v>
      </c>
      <c r="H507" s="6" t="s">
        <v>715</v>
      </c>
    </row>
    <row r="508" spans="1:8" ht="15.75" customHeight="1" x14ac:dyDescent="0.2">
      <c r="A508" s="6">
        <v>505</v>
      </c>
      <c r="B508" s="6" t="s">
        <v>900</v>
      </c>
      <c r="C508" s="6" t="s">
        <v>706</v>
      </c>
      <c r="D508" s="6" t="s">
        <v>693</v>
      </c>
      <c r="H508" s="6" t="s">
        <v>715</v>
      </c>
    </row>
    <row r="509" spans="1:8" ht="15.75" customHeight="1" x14ac:dyDescent="0.2">
      <c r="A509" s="6">
        <v>506</v>
      </c>
      <c r="B509" s="6" t="s">
        <v>901</v>
      </c>
      <c r="C509" s="6" t="s">
        <v>706</v>
      </c>
      <c r="D509" s="6" t="s">
        <v>693</v>
      </c>
      <c r="H509" s="6" t="s">
        <v>715</v>
      </c>
    </row>
    <row r="510" spans="1:8" ht="15.75" customHeight="1" x14ac:dyDescent="0.2">
      <c r="A510" s="6">
        <v>507</v>
      </c>
      <c r="B510" s="6" t="s">
        <v>902</v>
      </c>
      <c r="C510" s="6" t="s">
        <v>706</v>
      </c>
      <c r="D510" s="6" t="s">
        <v>693</v>
      </c>
      <c r="H510" s="6" t="s">
        <v>715</v>
      </c>
    </row>
    <row r="511" spans="1:8" ht="15.75" customHeight="1" x14ac:dyDescent="0.2">
      <c r="A511" s="6">
        <v>508</v>
      </c>
      <c r="B511" s="6" t="s">
        <v>903</v>
      </c>
      <c r="C511" s="6" t="s">
        <v>706</v>
      </c>
      <c r="D511" s="6" t="s">
        <v>693</v>
      </c>
      <c r="H511" s="6" t="s">
        <v>715</v>
      </c>
    </row>
    <row r="512" spans="1:8" ht="15.75" customHeight="1" x14ac:dyDescent="0.2">
      <c r="A512" s="6">
        <v>509</v>
      </c>
      <c r="B512" s="6" t="s">
        <v>904</v>
      </c>
      <c r="C512" s="6" t="s">
        <v>706</v>
      </c>
      <c r="D512" s="6" t="s">
        <v>693</v>
      </c>
      <c r="H512" s="6" t="s">
        <v>715</v>
      </c>
    </row>
    <row r="513" spans="1:8" ht="15.75" customHeight="1" x14ac:dyDescent="0.2">
      <c r="A513" s="6">
        <v>510</v>
      </c>
      <c r="B513" s="6" t="s">
        <v>905</v>
      </c>
      <c r="C513" s="6" t="s">
        <v>706</v>
      </c>
      <c r="D513" s="6" t="s">
        <v>693</v>
      </c>
      <c r="H513" s="6" t="s">
        <v>715</v>
      </c>
    </row>
    <row r="514" spans="1:8" ht="15.75" customHeight="1" x14ac:dyDescent="0.2">
      <c r="A514" s="6">
        <v>511</v>
      </c>
      <c r="B514" s="6" t="s">
        <v>906</v>
      </c>
      <c r="C514" s="6" t="s">
        <v>706</v>
      </c>
      <c r="D514" s="6" t="s">
        <v>693</v>
      </c>
      <c r="H514" s="6" t="s">
        <v>715</v>
      </c>
    </row>
    <row r="515" spans="1:8" ht="15.75" customHeight="1" x14ac:dyDescent="0.2">
      <c r="A515" s="6">
        <v>512</v>
      </c>
      <c r="B515" s="6" t="s">
        <v>907</v>
      </c>
      <c r="C515" s="6" t="s">
        <v>706</v>
      </c>
      <c r="D515" s="6" t="s">
        <v>693</v>
      </c>
      <c r="H515" s="6" t="s">
        <v>715</v>
      </c>
    </row>
    <row r="516" spans="1:8" ht="15.75" customHeight="1" x14ac:dyDescent="0.2">
      <c r="A516" s="6">
        <v>513</v>
      </c>
      <c r="B516" s="6" t="s">
        <v>908</v>
      </c>
      <c r="C516" s="6" t="s">
        <v>706</v>
      </c>
      <c r="D516" s="6" t="s">
        <v>693</v>
      </c>
      <c r="H516" s="6" t="s">
        <v>715</v>
      </c>
    </row>
    <row r="517" spans="1:8" ht="15.75" customHeight="1" x14ac:dyDescent="0.2">
      <c r="A517" s="6">
        <v>514</v>
      </c>
      <c r="B517" s="6" t="s">
        <v>909</v>
      </c>
      <c r="C517" s="6" t="s">
        <v>701</v>
      </c>
      <c r="D517" s="6" t="s">
        <v>693</v>
      </c>
      <c r="H517" s="6" t="s">
        <v>715</v>
      </c>
    </row>
    <row r="518" spans="1:8" ht="15.75" customHeight="1" x14ac:dyDescent="0.2">
      <c r="A518" s="6">
        <v>515</v>
      </c>
      <c r="B518" s="6" t="s">
        <v>417</v>
      </c>
      <c r="C518" s="6" t="s">
        <v>701</v>
      </c>
      <c r="D518" s="6" t="s">
        <v>693</v>
      </c>
      <c r="H518" s="6" t="s">
        <v>715</v>
      </c>
    </row>
    <row r="519" spans="1:8" ht="15.75" customHeight="1" x14ac:dyDescent="0.2">
      <c r="A519" s="6">
        <v>516</v>
      </c>
      <c r="B519" s="6" t="s">
        <v>510</v>
      </c>
      <c r="C519" s="6" t="s">
        <v>701</v>
      </c>
      <c r="D519" s="6" t="s">
        <v>693</v>
      </c>
      <c r="H519" s="6" t="s">
        <v>715</v>
      </c>
    </row>
    <row r="520" spans="1:8" ht="15.75" customHeight="1" x14ac:dyDescent="0.2">
      <c r="A520" s="6">
        <v>517</v>
      </c>
      <c r="B520" s="6" t="s">
        <v>910</v>
      </c>
      <c r="C520" s="6" t="s">
        <v>701</v>
      </c>
      <c r="D520" s="6" t="s">
        <v>693</v>
      </c>
      <c r="H520" s="6" t="s">
        <v>715</v>
      </c>
    </row>
    <row r="521" spans="1:8" ht="15.75" customHeight="1" x14ac:dyDescent="0.2">
      <c r="A521" s="6">
        <v>518</v>
      </c>
      <c r="B521" s="6" t="s">
        <v>591</v>
      </c>
      <c r="C521" s="6" t="s">
        <v>701</v>
      </c>
      <c r="D521" s="6" t="s">
        <v>693</v>
      </c>
      <c r="H521" s="6" t="s">
        <v>715</v>
      </c>
    </row>
    <row r="522" spans="1:8" ht="15.75" customHeight="1" x14ac:dyDescent="0.2">
      <c r="A522" s="6">
        <v>519</v>
      </c>
      <c r="B522" s="6" t="s">
        <v>547</v>
      </c>
      <c r="C522" s="6" t="s">
        <v>701</v>
      </c>
      <c r="D522" s="6" t="s">
        <v>693</v>
      </c>
      <c r="H522" s="6" t="s">
        <v>715</v>
      </c>
    </row>
    <row r="523" spans="1:8" ht="15.75" customHeight="1" x14ac:dyDescent="0.2">
      <c r="A523" s="6">
        <v>520</v>
      </c>
      <c r="B523" s="6" t="s">
        <v>911</v>
      </c>
      <c r="C523" s="6" t="s">
        <v>701</v>
      </c>
      <c r="D523" s="6" t="s">
        <v>693</v>
      </c>
      <c r="H523" s="6" t="s">
        <v>715</v>
      </c>
    </row>
    <row r="524" spans="1:8" ht="15.75" customHeight="1" x14ac:dyDescent="0.2">
      <c r="A524" s="6">
        <v>521</v>
      </c>
      <c r="B524" s="6" t="s">
        <v>912</v>
      </c>
      <c r="C524" s="6" t="s">
        <v>701</v>
      </c>
      <c r="D524" s="6" t="s">
        <v>693</v>
      </c>
      <c r="H524" s="6" t="s">
        <v>715</v>
      </c>
    </row>
    <row r="525" spans="1:8" ht="15.75" customHeight="1" x14ac:dyDescent="0.2">
      <c r="A525" s="6">
        <v>522</v>
      </c>
      <c r="B525" s="6" t="s">
        <v>913</v>
      </c>
      <c r="C525" s="6" t="s">
        <v>701</v>
      </c>
      <c r="D525" s="6" t="s">
        <v>693</v>
      </c>
      <c r="H525" s="6" t="s">
        <v>715</v>
      </c>
    </row>
    <row r="526" spans="1:8" ht="15.75" customHeight="1" x14ac:dyDescent="0.2">
      <c r="A526" s="6">
        <v>523</v>
      </c>
      <c r="B526" s="6" t="s">
        <v>399</v>
      </c>
      <c r="C526" s="6" t="s">
        <v>701</v>
      </c>
      <c r="D526" s="6" t="s">
        <v>691</v>
      </c>
      <c r="H526" s="6" t="s">
        <v>715</v>
      </c>
    </row>
    <row r="527" spans="1:8" ht="15.75" customHeight="1" x14ac:dyDescent="0.2">
      <c r="A527" s="6">
        <v>524</v>
      </c>
      <c r="B527" s="6" t="s">
        <v>914</v>
      </c>
      <c r="C527" s="6" t="s">
        <v>701</v>
      </c>
      <c r="D527" s="6" t="s">
        <v>691</v>
      </c>
      <c r="H527" s="6" t="s">
        <v>715</v>
      </c>
    </row>
    <row r="528" spans="1:8" ht="15.75" customHeight="1" x14ac:dyDescent="0.2">
      <c r="A528" s="6">
        <v>525</v>
      </c>
      <c r="B528" s="6" t="s">
        <v>915</v>
      </c>
      <c r="C528" s="6" t="s">
        <v>701</v>
      </c>
      <c r="D528" s="6" t="s">
        <v>691</v>
      </c>
      <c r="H528" s="6" t="s">
        <v>715</v>
      </c>
    </row>
    <row r="529" spans="1:8" ht="15.75" customHeight="1" x14ac:dyDescent="0.2">
      <c r="A529" s="6">
        <v>526</v>
      </c>
      <c r="B529" s="6" t="s">
        <v>916</v>
      </c>
      <c r="C529" s="6" t="s">
        <v>701</v>
      </c>
      <c r="D529" s="6" t="s">
        <v>691</v>
      </c>
      <c r="H529" s="6" t="s">
        <v>715</v>
      </c>
    </row>
    <row r="530" spans="1:8" ht="15.75" customHeight="1" x14ac:dyDescent="0.2">
      <c r="A530" s="6">
        <v>527</v>
      </c>
      <c r="B530" s="6" t="s">
        <v>917</v>
      </c>
      <c r="C530" s="6" t="s">
        <v>701</v>
      </c>
      <c r="D530" s="6" t="s">
        <v>691</v>
      </c>
      <c r="H530" s="6" t="s">
        <v>715</v>
      </c>
    </row>
    <row r="531" spans="1:8" ht="15.75" customHeight="1" x14ac:dyDescent="0.2">
      <c r="A531" s="6">
        <v>528</v>
      </c>
      <c r="B531" s="6" t="s">
        <v>918</v>
      </c>
      <c r="C531" s="6" t="s">
        <v>701</v>
      </c>
      <c r="D531" s="6" t="s">
        <v>691</v>
      </c>
      <c r="H531" s="6" t="s">
        <v>715</v>
      </c>
    </row>
    <row r="532" spans="1:8" ht="15.75" customHeight="1" x14ac:dyDescent="0.2">
      <c r="A532" s="6">
        <v>529</v>
      </c>
      <c r="B532" s="6" t="s">
        <v>919</v>
      </c>
      <c r="C532" s="6" t="s">
        <v>706</v>
      </c>
      <c r="D532" s="6" t="s">
        <v>691</v>
      </c>
      <c r="H532" s="6" t="s">
        <v>715</v>
      </c>
    </row>
    <row r="533" spans="1:8" ht="15.75" customHeight="1" x14ac:dyDescent="0.2">
      <c r="A533" s="6">
        <v>530</v>
      </c>
      <c r="B533" s="6" t="s">
        <v>208</v>
      </c>
      <c r="C533" s="6" t="s">
        <v>701</v>
      </c>
      <c r="D533" s="6" t="s">
        <v>691</v>
      </c>
      <c r="H533" s="6" t="s">
        <v>715</v>
      </c>
    </row>
    <row r="534" spans="1:8" ht="15.75" customHeight="1" x14ac:dyDescent="0.2">
      <c r="A534" s="6">
        <v>531</v>
      </c>
      <c r="B534" s="6" t="s">
        <v>920</v>
      </c>
      <c r="C534" s="6" t="s">
        <v>701</v>
      </c>
      <c r="D534" s="6" t="s">
        <v>693</v>
      </c>
      <c r="H534" s="6" t="s">
        <v>715</v>
      </c>
    </row>
    <row r="535" spans="1:8" ht="15.75" customHeight="1" x14ac:dyDescent="0.2">
      <c r="A535" s="6">
        <v>532</v>
      </c>
      <c r="B535" s="6" t="s">
        <v>921</v>
      </c>
      <c r="C535" s="6" t="s">
        <v>701</v>
      </c>
      <c r="D535" s="6" t="s">
        <v>693</v>
      </c>
      <c r="H535" s="6" t="s">
        <v>715</v>
      </c>
    </row>
    <row r="536" spans="1:8" ht="15.75" customHeight="1" x14ac:dyDescent="0.2">
      <c r="A536" s="6">
        <v>533</v>
      </c>
      <c r="B536" s="6" t="s">
        <v>130</v>
      </c>
      <c r="C536" s="6" t="s">
        <v>697</v>
      </c>
      <c r="D536" s="6" t="s">
        <v>693</v>
      </c>
      <c r="H536" s="6" t="s">
        <v>715</v>
      </c>
    </row>
    <row r="537" spans="1:8" ht="15.75" customHeight="1" x14ac:dyDescent="0.2">
      <c r="A537" s="6">
        <v>534</v>
      </c>
      <c r="B537" s="6" t="s">
        <v>922</v>
      </c>
      <c r="C537" s="6" t="s">
        <v>701</v>
      </c>
      <c r="D537" s="6" t="s">
        <v>693</v>
      </c>
      <c r="H537" s="6" t="s">
        <v>715</v>
      </c>
    </row>
    <row r="538" spans="1:8" ht="15.75" customHeight="1" x14ac:dyDescent="0.2">
      <c r="A538" s="6">
        <v>535</v>
      </c>
      <c r="B538" s="6" t="s">
        <v>923</v>
      </c>
      <c r="C538" s="6" t="s">
        <v>701</v>
      </c>
      <c r="D538" s="6" t="s">
        <v>693</v>
      </c>
      <c r="G538" s="6" t="s">
        <v>711</v>
      </c>
      <c r="H538" s="6" t="s">
        <v>715</v>
      </c>
    </row>
    <row r="539" spans="1:8" ht="15.75" customHeight="1" x14ac:dyDescent="0.2">
      <c r="A539" s="6">
        <v>536</v>
      </c>
      <c r="B539" s="6" t="s">
        <v>924</v>
      </c>
      <c r="C539" s="6" t="s">
        <v>701</v>
      </c>
      <c r="D539" s="6" t="s">
        <v>693</v>
      </c>
      <c r="H539" s="6" t="s">
        <v>715</v>
      </c>
    </row>
    <row r="540" spans="1:8" ht="15.75" customHeight="1" x14ac:dyDescent="0.2">
      <c r="A540" s="6">
        <v>537</v>
      </c>
      <c r="B540" s="6" t="s">
        <v>925</v>
      </c>
      <c r="C540" s="6" t="s">
        <v>701</v>
      </c>
      <c r="D540" s="6" t="s">
        <v>693</v>
      </c>
      <c r="H540" s="6" t="s">
        <v>715</v>
      </c>
    </row>
    <row r="541" spans="1:8" ht="15.75" customHeight="1" x14ac:dyDescent="0.2">
      <c r="A541" s="6">
        <v>538</v>
      </c>
      <c r="B541" s="6" t="s">
        <v>926</v>
      </c>
      <c r="C541" s="6" t="s">
        <v>701</v>
      </c>
      <c r="D541" s="6" t="s">
        <v>691</v>
      </c>
      <c r="H541" s="6" t="s">
        <v>715</v>
      </c>
    </row>
    <row r="542" spans="1:8" ht="15.75" customHeight="1" x14ac:dyDescent="0.2">
      <c r="A542" s="6">
        <v>539</v>
      </c>
      <c r="B542" s="6" t="s">
        <v>927</v>
      </c>
      <c r="C542" s="6" t="s">
        <v>701</v>
      </c>
      <c r="D542" s="6" t="s">
        <v>691</v>
      </c>
      <c r="H542" s="6" t="s">
        <v>715</v>
      </c>
    </row>
    <row r="543" spans="1:8" ht="15.75" customHeight="1" x14ac:dyDescent="0.2">
      <c r="A543" s="6">
        <v>540</v>
      </c>
      <c r="B543" s="6" t="s">
        <v>928</v>
      </c>
      <c r="C543" s="6" t="s">
        <v>701</v>
      </c>
      <c r="D543" s="6" t="s">
        <v>691</v>
      </c>
      <c r="H543" s="6" t="s">
        <v>715</v>
      </c>
    </row>
    <row r="544" spans="1:8" ht="15.75" customHeight="1" x14ac:dyDescent="0.2">
      <c r="A544" s="6">
        <v>541</v>
      </c>
      <c r="B544" s="6" t="s">
        <v>929</v>
      </c>
      <c r="C544" s="6" t="s">
        <v>701</v>
      </c>
      <c r="D544" s="6" t="s">
        <v>691</v>
      </c>
      <c r="H544" s="6" t="s">
        <v>715</v>
      </c>
    </row>
    <row r="545" spans="1:8" ht="15.75" customHeight="1" x14ac:dyDescent="0.2">
      <c r="A545" s="6">
        <v>542</v>
      </c>
      <c r="B545" s="6" t="s">
        <v>930</v>
      </c>
      <c r="C545" s="6" t="s">
        <v>701</v>
      </c>
      <c r="D545" s="6" t="s">
        <v>691</v>
      </c>
      <c r="H545" s="6" t="s">
        <v>715</v>
      </c>
    </row>
    <row r="546" spans="1:8" ht="15.75" customHeight="1" x14ac:dyDescent="0.2">
      <c r="A546" s="6">
        <v>543</v>
      </c>
      <c r="B546" s="6" t="s">
        <v>931</v>
      </c>
      <c r="C546" s="6" t="s">
        <v>701</v>
      </c>
      <c r="D546" s="6" t="s">
        <v>691</v>
      </c>
      <c r="H546" s="6" t="s">
        <v>715</v>
      </c>
    </row>
    <row r="547" spans="1:8" ht="15.75" customHeight="1" x14ac:dyDescent="0.2">
      <c r="A547" s="6">
        <v>544</v>
      </c>
      <c r="B547" s="6" t="s">
        <v>925</v>
      </c>
      <c r="C547" s="6" t="s">
        <v>701</v>
      </c>
      <c r="D547" s="6" t="s">
        <v>691</v>
      </c>
      <c r="H547" s="6" t="s">
        <v>715</v>
      </c>
    </row>
    <row r="548" spans="1:8" ht="15.75" customHeight="1" x14ac:dyDescent="0.2">
      <c r="A548" s="6">
        <v>545</v>
      </c>
      <c r="B548" s="6" t="s">
        <v>932</v>
      </c>
      <c r="C548" s="6" t="s">
        <v>701</v>
      </c>
      <c r="D548" s="6" t="s">
        <v>693</v>
      </c>
      <c r="H548" s="6" t="s">
        <v>715</v>
      </c>
    </row>
    <row r="549" spans="1:8" ht="15.75" customHeight="1" x14ac:dyDescent="0.2">
      <c r="A549" s="6">
        <v>546</v>
      </c>
      <c r="B549" s="6" t="s">
        <v>933</v>
      </c>
      <c r="C549" s="6" t="s">
        <v>701</v>
      </c>
      <c r="D549" s="6" t="s">
        <v>693</v>
      </c>
      <c r="H549" s="6" t="s">
        <v>715</v>
      </c>
    </row>
    <row r="550" spans="1:8" ht="15.75" customHeight="1" x14ac:dyDescent="0.2">
      <c r="A550" s="6">
        <v>547</v>
      </c>
      <c r="B550" s="6" t="s">
        <v>934</v>
      </c>
      <c r="C550" s="6" t="s">
        <v>701</v>
      </c>
      <c r="D550" s="6" t="s">
        <v>693</v>
      </c>
      <c r="H550" s="6" t="s">
        <v>715</v>
      </c>
    </row>
    <row r="551" spans="1:8" ht="15.75" customHeight="1" x14ac:dyDescent="0.2">
      <c r="A551" s="6">
        <v>548</v>
      </c>
      <c r="B551" s="6" t="s">
        <v>596</v>
      </c>
      <c r="C551" s="6" t="s">
        <v>701</v>
      </c>
      <c r="D551" s="6" t="s">
        <v>693</v>
      </c>
      <c r="H551" s="6" t="s">
        <v>715</v>
      </c>
    </row>
    <row r="552" spans="1:8" ht="15.75" customHeight="1" x14ac:dyDescent="0.2">
      <c r="A552" s="6">
        <v>549</v>
      </c>
      <c r="B552" s="6" t="s">
        <v>935</v>
      </c>
      <c r="C552" s="6" t="s">
        <v>701</v>
      </c>
      <c r="D552" s="6" t="s">
        <v>693</v>
      </c>
      <c r="H552" s="6" t="s">
        <v>715</v>
      </c>
    </row>
    <row r="553" spans="1:8" ht="15.75" customHeight="1" x14ac:dyDescent="0.2">
      <c r="A553" s="6">
        <v>550</v>
      </c>
      <c r="B553" s="6" t="s">
        <v>936</v>
      </c>
      <c r="C553" s="6" t="s">
        <v>701</v>
      </c>
      <c r="D553" s="6" t="s">
        <v>693</v>
      </c>
      <c r="H553" s="6" t="s">
        <v>715</v>
      </c>
    </row>
    <row r="554" spans="1:8" ht="15.75" customHeight="1" x14ac:dyDescent="0.2">
      <c r="A554" s="6">
        <v>551</v>
      </c>
      <c r="B554" s="6" t="s">
        <v>575</v>
      </c>
      <c r="C554" s="6" t="s">
        <v>701</v>
      </c>
      <c r="D554" s="6" t="s">
        <v>693</v>
      </c>
      <c r="H554" s="6" t="s">
        <v>715</v>
      </c>
    </row>
    <row r="555" spans="1:8" ht="15.75" customHeight="1" x14ac:dyDescent="0.2">
      <c r="A555" s="6">
        <v>552</v>
      </c>
      <c r="B555" s="6" t="s">
        <v>937</v>
      </c>
      <c r="C555" s="6" t="s">
        <v>701</v>
      </c>
      <c r="D555" s="6" t="s">
        <v>693</v>
      </c>
      <c r="H555" s="6" t="s">
        <v>715</v>
      </c>
    </row>
    <row r="556" spans="1:8" ht="15.75" customHeight="1" x14ac:dyDescent="0.2">
      <c r="A556" s="6">
        <v>553</v>
      </c>
      <c r="B556" s="6" t="s">
        <v>938</v>
      </c>
      <c r="C556" s="6" t="s">
        <v>701</v>
      </c>
      <c r="D556" s="6" t="s">
        <v>693</v>
      </c>
      <c r="H556" s="6" t="s">
        <v>715</v>
      </c>
    </row>
    <row r="557" spans="1:8" ht="15.75" customHeight="1" x14ac:dyDescent="0.2">
      <c r="A557" s="6">
        <v>554</v>
      </c>
      <c r="B557" s="6" t="s">
        <v>939</v>
      </c>
      <c r="C557" s="6" t="s">
        <v>701</v>
      </c>
      <c r="D557" s="6" t="s">
        <v>693</v>
      </c>
      <c r="H557" s="6" t="s">
        <v>715</v>
      </c>
    </row>
    <row r="558" spans="1:8" ht="15.75" customHeight="1" x14ac:dyDescent="0.2">
      <c r="A558" s="6">
        <v>555</v>
      </c>
      <c r="B558" s="6" t="s">
        <v>940</v>
      </c>
      <c r="C558" s="6" t="s">
        <v>701</v>
      </c>
      <c r="D558" s="6" t="s">
        <v>691</v>
      </c>
      <c r="H558" s="6" t="s">
        <v>715</v>
      </c>
    </row>
    <row r="559" spans="1:8" ht="15.75" customHeight="1" x14ac:dyDescent="0.2">
      <c r="A559" s="6">
        <v>556</v>
      </c>
      <c r="B559" s="6" t="s">
        <v>941</v>
      </c>
      <c r="C559" s="6" t="s">
        <v>701</v>
      </c>
      <c r="D559" s="6" t="s">
        <v>691</v>
      </c>
      <c r="H559" s="6" t="s">
        <v>715</v>
      </c>
    </row>
    <row r="560" spans="1:8" ht="15.75" customHeight="1" x14ac:dyDescent="0.2">
      <c r="A560" s="6">
        <v>557</v>
      </c>
      <c r="B560" s="6" t="s">
        <v>942</v>
      </c>
      <c r="C560" s="6" t="s">
        <v>701</v>
      </c>
      <c r="D560" s="6" t="s">
        <v>691</v>
      </c>
      <c r="H560" s="6" t="s">
        <v>715</v>
      </c>
    </row>
    <row r="561" spans="1:8" ht="15.75" customHeight="1" x14ac:dyDescent="0.2">
      <c r="A561" s="6">
        <v>558</v>
      </c>
      <c r="B561" s="6" t="s">
        <v>943</v>
      </c>
      <c r="C561" s="6" t="s">
        <v>701</v>
      </c>
      <c r="D561" s="6" t="s">
        <v>691</v>
      </c>
      <c r="H561" s="6" t="s">
        <v>715</v>
      </c>
    </row>
    <row r="562" spans="1:8" ht="15.75" customHeight="1" x14ac:dyDescent="0.2">
      <c r="A562" s="6">
        <v>559</v>
      </c>
      <c r="B562" s="6" t="s">
        <v>944</v>
      </c>
      <c r="C562" s="6" t="s">
        <v>701</v>
      </c>
      <c r="D562" s="6" t="s">
        <v>691</v>
      </c>
      <c r="H562" s="6" t="s">
        <v>715</v>
      </c>
    </row>
    <row r="563" spans="1:8" ht="15.75" customHeight="1" x14ac:dyDescent="0.2">
      <c r="A563" s="6">
        <v>560</v>
      </c>
      <c r="B563" s="6" t="s">
        <v>945</v>
      </c>
      <c r="C563" s="6" t="s">
        <v>701</v>
      </c>
      <c r="D563" s="6" t="s">
        <v>691</v>
      </c>
      <c r="H563" s="6" t="s">
        <v>715</v>
      </c>
    </row>
    <row r="564" spans="1:8" ht="15.75" customHeight="1" x14ac:dyDescent="0.2">
      <c r="A564" s="6">
        <v>561</v>
      </c>
      <c r="B564" s="6" t="s">
        <v>946</v>
      </c>
      <c r="C564" s="6" t="s">
        <v>701</v>
      </c>
      <c r="D564" s="6" t="s">
        <v>691</v>
      </c>
      <c r="H564" s="6" t="s">
        <v>715</v>
      </c>
    </row>
    <row r="565" spans="1:8" ht="15.75" customHeight="1" x14ac:dyDescent="0.2">
      <c r="A565" s="6">
        <v>562</v>
      </c>
      <c r="B565" s="6" t="s">
        <v>947</v>
      </c>
      <c r="C565" s="6" t="s">
        <v>701</v>
      </c>
      <c r="D565" s="6" t="s">
        <v>693</v>
      </c>
      <c r="H565" s="6" t="s">
        <v>715</v>
      </c>
    </row>
    <row r="566" spans="1:8" ht="15.75" customHeight="1" x14ac:dyDescent="0.2">
      <c r="A566" s="6">
        <v>563</v>
      </c>
      <c r="B566" s="6" t="s">
        <v>948</v>
      </c>
      <c r="C566" s="6" t="s">
        <v>701</v>
      </c>
      <c r="D566" s="6" t="s">
        <v>693</v>
      </c>
      <c r="H566" s="6" t="s">
        <v>715</v>
      </c>
    </row>
    <row r="567" spans="1:8" ht="15.75" customHeight="1" x14ac:dyDescent="0.2">
      <c r="A567" s="6">
        <v>564</v>
      </c>
      <c r="B567" s="6" t="s">
        <v>326</v>
      </c>
      <c r="C567" s="6" t="s">
        <v>701</v>
      </c>
      <c r="D567" s="6" t="s">
        <v>693</v>
      </c>
      <c r="H567" s="6" t="s">
        <v>715</v>
      </c>
    </row>
    <row r="568" spans="1:8" ht="15.75" customHeight="1" x14ac:dyDescent="0.2">
      <c r="A568" s="6">
        <v>565</v>
      </c>
      <c r="B568" s="6" t="s">
        <v>949</v>
      </c>
      <c r="C568" s="6" t="s">
        <v>701</v>
      </c>
      <c r="D568" s="6" t="s">
        <v>693</v>
      </c>
      <c r="H568" s="6" t="s">
        <v>715</v>
      </c>
    </row>
    <row r="569" spans="1:8" ht="15.75" customHeight="1" x14ac:dyDescent="0.2">
      <c r="A569" s="6">
        <v>566</v>
      </c>
      <c r="B569" s="6" t="s">
        <v>950</v>
      </c>
      <c r="C569" s="6" t="s">
        <v>701</v>
      </c>
      <c r="D569" s="6" t="s">
        <v>693</v>
      </c>
      <c r="H569" s="6" t="s">
        <v>715</v>
      </c>
    </row>
    <row r="570" spans="1:8" ht="15.75" customHeight="1" x14ac:dyDescent="0.2">
      <c r="A570" s="6">
        <v>567</v>
      </c>
      <c r="B570" s="6" t="s">
        <v>951</v>
      </c>
      <c r="C570" s="6" t="s">
        <v>701</v>
      </c>
      <c r="D570" s="6" t="s">
        <v>693</v>
      </c>
      <c r="H570" s="6" t="s">
        <v>715</v>
      </c>
    </row>
    <row r="571" spans="1:8" ht="15.75" customHeight="1" x14ac:dyDescent="0.2">
      <c r="A571" s="6">
        <v>568</v>
      </c>
      <c r="B571" s="6" t="s">
        <v>952</v>
      </c>
      <c r="C571" s="6" t="s">
        <v>701</v>
      </c>
      <c r="D571" s="6" t="s">
        <v>693</v>
      </c>
      <c r="H571" s="6" t="s">
        <v>715</v>
      </c>
    </row>
    <row r="572" spans="1:8" ht="15.75" customHeight="1" x14ac:dyDescent="0.2">
      <c r="A572" s="6">
        <v>569</v>
      </c>
      <c r="B572" s="6" t="s">
        <v>591</v>
      </c>
      <c r="C572" s="6" t="s">
        <v>701</v>
      </c>
      <c r="D572" s="6" t="s">
        <v>693</v>
      </c>
      <c r="H572" s="6" t="s">
        <v>715</v>
      </c>
    </row>
    <row r="573" spans="1:8" ht="15.75" customHeight="1" x14ac:dyDescent="0.2">
      <c r="A573" s="6">
        <v>570</v>
      </c>
      <c r="B573" s="6" t="s">
        <v>953</v>
      </c>
      <c r="C573" s="6" t="s">
        <v>701</v>
      </c>
      <c r="D573" s="6" t="s">
        <v>693</v>
      </c>
      <c r="H573" s="6" t="s">
        <v>715</v>
      </c>
    </row>
    <row r="574" spans="1:8" ht="15.75" customHeight="1" x14ac:dyDescent="0.2">
      <c r="A574" s="6">
        <v>571</v>
      </c>
      <c r="B574" s="6" t="s">
        <v>954</v>
      </c>
      <c r="C574" s="6" t="s">
        <v>701</v>
      </c>
      <c r="D574" s="6" t="s">
        <v>693</v>
      </c>
      <c r="H574" s="6" t="s">
        <v>715</v>
      </c>
    </row>
    <row r="575" spans="1:8" ht="15.75" customHeight="1" x14ac:dyDescent="0.2">
      <c r="A575" s="6">
        <v>572</v>
      </c>
      <c r="B575" s="6" t="s">
        <v>955</v>
      </c>
      <c r="C575" s="6" t="s">
        <v>701</v>
      </c>
      <c r="D575" s="6" t="s">
        <v>693</v>
      </c>
      <c r="H575" s="6" t="s">
        <v>715</v>
      </c>
    </row>
    <row r="576" spans="1:8" ht="15.75" customHeight="1" x14ac:dyDescent="0.2">
      <c r="A576" s="6">
        <v>573</v>
      </c>
      <c r="B576" s="6" t="s">
        <v>956</v>
      </c>
      <c r="C576" s="6" t="s">
        <v>701</v>
      </c>
      <c r="D576" s="6" t="s">
        <v>693</v>
      </c>
      <c r="H576" s="6" t="s">
        <v>715</v>
      </c>
    </row>
    <row r="577" spans="1:8" ht="15.75" customHeight="1" x14ac:dyDescent="0.2">
      <c r="A577" s="6">
        <v>574</v>
      </c>
      <c r="B577" s="6" t="s">
        <v>957</v>
      </c>
      <c r="C577" s="6" t="s">
        <v>701</v>
      </c>
      <c r="D577" s="6" t="s">
        <v>693</v>
      </c>
      <c r="H577" s="6" t="s">
        <v>715</v>
      </c>
    </row>
    <row r="578" spans="1:8" ht="15.75" customHeight="1" x14ac:dyDescent="0.2">
      <c r="A578" s="6">
        <v>575</v>
      </c>
      <c r="B578" s="6" t="s">
        <v>958</v>
      </c>
      <c r="C578" s="6" t="s">
        <v>701</v>
      </c>
      <c r="D578" s="6" t="s">
        <v>693</v>
      </c>
      <c r="H578" s="6" t="s">
        <v>715</v>
      </c>
    </row>
    <row r="579" spans="1:8" ht="15.75" customHeight="1" x14ac:dyDescent="0.2">
      <c r="A579" s="6">
        <v>576</v>
      </c>
      <c r="B579" s="6" t="s">
        <v>959</v>
      </c>
      <c r="C579" s="6" t="s">
        <v>701</v>
      </c>
      <c r="D579" s="6" t="s">
        <v>693</v>
      </c>
      <c r="H579" s="6" t="s">
        <v>715</v>
      </c>
    </row>
    <row r="580" spans="1:8" ht="15.75" customHeight="1" x14ac:dyDescent="0.2">
      <c r="A580" s="6">
        <v>577</v>
      </c>
      <c r="B580" s="6" t="s">
        <v>960</v>
      </c>
      <c r="C580" s="6" t="s">
        <v>701</v>
      </c>
      <c r="D580" s="6" t="s">
        <v>693</v>
      </c>
      <c r="H580" s="6" t="s">
        <v>715</v>
      </c>
    </row>
    <row r="581" spans="1:8" ht="15.75" customHeight="1" x14ac:dyDescent="0.2">
      <c r="A581" s="6">
        <v>578</v>
      </c>
      <c r="B581" s="6" t="s">
        <v>961</v>
      </c>
      <c r="C581" s="6" t="s">
        <v>701</v>
      </c>
      <c r="D581" s="6" t="s">
        <v>693</v>
      </c>
      <c r="H581" s="6" t="s">
        <v>715</v>
      </c>
    </row>
    <row r="582" spans="1:8" ht="15.75" customHeight="1" x14ac:dyDescent="0.2">
      <c r="A582" s="6">
        <v>579</v>
      </c>
      <c r="B582" s="6" t="s">
        <v>962</v>
      </c>
      <c r="C582" s="6" t="s">
        <v>701</v>
      </c>
      <c r="D582" s="6" t="s">
        <v>693</v>
      </c>
      <c r="H582" s="6" t="s">
        <v>715</v>
      </c>
    </row>
    <row r="583" spans="1:8" ht="15.75" customHeight="1" x14ac:dyDescent="0.2">
      <c r="A583" s="6">
        <v>580</v>
      </c>
      <c r="B583" s="6" t="s">
        <v>671</v>
      </c>
      <c r="C583" s="6" t="s">
        <v>701</v>
      </c>
      <c r="D583" s="6" t="s">
        <v>693</v>
      </c>
      <c r="H583" s="6" t="s">
        <v>715</v>
      </c>
    </row>
    <row r="584" spans="1:8" ht="15.75" customHeight="1" x14ac:dyDescent="0.2">
      <c r="A584" s="6">
        <v>581</v>
      </c>
      <c r="B584" s="6" t="s">
        <v>963</v>
      </c>
      <c r="C584" s="6" t="s">
        <v>701</v>
      </c>
      <c r="D584" s="6" t="s">
        <v>693</v>
      </c>
      <c r="H584" s="6" t="s">
        <v>715</v>
      </c>
    </row>
    <row r="585" spans="1:8" ht="15.75" customHeight="1" x14ac:dyDescent="0.2">
      <c r="A585" s="6">
        <v>582</v>
      </c>
      <c r="B585" s="6" t="s">
        <v>964</v>
      </c>
      <c r="C585" s="6" t="s">
        <v>701</v>
      </c>
      <c r="D585" s="6" t="s">
        <v>693</v>
      </c>
      <c r="H585" s="6" t="s">
        <v>715</v>
      </c>
    </row>
    <row r="586" spans="1:8" ht="15.75" customHeight="1" x14ac:dyDescent="0.2">
      <c r="A586" s="6">
        <v>583</v>
      </c>
      <c r="B586" s="6" t="s">
        <v>965</v>
      </c>
      <c r="C586" s="6" t="s">
        <v>701</v>
      </c>
      <c r="D586" s="6" t="s">
        <v>693</v>
      </c>
      <c r="H586" s="6" t="s">
        <v>715</v>
      </c>
    </row>
    <row r="587" spans="1:8" ht="15.75" customHeight="1" x14ac:dyDescent="0.2">
      <c r="A587" s="6">
        <v>584</v>
      </c>
      <c r="B587" s="6" t="s">
        <v>966</v>
      </c>
      <c r="C587" s="6" t="s">
        <v>701</v>
      </c>
      <c r="D587" s="6" t="s">
        <v>693</v>
      </c>
      <c r="H587" s="6" t="s">
        <v>715</v>
      </c>
    </row>
    <row r="588" spans="1:8" ht="15.75" customHeight="1" x14ac:dyDescent="0.2">
      <c r="A588" s="6">
        <v>585</v>
      </c>
      <c r="B588" s="6" t="s">
        <v>967</v>
      </c>
      <c r="C588" s="6" t="s">
        <v>701</v>
      </c>
      <c r="D588" s="6" t="s">
        <v>693</v>
      </c>
      <c r="H588" s="6" t="s">
        <v>715</v>
      </c>
    </row>
    <row r="589" spans="1:8" ht="15.75" customHeight="1" x14ac:dyDescent="0.2">
      <c r="A589" s="6">
        <v>586</v>
      </c>
      <c r="B589" s="6" t="s">
        <v>968</v>
      </c>
      <c r="C589" s="6" t="s">
        <v>701</v>
      </c>
      <c r="D589" s="6" t="s">
        <v>693</v>
      </c>
      <c r="H589" s="6" t="s">
        <v>715</v>
      </c>
    </row>
    <row r="590" spans="1:8" ht="15.75" customHeight="1" x14ac:dyDescent="0.2">
      <c r="A590" s="6">
        <v>587</v>
      </c>
      <c r="B590" s="6" t="s">
        <v>969</v>
      </c>
      <c r="C590" s="6" t="s">
        <v>701</v>
      </c>
      <c r="D590" s="6" t="s">
        <v>693</v>
      </c>
      <c r="H590" s="6" t="s">
        <v>715</v>
      </c>
    </row>
    <row r="591" spans="1:8" ht="15.75" customHeight="1" x14ac:dyDescent="0.2">
      <c r="A591" s="6">
        <v>588</v>
      </c>
      <c r="B591" s="6" t="s">
        <v>970</v>
      </c>
      <c r="C591" s="6" t="s">
        <v>701</v>
      </c>
      <c r="D591" s="6" t="s">
        <v>693</v>
      </c>
      <c r="H591" s="6" t="s">
        <v>715</v>
      </c>
    </row>
    <row r="592" spans="1:8" ht="15.75" customHeight="1" x14ac:dyDescent="0.2">
      <c r="A592" s="6">
        <v>589</v>
      </c>
      <c r="B592" s="6" t="s">
        <v>971</v>
      </c>
      <c r="C592" s="6" t="s">
        <v>701</v>
      </c>
      <c r="D592" s="6" t="s">
        <v>693</v>
      </c>
      <c r="H592" s="6" t="s">
        <v>715</v>
      </c>
    </row>
    <row r="593" spans="1:8" ht="15.75" customHeight="1" x14ac:dyDescent="0.2">
      <c r="A593" s="6">
        <v>590</v>
      </c>
      <c r="B593" s="6" t="s">
        <v>972</v>
      </c>
      <c r="C593" s="6" t="s">
        <v>701</v>
      </c>
      <c r="D593" s="6" t="s">
        <v>693</v>
      </c>
      <c r="H593" s="6" t="s">
        <v>715</v>
      </c>
    </row>
    <row r="594" spans="1:8" ht="15.75" customHeight="1" x14ac:dyDescent="0.2">
      <c r="A594" s="6">
        <v>591</v>
      </c>
      <c r="B594" s="6" t="s">
        <v>973</v>
      </c>
      <c r="C594" s="6" t="s">
        <v>701</v>
      </c>
      <c r="D594" s="6" t="s">
        <v>693</v>
      </c>
      <c r="H594" s="6" t="s">
        <v>715</v>
      </c>
    </row>
    <row r="595" spans="1:8" ht="15.75" customHeight="1" x14ac:dyDescent="0.2">
      <c r="A595" s="6">
        <v>592</v>
      </c>
      <c r="B595" s="6" t="s">
        <v>974</v>
      </c>
      <c r="C595" s="6" t="s">
        <v>701</v>
      </c>
      <c r="D595" s="6" t="s">
        <v>693</v>
      </c>
      <c r="H595" s="6" t="s">
        <v>715</v>
      </c>
    </row>
    <row r="596" spans="1:8" ht="15.75" customHeight="1" x14ac:dyDescent="0.2">
      <c r="A596" s="6">
        <v>593</v>
      </c>
      <c r="B596" s="6" t="s">
        <v>975</v>
      </c>
      <c r="C596" s="6" t="s">
        <v>701</v>
      </c>
      <c r="D596" s="6" t="s">
        <v>693</v>
      </c>
      <c r="H596" s="6" t="s">
        <v>715</v>
      </c>
    </row>
    <row r="597" spans="1:8" ht="15.75" customHeight="1" x14ac:dyDescent="0.2">
      <c r="A597" s="6">
        <v>594</v>
      </c>
      <c r="B597" s="6" t="s">
        <v>976</v>
      </c>
      <c r="C597" s="6" t="s">
        <v>701</v>
      </c>
      <c r="D597" s="6" t="s">
        <v>693</v>
      </c>
      <c r="H597" s="6" t="s">
        <v>715</v>
      </c>
    </row>
    <row r="598" spans="1:8" ht="15.75" customHeight="1" x14ac:dyDescent="0.2">
      <c r="A598" s="6">
        <v>595</v>
      </c>
      <c r="B598" s="6" t="s">
        <v>977</v>
      </c>
      <c r="C598" s="6" t="s">
        <v>701</v>
      </c>
      <c r="D598" s="6" t="s">
        <v>693</v>
      </c>
      <c r="H598" s="6" t="s">
        <v>715</v>
      </c>
    </row>
    <row r="599" spans="1:8" ht="15.75" customHeight="1" x14ac:dyDescent="0.2">
      <c r="A599" s="6">
        <v>596</v>
      </c>
      <c r="B599" s="6" t="s">
        <v>978</v>
      </c>
      <c r="C599" s="6" t="s">
        <v>701</v>
      </c>
      <c r="D599" s="6" t="s">
        <v>693</v>
      </c>
      <c r="H599" s="6" t="s">
        <v>715</v>
      </c>
    </row>
    <row r="600" spans="1:8" ht="15.75" customHeight="1" x14ac:dyDescent="0.2">
      <c r="A600" s="6">
        <v>597</v>
      </c>
      <c r="B600" s="6" t="s">
        <v>979</v>
      </c>
      <c r="C600" s="6" t="s">
        <v>701</v>
      </c>
      <c r="D600" s="6" t="s">
        <v>693</v>
      </c>
      <c r="H600" s="6" t="s">
        <v>715</v>
      </c>
    </row>
    <row r="601" spans="1:8" ht="15.75" customHeight="1" x14ac:dyDescent="0.2">
      <c r="A601" s="6">
        <v>598</v>
      </c>
      <c r="B601" s="6" t="s">
        <v>980</v>
      </c>
      <c r="C601" s="6" t="s">
        <v>701</v>
      </c>
      <c r="D601" s="6" t="s">
        <v>693</v>
      </c>
      <c r="H601" s="6" t="s">
        <v>715</v>
      </c>
    </row>
    <row r="602" spans="1:8" ht="15.75" customHeight="1" x14ac:dyDescent="0.2">
      <c r="A602" s="6">
        <v>599</v>
      </c>
      <c r="B602" s="6" t="s">
        <v>981</v>
      </c>
      <c r="C602" s="6" t="s">
        <v>701</v>
      </c>
      <c r="D602" s="6" t="s">
        <v>693</v>
      </c>
      <c r="H602" s="6" t="s">
        <v>715</v>
      </c>
    </row>
    <row r="603" spans="1:8" ht="15.75" customHeight="1" x14ac:dyDescent="0.2">
      <c r="A603" s="6">
        <v>600</v>
      </c>
      <c r="B603" s="6" t="s">
        <v>982</v>
      </c>
      <c r="C603" s="6" t="s">
        <v>701</v>
      </c>
      <c r="D603" s="6" t="s">
        <v>693</v>
      </c>
      <c r="H603" s="6" t="s">
        <v>715</v>
      </c>
    </row>
    <row r="604" spans="1:8" ht="15.75" customHeight="1" x14ac:dyDescent="0.2">
      <c r="A604" s="6">
        <v>601</v>
      </c>
      <c r="B604" s="6" t="s">
        <v>983</v>
      </c>
      <c r="C604" s="6" t="s">
        <v>701</v>
      </c>
      <c r="D604" s="6" t="s">
        <v>693</v>
      </c>
      <c r="H604" s="6" t="s">
        <v>715</v>
      </c>
    </row>
    <row r="605" spans="1:8" ht="15.75" customHeight="1" x14ac:dyDescent="0.2">
      <c r="A605" s="6">
        <v>602</v>
      </c>
      <c r="B605" s="6" t="s">
        <v>984</v>
      </c>
      <c r="C605" s="6" t="s">
        <v>701</v>
      </c>
      <c r="D605" s="6" t="s">
        <v>693</v>
      </c>
      <c r="H605" s="6" t="s">
        <v>715</v>
      </c>
    </row>
    <row r="606" spans="1:8" ht="15.75" customHeight="1" x14ac:dyDescent="0.2">
      <c r="A606" s="6">
        <v>603</v>
      </c>
      <c r="B606" s="6" t="s">
        <v>985</v>
      </c>
      <c r="C606" s="6" t="s">
        <v>701</v>
      </c>
      <c r="D606" s="6" t="s">
        <v>693</v>
      </c>
      <c r="H606" s="6" t="s">
        <v>715</v>
      </c>
    </row>
    <row r="607" spans="1:8" ht="15.75" customHeight="1" x14ac:dyDescent="0.2">
      <c r="A607" s="6">
        <v>604</v>
      </c>
      <c r="B607" s="6" t="s">
        <v>986</v>
      </c>
      <c r="C607" s="6" t="s">
        <v>701</v>
      </c>
      <c r="D607" s="6" t="s">
        <v>693</v>
      </c>
      <c r="H607" s="6" t="s">
        <v>715</v>
      </c>
    </row>
    <row r="608" spans="1:8" ht="15.75" customHeight="1" x14ac:dyDescent="0.2">
      <c r="A608" s="6">
        <v>605</v>
      </c>
      <c r="B608" s="6" t="s">
        <v>987</v>
      </c>
      <c r="C608" s="6" t="s">
        <v>701</v>
      </c>
      <c r="D608" s="6" t="s">
        <v>693</v>
      </c>
      <c r="H608" s="6" t="s">
        <v>715</v>
      </c>
    </row>
    <row r="609" spans="1:8" ht="15.75" customHeight="1" x14ac:dyDescent="0.2">
      <c r="A609" s="6">
        <v>606</v>
      </c>
      <c r="B609" s="6" t="s">
        <v>988</v>
      </c>
      <c r="C609" s="6" t="s">
        <v>701</v>
      </c>
      <c r="D609" s="6" t="s">
        <v>693</v>
      </c>
      <c r="H609" s="6" t="s">
        <v>715</v>
      </c>
    </row>
    <row r="610" spans="1:8" ht="15.75" customHeight="1" x14ac:dyDescent="0.2">
      <c r="A610" s="6">
        <v>607</v>
      </c>
      <c r="B610" s="6" t="s">
        <v>989</v>
      </c>
      <c r="C610" s="6" t="s">
        <v>701</v>
      </c>
      <c r="D610" s="6" t="s">
        <v>693</v>
      </c>
      <c r="H610" s="6" t="s">
        <v>715</v>
      </c>
    </row>
    <row r="611" spans="1:8" ht="15.75" customHeight="1" x14ac:dyDescent="0.2">
      <c r="A611" s="6">
        <v>608</v>
      </c>
      <c r="B611" s="6" t="s">
        <v>990</v>
      </c>
      <c r="C611" s="6" t="s">
        <v>701</v>
      </c>
      <c r="D611" s="6" t="s">
        <v>693</v>
      </c>
      <c r="H611" s="6" t="s">
        <v>715</v>
      </c>
    </row>
    <row r="612" spans="1:8" ht="15.75" customHeight="1" x14ac:dyDescent="0.2">
      <c r="A612" s="6">
        <v>609</v>
      </c>
      <c r="B612" s="6" t="s">
        <v>991</v>
      </c>
      <c r="C612" s="6" t="s">
        <v>701</v>
      </c>
      <c r="D612" s="6" t="s">
        <v>693</v>
      </c>
      <c r="H612" s="6" t="s">
        <v>715</v>
      </c>
    </row>
    <row r="613" spans="1:8" ht="15.75" customHeight="1" x14ac:dyDescent="0.2">
      <c r="A613" s="6">
        <v>610</v>
      </c>
      <c r="B613" s="6" t="s">
        <v>992</v>
      </c>
      <c r="C613" s="6" t="s">
        <v>701</v>
      </c>
      <c r="D613" s="6" t="s">
        <v>693</v>
      </c>
      <c r="H613" s="6" t="s">
        <v>715</v>
      </c>
    </row>
    <row r="614" spans="1:8" ht="15.75" customHeight="1" x14ac:dyDescent="0.2">
      <c r="A614" s="6">
        <v>611</v>
      </c>
      <c r="B614" s="6" t="s">
        <v>993</v>
      </c>
      <c r="C614" s="6" t="s">
        <v>701</v>
      </c>
      <c r="D614" s="6" t="s">
        <v>693</v>
      </c>
      <c r="H614" s="6" t="s">
        <v>715</v>
      </c>
    </row>
    <row r="615" spans="1:8" ht="15.75" customHeight="1" x14ac:dyDescent="0.2">
      <c r="A615" s="6">
        <v>612</v>
      </c>
      <c r="B615" s="6" t="s">
        <v>994</v>
      </c>
      <c r="C615" s="6" t="s">
        <v>701</v>
      </c>
      <c r="D615" s="6" t="s">
        <v>693</v>
      </c>
      <c r="H615" s="6" t="s">
        <v>715</v>
      </c>
    </row>
    <row r="616" spans="1:8" ht="15.75" customHeight="1" x14ac:dyDescent="0.2">
      <c r="A616" s="6">
        <v>613</v>
      </c>
      <c r="B616" s="6" t="s">
        <v>995</v>
      </c>
      <c r="C616" s="6" t="s">
        <v>701</v>
      </c>
      <c r="D616" s="6" t="s">
        <v>693</v>
      </c>
      <c r="H616" s="6" t="s">
        <v>715</v>
      </c>
    </row>
    <row r="617" spans="1:8" ht="15.75" customHeight="1" x14ac:dyDescent="0.2">
      <c r="A617" s="6">
        <v>614</v>
      </c>
      <c r="B617" s="6" t="s">
        <v>996</v>
      </c>
      <c r="C617" s="6" t="s">
        <v>701</v>
      </c>
      <c r="D617" s="6" t="s">
        <v>693</v>
      </c>
      <c r="H617" s="6" t="s">
        <v>715</v>
      </c>
    </row>
    <row r="618" spans="1:8" ht="15.75" customHeight="1" x14ac:dyDescent="0.2">
      <c r="A618" s="6">
        <v>615</v>
      </c>
      <c r="B618" s="6" t="s">
        <v>997</v>
      </c>
      <c r="C618" s="6" t="s">
        <v>701</v>
      </c>
      <c r="D618" s="6" t="s">
        <v>693</v>
      </c>
      <c r="H618" s="6" t="s">
        <v>715</v>
      </c>
    </row>
    <row r="619" spans="1:8" ht="15.75" customHeight="1" x14ac:dyDescent="0.2">
      <c r="A619" s="6">
        <v>616</v>
      </c>
      <c r="B619" s="6" t="s">
        <v>998</v>
      </c>
      <c r="C619" s="6" t="s">
        <v>701</v>
      </c>
      <c r="D619" s="6" t="s">
        <v>693</v>
      </c>
      <c r="H619" s="6" t="s">
        <v>715</v>
      </c>
    </row>
    <row r="620" spans="1:8" ht="15.75" customHeight="1" x14ac:dyDescent="0.2">
      <c r="A620" s="6">
        <v>617</v>
      </c>
      <c r="B620" s="6" t="s">
        <v>999</v>
      </c>
      <c r="C620" s="6" t="s">
        <v>701</v>
      </c>
      <c r="D620" s="6" t="s">
        <v>693</v>
      </c>
      <c r="H620" s="6" t="s">
        <v>715</v>
      </c>
    </row>
    <row r="621" spans="1:8" ht="15.75" customHeight="1" x14ac:dyDescent="0.2">
      <c r="A621" s="6">
        <v>618</v>
      </c>
      <c r="B621" s="6" t="s">
        <v>1000</v>
      </c>
      <c r="C621" s="6" t="s">
        <v>701</v>
      </c>
      <c r="D621" s="6" t="s">
        <v>693</v>
      </c>
      <c r="H621" s="6" t="s">
        <v>715</v>
      </c>
    </row>
    <row r="622" spans="1:8" ht="15.75" customHeight="1" x14ac:dyDescent="0.2">
      <c r="A622" s="6">
        <v>619</v>
      </c>
      <c r="B622" s="6" t="s">
        <v>1001</v>
      </c>
      <c r="C622" s="6" t="s">
        <v>701</v>
      </c>
      <c r="D622" s="6" t="s">
        <v>693</v>
      </c>
      <c r="H622" s="6" t="s">
        <v>715</v>
      </c>
    </row>
    <row r="623" spans="1:8" ht="15.75" customHeight="1" x14ac:dyDescent="0.2">
      <c r="A623" s="6">
        <v>620</v>
      </c>
      <c r="B623" s="6" t="s">
        <v>1002</v>
      </c>
      <c r="C623" s="6" t="s">
        <v>701</v>
      </c>
      <c r="D623" s="6" t="s">
        <v>693</v>
      </c>
      <c r="H623" s="6" t="s">
        <v>715</v>
      </c>
    </row>
    <row r="624" spans="1:8" ht="15.75" customHeight="1" x14ac:dyDescent="0.2">
      <c r="A624" s="6">
        <v>621</v>
      </c>
      <c r="B624" s="6" t="s">
        <v>1003</v>
      </c>
      <c r="C624" s="6" t="s">
        <v>701</v>
      </c>
      <c r="D624" s="6" t="s">
        <v>693</v>
      </c>
      <c r="H624" s="6" t="s">
        <v>715</v>
      </c>
    </row>
    <row r="625" spans="1:8" ht="15.75" customHeight="1" x14ac:dyDescent="0.2">
      <c r="A625" s="6">
        <v>622</v>
      </c>
      <c r="B625" s="6" t="s">
        <v>1004</v>
      </c>
      <c r="C625" s="6" t="s">
        <v>701</v>
      </c>
      <c r="D625" s="6" t="s">
        <v>693</v>
      </c>
      <c r="H625" s="6" t="s">
        <v>715</v>
      </c>
    </row>
    <row r="626" spans="1:8" ht="15.75" customHeight="1" x14ac:dyDescent="0.2">
      <c r="A626" s="6">
        <v>623</v>
      </c>
      <c r="B626" s="6" t="s">
        <v>365</v>
      </c>
      <c r="C626" s="6" t="s">
        <v>701</v>
      </c>
      <c r="D626" s="6" t="s">
        <v>693</v>
      </c>
      <c r="G626" s="6" t="s">
        <v>700</v>
      </c>
      <c r="H626" s="6" t="s">
        <v>715</v>
      </c>
    </row>
    <row r="627" spans="1:8" ht="15.75" customHeight="1" x14ac:dyDescent="0.2">
      <c r="A627" s="6">
        <v>624</v>
      </c>
      <c r="B627" s="6" t="s">
        <v>1005</v>
      </c>
      <c r="C627" s="6" t="s">
        <v>701</v>
      </c>
      <c r="D627" s="6" t="s">
        <v>693</v>
      </c>
      <c r="H627" s="6" t="s">
        <v>715</v>
      </c>
    </row>
    <row r="628" spans="1:8" ht="15.75" customHeight="1" x14ac:dyDescent="0.2">
      <c r="A628" s="6">
        <v>625</v>
      </c>
      <c r="B628" s="6" t="s">
        <v>1006</v>
      </c>
      <c r="C628" s="6" t="s">
        <v>701</v>
      </c>
      <c r="D628" s="6" t="s">
        <v>693</v>
      </c>
      <c r="H628" s="6" t="s">
        <v>715</v>
      </c>
    </row>
    <row r="629" spans="1:8" ht="15.75" customHeight="1" x14ac:dyDescent="0.2">
      <c r="A629" s="6">
        <v>626</v>
      </c>
      <c r="B629" s="6" t="s">
        <v>1007</v>
      </c>
      <c r="C629" s="6" t="s">
        <v>701</v>
      </c>
      <c r="D629" s="6" t="s">
        <v>704</v>
      </c>
      <c r="H629" s="6" t="s">
        <v>715</v>
      </c>
    </row>
    <row r="630" spans="1:8" ht="15.75" customHeight="1" x14ac:dyDescent="0.2">
      <c r="A630" s="6">
        <v>627</v>
      </c>
      <c r="B630" s="6" t="s">
        <v>1008</v>
      </c>
      <c r="C630" s="6" t="s">
        <v>701</v>
      </c>
      <c r="D630" s="6" t="s">
        <v>691</v>
      </c>
      <c r="H630" s="6" t="s">
        <v>715</v>
      </c>
    </row>
    <row r="631" spans="1:8" ht="15.75" customHeight="1" x14ac:dyDescent="0.2">
      <c r="A631" s="6">
        <v>628</v>
      </c>
      <c r="B631" s="6" t="s">
        <v>1009</v>
      </c>
      <c r="C631" s="6" t="s">
        <v>701</v>
      </c>
      <c r="D631" s="6" t="s">
        <v>699</v>
      </c>
      <c r="H631" s="6" t="s">
        <v>715</v>
      </c>
    </row>
    <row r="632" spans="1:8" ht="15.75" customHeight="1" x14ac:dyDescent="0.2">
      <c r="A632" s="6">
        <v>629</v>
      </c>
      <c r="B632" s="6" t="s">
        <v>521</v>
      </c>
      <c r="C632" s="6" t="s">
        <v>701</v>
      </c>
      <c r="D632" s="6" t="s">
        <v>691</v>
      </c>
      <c r="H632" s="6" t="s">
        <v>715</v>
      </c>
    </row>
    <row r="633" spans="1:8" ht="15.75" customHeight="1" x14ac:dyDescent="0.2">
      <c r="A633" s="6">
        <v>630</v>
      </c>
      <c r="B633" s="6" t="s">
        <v>1010</v>
      </c>
      <c r="C633" s="6" t="s">
        <v>701</v>
      </c>
      <c r="D633" s="6" t="s">
        <v>691</v>
      </c>
      <c r="H633" s="6" t="s">
        <v>715</v>
      </c>
    </row>
    <row r="634" spans="1:8" ht="15.75" customHeight="1" x14ac:dyDescent="0.2">
      <c r="A634" s="6">
        <v>631</v>
      </c>
      <c r="B634" s="6" t="s">
        <v>1011</v>
      </c>
      <c r="C634" s="6" t="s">
        <v>701</v>
      </c>
      <c r="D634" s="6" t="s">
        <v>691</v>
      </c>
      <c r="H634" s="6" t="s">
        <v>715</v>
      </c>
    </row>
    <row r="635" spans="1:8" ht="15.75" customHeight="1" x14ac:dyDescent="0.2">
      <c r="A635" s="6">
        <v>632</v>
      </c>
      <c r="B635" s="6" t="s">
        <v>1012</v>
      </c>
      <c r="C635" s="6" t="s">
        <v>701</v>
      </c>
      <c r="D635" s="6" t="s">
        <v>693</v>
      </c>
      <c r="H635" s="6" t="s">
        <v>715</v>
      </c>
    </row>
    <row r="636" spans="1:8" ht="15.75" customHeight="1" x14ac:dyDescent="0.2"/>
    <row r="637" spans="1:8" ht="15.75" customHeight="1" x14ac:dyDescent="0.2"/>
    <row r="638" spans="1:8" ht="15.75" customHeight="1" x14ac:dyDescent="0.2"/>
    <row r="639" spans="1:8" ht="15.75" customHeight="1" x14ac:dyDescent="0.2"/>
    <row r="640" spans="1:8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r:id="rId1" xr:uid="{00000000-0004-0000-05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G1001"/>
  <sheetViews>
    <sheetView topLeftCell="A295" workbookViewId="0">
      <selection activeCell="J318" sqref="J318"/>
    </sheetView>
  </sheetViews>
  <sheetFormatPr baseColWidth="10" defaultColWidth="14.5" defaultRowHeight="15" customHeight="1" x14ac:dyDescent="0.2"/>
  <cols>
    <col min="1" max="1" width="27.33203125" customWidth="1"/>
    <col min="2" max="2" width="14.1640625" customWidth="1"/>
    <col min="3" max="3" width="10.33203125" customWidth="1"/>
    <col min="4" max="4" width="16.5" customWidth="1"/>
    <col min="5" max="5" width="26.5" customWidth="1"/>
    <col min="6" max="6" width="7.1640625" customWidth="1"/>
    <col min="7" max="7" width="14.5" customWidth="1"/>
    <col min="8" max="26" width="8.83203125" customWidth="1"/>
  </cols>
  <sheetData>
    <row r="1" spans="1:7" ht="15" customHeight="1" x14ac:dyDescent="0.2">
      <c r="A1" s="31" t="s">
        <v>2790</v>
      </c>
    </row>
    <row r="2" spans="1:7" x14ac:dyDescent="0.2">
      <c r="A2" s="24" t="s">
        <v>62</v>
      </c>
    </row>
    <row r="3" spans="1:7" x14ac:dyDescent="0.2">
      <c r="A3" s="6" t="s">
        <v>63</v>
      </c>
      <c r="B3" s="6" t="s">
        <v>64</v>
      </c>
      <c r="C3" s="6" t="s">
        <v>65</v>
      </c>
      <c r="D3" s="25" t="s">
        <v>66</v>
      </c>
      <c r="E3" s="6" t="s">
        <v>67</v>
      </c>
      <c r="F3" s="6" t="s">
        <v>68</v>
      </c>
      <c r="G3" s="6" t="s">
        <v>69</v>
      </c>
    </row>
    <row r="4" spans="1:7" x14ac:dyDescent="0.2">
      <c r="A4" s="6" t="s">
        <v>70</v>
      </c>
      <c r="B4" s="6" t="s">
        <v>71</v>
      </c>
      <c r="C4" s="6">
        <v>44000000</v>
      </c>
      <c r="D4" s="6">
        <v>4.4000000000000004</v>
      </c>
      <c r="E4" s="6" t="s">
        <v>72</v>
      </c>
      <c r="F4" s="6">
        <v>2020</v>
      </c>
      <c r="G4" s="6" t="s">
        <v>73</v>
      </c>
    </row>
    <row r="5" spans="1:7" x14ac:dyDescent="0.2">
      <c r="A5" s="6" t="s">
        <v>74</v>
      </c>
      <c r="B5" s="6" t="s">
        <v>75</v>
      </c>
      <c r="C5" s="6">
        <v>2000000</v>
      </c>
      <c r="D5" s="6">
        <v>0.2</v>
      </c>
      <c r="E5" s="6" t="s">
        <v>76</v>
      </c>
      <c r="F5" s="6">
        <v>2020</v>
      </c>
      <c r="G5" s="6" t="s">
        <v>77</v>
      </c>
    </row>
    <row r="6" spans="1:7" x14ac:dyDescent="0.2">
      <c r="A6" s="6" t="s">
        <v>78</v>
      </c>
      <c r="B6" s="6" t="s">
        <v>71</v>
      </c>
      <c r="C6" s="6">
        <v>4000000</v>
      </c>
      <c r="D6" s="6">
        <v>0.4</v>
      </c>
      <c r="E6" s="6" t="s">
        <v>79</v>
      </c>
      <c r="F6" s="6">
        <v>2022</v>
      </c>
      <c r="G6" s="6" t="s">
        <v>77</v>
      </c>
    </row>
    <row r="7" spans="1:7" x14ac:dyDescent="0.2">
      <c r="A7" s="6" t="s">
        <v>80</v>
      </c>
      <c r="B7" s="6" t="s">
        <v>71</v>
      </c>
      <c r="C7" s="6">
        <v>26000000</v>
      </c>
      <c r="D7" s="6">
        <v>2.6</v>
      </c>
      <c r="E7" s="6" t="s">
        <v>81</v>
      </c>
      <c r="F7" s="6">
        <v>2022</v>
      </c>
      <c r="G7" s="6" t="s">
        <v>77</v>
      </c>
    </row>
    <row r="8" spans="1:7" x14ac:dyDescent="0.2">
      <c r="A8" s="6" t="s">
        <v>82</v>
      </c>
      <c r="B8" s="6" t="s">
        <v>75</v>
      </c>
      <c r="C8" s="6">
        <v>65000000</v>
      </c>
      <c r="D8" s="6">
        <v>6.5</v>
      </c>
      <c r="E8" s="6" t="s">
        <v>76</v>
      </c>
      <c r="F8" s="6">
        <v>2022</v>
      </c>
      <c r="G8" s="6" t="s">
        <v>77</v>
      </c>
    </row>
    <row r="9" spans="1:7" x14ac:dyDescent="0.2">
      <c r="A9" s="6" t="s">
        <v>83</v>
      </c>
      <c r="B9" s="6" t="s">
        <v>4</v>
      </c>
      <c r="C9" s="6">
        <v>32000000</v>
      </c>
      <c r="D9" s="6">
        <v>3.2</v>
      </c>
      <c r="E9" s="6" t="s">
        <v>84</v>
      </c>
      <c r="F9" s="6">
        <v>2021</v>
      </c>
      <c r="G9" s="6" t="s">
        <v>73</v>
      </c>
    </row>
    <row r="10" spans="1:7" x14ac:dyDescent="0.2">
      <c r="A10" s="6" t="s">
        <v>83</v>
      </c>
      <c r="B10" s="6" t="s">
        <v>4</v>
      </c>
      <c r="C10" s="6">
        <v>19000000</v>
      </c>
      <c r="D10" s="6">
        <v>1.9</v>
      </c>
      <c r="E10" s="6" t="s">
        <v>85</v>
      </c>
      <c r="F10" s="6">
        <v>2022</v>
      </c>
      <c r="G10" s="6" t="s">
        <v>73</v>
      </c>
    </row>
    <row r="11" spans="1:7" x14ac:dyDescent="0.2">
      <c r="A11" s="6" t="s">
        <v>86</v>
      </c>
      <c r="B11" s="6" t="s">
        <v>71</v>
      </c>
      <c r="C11" s="6">
        <v>26000000</v>
      </c>
      <c r="D11" s="6">
        <v>2.6</v>
      </c>
      <c r="E11" s="6" t="s">
        <v>76</v>
      </c>
      <c r="F11" s="6">
        <v>2022</v>
      </c>
      <c r="G11" s="6" t="s">
        <v>73</v>
      </c>
    </row>
    <row r="12" spans="1:7" x14ac:dyDescent="0.2">
      <c r="A12" s="6" t="s">
        <v>87</v>
      </c>
      <c r="B12" s="6" t="s">
        <v>71</v>
      </c>
      <c r="C12" s="6">
        <v>10000000</v>
      </c>
      <c r="D12" s="6">
        <v>1</v>
      </c>
      <c r="E12" s="6" t="s">
        <v>79</v>
      </c>
      <c r="F12" s="6">
        <v>2022</v>
      </c>
      <c r="G12" s="6" t="s">
        <v>77</v>
      </c>
    </row>
    <row r="13" spans="1:7" x14ac:dyDescent="0.2">
      <c r="A13" s="6" t="s">
        <v>88</v>
      </c>
      <c r="B13" s="6" t="s">
        <v>4</v>
      </c>
      <c r="C13" s="6">
        <v>2000000</v>
      </c>
      <c r="D13" s="6">
        <v>0.2</v>
      </c>
      <c r="E13" s="6" t="s">
        <v>72</v>
      </c>
      <c r="F13" s="6">
        <v>2022</v>
      </c>
      <c r="G13" s="6" t="s">
        <v>77</v>
      </c>
    </row>
    <row r="14" spans="1:7" x14ac:dyDescent="0.2">
      <c r="A14" s="6" t="s">
        <v>89</v>
      </c>
      <c r="B14" s="6" t="s">
        <v>4</v>
      </c>
      <c r="C14" s="6">
        <v>2000000</v>
      </c>
      <c r="D14" s="6">
        <v>0.2</v>
      </c>
      <c r="E14" s="6" t="s">
        <v>90</v>
      </c>
      <c r="F14" s="6">
        <v>2020</v>
      </c>
      <c r="G14" s="6" t="s">
        <v>77</v>
      </c>
    </row>
    <row r="15" spans="1:7" x14ac:dyDescent="0.2">
      <c r="A15" s="6" t="s">
        <v>89</v>
      </c>
      <c r="B15" s="6" t="s">
        <v>4</v>
      </c>
      <c r="C15" s="6">
        <v>2000000</v>
      </c>
      <c r="D15" s="6">
        <v>0.2</v>
      </c>
      <c r="E15" s="6" t="s">
        <v>90</v>
      </c>
      <c r="F15" s="6">
        <v>2021</v>
      </c>
      <c r="G15" s="6" t="s">
        <v>77</v>
      </c>
    </row>
    <row r="16" spans="1:7" x14ac:dyDescent="0.2">
      <c r="A16" s="6" t="s">
        <v>91</v>
      </c>
      <c r="B16" s="6" t="s">
        <v>92</v>
      </c>
      <c r="C16" s="6">
        <v>24000000</v>
      </c>
      <c r="D16" s="6">
        <v>2.4</v>
      </c>
      <c r="E16" s="6" t="s">
        <v>93</v>
      </c>
      <c r="F16" s="6">
        <v>2020</v>
      </c>
      <c r="G16" s="6" t="s">
        <v>73</v>
      </c>
    </row>
    <row r="17" spans="1:7" x14ac:dyDescent="0.2">
      <c r="A17" s="6" t="s">
        <v>94</v>
      </c>
      <c r="B17" s="6" t="s">
        <v>71</v>
      </c>
      <c r="C17" s="6">
        <v>15000000</v>
      </c>
      <c r="D17" s="6">
        <v>1.5</v>
      </c>
      <c r="E17" s="6" t="s">
        <v>79</v>
      </c>
      <c r="F17" s="6">
        <v>2022</v>
      </c>
      <c r="G17" s="6" t="s">
        <v>73</v>
      </c>
    </row>
    <row r="18" spans="1:7" x14ac:dyDescent="0.2">
      <c r="A18" s="6" t="s">
        <v>95</v>
      </c>
      <c r="B18" s="6" t="s">
        <v>4</v>
      </c>
      <c r="C18" s="6">
        <v>24000000</v>
      </c>
      <c r="D18" s="6">
        <v>2.4</v>
      </c>
      <c r="E18" s="6" t="s">
        <v>81</v>
      </c>
      <c r="F18" s="6">
        <v>2022</v>
      </c>
      <c r="G18" s="6" t="s">
        <v>73</v>
      </c>
    </row>
    <row r="19" spans="1:7" x14ac:dyDescent="0.2">
      <c r="A19" s="6" t="s">
        <v>96</v>
      </c>
      <c r="B19" s="6" t="s">
        <v>75</v>
      </c>
      <c r="C19" s="6">
        <v>2000000</v>
      </c>
      <c r="D19" s="6">
        <v>0.2</v>
      </c>
      <c r="E19" s="6" t="s">
        <v>79</v>
      </c>
      <c r="F19" s="6">
        <v>2022</v>
      </c>
      <c r="G19" s="6" t="s">
        <v>77</v>
      </c>
    </row>
    <row r="20" spans="1:7" x14ac:dyDescent="0.2">
      <c r="A20" s="6" t="s">
        <v>97</v>
      </c>
      <c r="B20" s="6" t="s">
        <v>92</v>
      </c>
      <c r="C20" s="6">
        <v>67500000</v>
      </c>
      <c r="D20" s="6">
        <v>6.75</v>
      </c>
      <c r="E20" s="6" t="s">
        <v>85</v>
      </c>
      <c r="F20" s="6">
        <v>2022</v>
      </c>
      <c r="G20" s="6" t="s">
        <v>77</v>
      </c>
    </row>
    <row r="21" spans="1:7" x14ac:dyDescent="0.2">
      <c r="A21" s="6" t="s">
        <v>98</v>
      </c>
      <c r="B21" s="6" t="s">
        <v>4</v>
      </c>
      <c r="C21" s="6">
        <v>10000000</v>
      </c>
      <c r="D21" s="6">
        <v>1</v>
      </c>
      <c r="E21" s="6" t="s">
        <v>90</v>
      </c>
      <c r="F21" s="6">
        <v>2020</v>
      </c>
      <c r="G21" s="6" t="s">
        <v>73</v>
      </c>
    </row>
    <row r="22" spans="1:7" ht="15.75" customHeight="1" x14ac:dyDescent="0.2">
      <c r="A22" s="6" t="s">
        <v>99</v>
      </c>
      <c r="B22" s="6" t="s">
        <v>75</v>
      </c>
      <c r="C22" s="6">
        <v>2000000</v>
      </c>
      <c r="D22" s="6">
        <v>0.2</v>
      </c>
      <c r="E22" s="6" t="s">
        <v>72</v>
      </c>
      <c r="F22" s="6">
        <v>2022</v>
      </c>
      <c r="G22" s="6" t="s">
        <v>77</v>
      </c>
    </row>
    <row r="23" spans="1:7" ht="15.75" customHeight="1" x14ac:dyDescent="0.2">
      <c r="A23" s="6" t="s">
        <v>100</v>
      </c>
      <c r="B23" s="6" t="s">
        <v>75</v>
      </c>
      <c r="C23" s="6">
        <v>2000000</v>
      </c>
      <c r="D23" s="6">
        <v>0.2</v>
      </c>
      <c r="E23" s="6" t="s">
        <v>90</v>
      </c>
      <c r="F23" s="6">
        <v>2020</v>
      </c>
      <c r="G23" s="6" t="s">
        <v>77</v>
      </c>
    </row>
    <row r="24" spans="1:7" ht="15.75" customHeight="1" x14ac:dyDescent="0.2">
      <c r="A24" s="6" t="s">
        <v>101</v>
      </c>
      <c r="B24" s="6" t="s">
        <v>4</v>
      </c>
      <c r="C24" s="6">
        <v>5000000</v>
      </c>
      <c r="D24" s="6">
        <v>0.5</v>
      </c>
      <c r="E24" s="6" t="s">
        <v>102</v>
      </c>
      <c r="F24" s="6">
        <v>2022</v>
      </c>
      <c r="G24" s="6" t="s">
        <v>77</v>
      </c>
    </row>
    <row r="25" spans="1:7" ht="15.75" customHeight="1" x14ac:dyDescent="0.2">
      <c r="A25" s="6" t="s">
        <v>103</v>
      </c>
      <c r="B25" s="6" t="s">
        <v>71</v>
      </c>
      <c r="C25" s="6">
        <v>2000000</v>
      </c>
      <c r="D25" s="6">
        <v>0.2</v>
      </c>
      <c r="E25" s="6" t="s">
        <v>84</v>
      </c>
      <c r="F25" s="6">
        <v>2022</v>
      </c>
      <c r="G25" s="6" t="s">
        <v>77</v>
      </c>
    </row>
    <row r="26" spans="1:7" ht="15.75" customHeight="1" x14ac:dyDescent="0.2">
      <c r="A26" s="6" t="s">
        <v>104</v>
      </c>
      <c r="B26" s="6" t="s">
        <v>75</v>
      </c>
      <c r="C26" s="6">
        <v>2000000</v>
      </c>
      <c r="D26" s="6">
        <v>0.2</v>
      </c>
      <c r="E26" s="6" t="s">
        <v>105</v>
      </c>
      <c r="F26" s="6">
        <v>2022</v>
      </c>
      <c r="G26" s="6" t="s">
        <v>77</v>
      </c>
    </row>
    <row r="27" spans="1:7" ht="15.75" customHeight="1" x14ac:dyDescent="0.2">
      <c r="A27" s="6" t="s">
        <v>106</v>
      </c>
      <c r="B27" s="6" t="s">
        <v>92</v>
      </c>
      <c r="C27" s="6">
        <v>8000000</v>
      </c>
      <c r="D27" s="6">
        <v>0.8</v>
      </c>
      <c r="E27" s="6" t="s">
        <v>90</v>
      </c>
      <c r="F27" s="6">
        <v>2020</v>
      </c>
      <c r="G27" s="6" t="s">
        <v>77</v>
      </c>
    </row>
    <row r="28" spans="1:7" ht="15.75" customHeight="1" x14ac:dyDescent="0.2">
      <c r="A28" s="6" t="s">
        <v>106</v>
      </c>
      <c r="B28" s="6" t="s">
        <v>92</v>
      </c>
      <c r="C28" s="6">
        <v>34000000</v>
      </c>
      <c r="D28" s="6">
        <v>3.4</v>
      </c>
      <c r="E28" s="6" t="s">
        <v>72</v>
      </c>
      <c r="F28" s="6">
        <v>2022</v>
      </c>
      <c r="G28" s="6" t="s">
        <v>77</v>
      </c>
    </row>
    <row r="29" spans="1:7" ht="15.75" customHeight="1" x14ac:dyDescent="0.2">
      <c r="A29" s="6" t="s">
        <v>107</v>
      </c>
      <c r="B29" s="6" t="s">
        <v>75</v>
      </c>
      <c r="C29" s="6">
        <v>2000000</v>
      </c>
      <c r="D29" s="6">
        <v>0.2</v>
      </c>
      <c r="E29" s="6" t="s">
        <v>79</v>
      </c>
      <c r="F29" s="6">
        <v>2022</v>
      </c>
      <c r="G29" s="6" t="s">
        <v>77</v>
      </c>
    </row>
    <row r="30" spans="1:7" ht="15.75" customHeight="1" x14ac:dyDescent="0.2">
      <c r="A30" s="6" t="s">
        <v>108</v>
      </c>
      <c r="B30" s="6" t="s">
        <v>75</v>
      </c>
      <c r="C30" s="6">
        <v>2000000</v>
      </c>
      <c r="D30" s="6">
        <v>0.2</v>
      </c>
      <c r="E30" s="6" t="s">
        <v>90</v>
      </c>
      <c r="F30" s="6">
        <v>2022</v>
      </c>
      <c r="G30" s="6" t="s">
        <v>77</v>
      </c>
    </row>
    <row r="31" spans="1:7" ht="15.75" customHeight="1" x14ac:dyDescent="0.2">
      <c r="A31" s="6" t="s">
        <v>109</v>
      </c>
      <c r="B31" s="6" t="s">
        <v>75</v>
      </c>
      <c r="C31" s="6">
        <v>2000000</v>
      </c>
      <c r="D31" s="6">
        <v>0.2</v>
      </c>
      <c r="E31" s="6" t="s">
        <v>84</v>
      </c>
      <c r="F31" s="6">
        <v>2021</v>
      </c>
      <c r="G31" s="6" t="s">
        <v>77</v>
      </c>
    </row>
    <row r="32" spans="1:7" ht="15.75" customHeight="1" x14ac:dyDescent="0.2">
      <c r="A32" s="6" t="s">
        <v>109</v>
      </c>
      <c r="B32" s="6" t="s">
        <v>75</v>
      </c>
      <c r="C32" s="6">
        <v>3000000</v>
      </c>
      <c r="D32" s="6">
        <v>0.3</v>
      </c>
      <c r="E32" s="6" t="s">
        <v>84</v>
      </c>
      <c r="F32" s="6">
        <v>2022</v>
      </c>
      <c r="G32" s="6" t="s">
        <v>77</v>
      </c>
    </row>
    <row r="33" spans="1:7" ht="15.75" customHeight="1" x14ac:dyDescent="0.2">
      <c r="A33" s="6" t="s">
        <v>110</v>
      </c>
      <c r="B33" s="6" t="s">
        <v>92</v>
      </c>
      <c r="C33" s="6">
        <v>2000000</v>
      </c>
      <c r="D33" s="6">
        <v>0.2</v>
      </c>
      <c r="E33" s="6" t="s">
        <v>84</v>
      </c>
      <c r="F33" s="6">
        <v>2022</v>
      </c>
      <c r="G33" s="6" t="s">
        <v>77</v>
      </c>
    </row>
    <row r="34" spans="1:7" ht="15.75" customHeight="1" x14ac:dyDescent="0.2">
      <c r="A34" s="6" t="s">
        <v>111</v>
      </c>
      <c r="B34" s="6" t="s">
        <v>4</v>
      </c>
      <c r="C34" s="6">
        <v>5500000</v>
      </c>
      <c r="D34" s="6">
        <v>0.55000000000000004</v>
      </c>
      <c r="E34" s="6" t="s">
        <v>79</v>
      </c>
      <c r="F34" s="6">
        <v>2022</v>
      </c>
      <c r="G34" s="6" t="s">
        <v>77</v>
      </c>
    </row>
    <row r="35" spans="1:7" ht="15.75" customHeight="1" x14ac:dyDescent="0.2">
      <c r="A35" s="6" t="s">
        <v>112</v>
      </c>
      <c r="B35" s="6" t="s">
        <v>71</v>
      </c>
      <c r="C35" s="6">
        <v>2000000</v>
      </c>
      <c r="D35" s="6">
        <v>0.2</v>
      </c>
      <c r="E35" s="6" t="s">
        <v>93</v>
      </c>
      <c r="F35" s="6">
        <v>2022</v>
      </c>
      <c r="G35" s="6" t="s">
        <v>77</v>
      </c>
    </row>
    <row r="36" spans="1:7" ht="15.75" customHeight="1" x14ac:dyDescent="0.2">
      <c r="A36" s="6" t="s">
        <v>113</v>
      </c>
      <c r="B36" s="6" t="s">
        <v>75</v>
      </c>
      <c r="C36" s="6">
        <v>2000000</v>
      </c>
      <c r="D36" s="6">
        <v>0.2</v>
      </c>
      <c r="E36" s="6" t="s">
        <v>105</v>
      </c>
      <c r="F36" s="6">
        <v>2022</v>
      </c>
      <c r="G36" s="6" t="s">
        <v>77</v>
      </c>
    </row>
    <row r="37" spans="1:7" ht="15.75" customHeight="1" x14ac:dyDescent="0.2">
      <c r="A37" s="6" t="s">
        <v>114</v>
      </c>
      <c r="B37" s="6" t="s">
        <v>4</v>
      </c>
      <c r="C37" s="6">
        <v>100000000</v>
      </c>
      <c r="D37" s="6">
        <v>10</v>
      </c>
      <c r="E37" s="6" t="s">
        <v>102</v>
      </c>
      <c r="F37" s="6">
        <v>2022</v>
      </c>
      <c r="G37" s="6" t="s">
        <v>77</v>
      </c>
    </row>
    <row r="38" spans="1:7" ht="15.75" customHeight="1" x14ac:dyDescent="0.2">
      <c r="A38" s="6" t="s">
        <v>115</v>
      </c>
      <c r="B38" s="6" t="s">
        <v>75</v>
      </c>
      <c r="C38" s="6">
        <v>2000000</v>
      </c>
      <c r="D38" s="6">
        <v>0.2</v>
      </c>
      <c r="E38" s="6" t="s">
        <v>102</v>
      </c>
      <c r="F38" s="6">
        <v>2022</v>
      </c>
      <c r="G38" s="6" t="s">
        <v>77</v>
      </c>
    </row>
    <row r="39" spans="1:7" ht="15.75" customHeight="1" x14ac:dyDescent="0.2">
      <c r="A39" s="6" t="s">
        <v>116</v>
      </c>
      <c r="B39" s="6" t="s">
        <v>75</v>
      </c>
      <c r="C39" s="6">
        <v>2000000</v>
      </c>
      <c r="D39" s="6">
        <v>0.2</v>
      </c>
      <c r="E39" s="6" t="s">
        <v>81</v>
      </c>
      <c r="F39" s="6">
        <v>2022</v>
      </c>
      <c r="G39" s="6" t="s">
        <v>77</v>
      </c>
    </row>
    <row r="40" spans="1:7" ht="15.75" customHeight="1" x14ac:dyDescent="0.2">
      <c r="A40" s="6" t="s">
        <v>117</v>
      </c>
      <c r="B40" s="6" t="s">
        <v>92</v>
      </c>
      <c r="C40" s="6">
        <v>2000000</v>
      </c>
      <c r="D40" s="6">
        <v>0.2</v>
      </c>
      <c r="E40" s="6" t="s">
        <v>79</v>
      </c>
      <c r="F40" s="6">
        <v>2022</v>
      </c>
      <c r="G40" s="6" t="s">
        <v>77</v>
      </c>
    </row>
    <row r="41" spans="1:7" ht="15.75" customHeight="1" x14ac:dyDescent="0.2">
      <c r="A41" s="6" t="s">
        <v>118</v>
      </c>
      <c r="B41" s="6" t="s">
        <v>4</v>
      </c>
      <c r="C41" s="6">
        <v>2000000</v>
      </c>
      <c r="D41" s="6">
        <v>0.2</v>
      </c>
      <c r="E41" s="6" t="s">
        <v>105</v>
      </c>
      <c r="F41" s="6">
        <v>2022</v>
      </c>
      <c r="G41" s="6" t="s">
        <v>77</v>
      </c>
    </row>
    <row r="42" spans="1:7" ht="15.75" customHeight="1" x14ac:dyDescent="0.2">
      <c r="A42" s="6" t="s">
        <v>119</v>
      </c>
      <c r="B42" s="6" t="s">
        <v>4</v>
      </c>
      <c r="C42" s="6">
        <v>3000000</v>
      </c>
      <c r="D42" s="6">
        <v>0.3</v>
      </c>
      <c r="E42" s="6" t="s">
        <v>84</v>
      </c>
      <c r="F42" s="6">
        <v>2022</v>
      </c>
      <c r="G42" s="6" t="s">
        <v>77</v>
      </c>
    </row>
    <row r="43" spans="1:7" ht="15.75" customHeight="1" x14ac:dyDescent="0.2">
      <c r="A43" s="6" t="s">
        <v>120</v>
      </c>
      <c r="B43" s="6" t="s">
        <v>75</v>
      </c>
      <c r="C43" s="6">
        <v>7500000</v>
      </c>
      <c r="D43" s="6">
        <v>0.75</v>
      </c>
      <c r="E43" s="6" t="s">
        <v>79</v>
      </c>
      <c r="F43" s="6">
        <v>2021</v>
      </c>
      <c r="G43" s="6" t="s">
        <v>73</v>
      </c>
    </row>
    <row r="44" spans="1:7" ht="15.75" customHeight="1" x14ac:dyDescent="0.2">
      <c r="A44" s="6" t="s">
        <v>121</v>
      </c>
      <c r="B44" s="6" t="s">
        <v>75</v>
      </c>
      <c r="C44" s="6">
        <v>4000000</v>
      </c>
      <c r="D44" s="6">
        <v>0.4</v>
      </c>
      <c r="E44" s="6" t="s">
        <v>105</v>
      </c>
      <c r="F44" s="6">
        <v>2022</v>
      </c>
      <c r="G44" s="6" t="s">
        <v>73</v>
      </c>
    </row>
    <row r="45" spans="1:7" ht="15.75" customHeight="1" x14ac:dyDescent="0.2">
      <c r="A45" s="6" t="s">
        <v>122</v>
      </c>
      <c r="B45" s="6" t="s">
        <v>71</v>
      </c>
      <c r="C45" s="6">
        <v>5000000</v>
      </c>
      <c r="D45" s="6">
        <v>0.5</v>
      </c>
      <c r="E45" s="6" t="s">
        <v>105</v>
      </c>
      <c r="F45" s="6">
        <v>2022</v>
      </c>
      <c r="G45" s="6" t="s">
        <v>73</v>
      </c>
    </row>
    <row r="46" spans="1:7" ht="15.75" customHeight="1" x14ac:dyDescent="0.2">
      <c r="A46" s="6" t="s">
        <v>123</v>
      </c>
      <c r="B46" s="6" t="s">
        <v>4</v>
      </c>
      <c r="C46" s="6">
        <v>42000000</v>
      </c>
      <c r="D46" s="6">
        <v>4.2</v>
      </c>
      <c r="E46" s="6" t="s">
        <v>76</v>
      </c>
      <c r="F46" s="6">
        <v>2022</v>
      </c>
      <c r="G46" s="6" t="s">
        <v>77</v>
      </c>
    </row>
    <row r="47" spans="1:7" ht="15.75" customHeight="1" x14ac:dyDescent="0.2">
      <c r="A47" s="6" t="s">
        <v>124</v>
      </c>
      <c r="B47" s="6" t="s">
        <v>71</v>
      </c>
      <c r="C47" s="6">
        <v>2000000</v>
      </c>
      <c r="D47" s="6">
        <v>0.2</v>
      </c>
      <c r="E47" s="6" t="s">
        <v>85</v>
      </c>
      <c r="F47" s="6">
        <v>2021</v>
      </c>
      <c r="G47" s="6" t="s">
        <v>77</v>
      </c>
    </row>
    <row r="48" spans="1:7" ht="15.75" customHeight="1" x14ac:dyDescent="0.2">
      <c r="A48" s="6" t="s">
        <v>125</v>
      </c>
      <c r="B48" s="6" t="s">
        <v>71</v>
      </c>
      <c r="C48" s="6">
        <v>2000000</v>
      </c>
      <c r="D48" s="6">
        <v>0.2</v>
      </c>
      <c r="E48" s="6" t="s">
        <v>85</v>
      </c>
      <c r="F48" s="6">
        <v>2022</v>
      </c>
      <c r="G48" s="6" t="s">
        <v>77</v>
      </c>
    </row>
    <row r="49" spans="1:7" ht="15.75" customHeight="1" x14ac:dyDescent="0.2">
      <c r="A49" s="6" t="s">
        <v>126</v>
      </c>
      <c r="B49" s="6" t="s">
        <v>4</v>
      </c>
      <c r="C49" s="6">
        <v>2500000</v>
      </c>
      <c r="D49" s="6">
        <v>0.25</v>
      </c>
      <c r="E49" s="6" t="s">
        <v>72</v>
      </c>
      <c r="F49" s="6">
        <v>2022</v>
      </c>
      <c r="G49" s="6" t="s">
        <v>77</v>
      </c>
    </row>
    <row r="50" spans="1:7" ht="15.75" customHeight="1" x14ac:dyDescent="0.2">
      <c r="A50" s="6" t="s">
        <v>127</v>
      </c>
      <c r="B50" s="6" t="s">
        <v>75</v>
      </c>
      <c r="C50" s="6">
        <v>5000000</v>
      </c>
      <c r="D50" s="6">
        <v>0.5</v>
      </c>
      <c r="E50" s="6" t="s">
        <v>79</v>
      </c>
      <c r="F50" s="6">
        <v>2022</v>
      </c>
      <c r="G50" s="6" t="s">
        <v>73</v>
      </c>
    </row>
    <row r="51" spans="1:7" ht="15.75" customHeight="1" x14ac:dyDescent="0.2">
      <c r="A51" s="6" t="s">
        <v>128</v>
      </c>
      <c r="B51" s="6" t="s">
        <v>4</v>
      </c>
      <c r="C51" s="6">
        <v>12000000</v>
      </c>
      <c r="D51" s="6">
        <v>1.2</v>
      </c>
      <c r="E51" s="6" t="s">
        <v>90</v>
      </c>
      <c r="F51" s="6">
        <v>2021</v>
      </c>
      <c r="G51" s="6" t="s">
        <v>77</v>
      </c>
    </row>
    <row r="52" spans="1:7" ht="15.75" customHeight="1" x14ac:dyDescent="0.2">
      <c r="A52" s="6" t="s">
        <v>128</v>
      </c>
      <c r="B52" s="6" t="s">
        <v>4</v>
      </c>
      <c r="C52" s="6">
        <v>42000000</v>
      </c>
      <c r="D52" s="6">
        <v>4.2</v>
      </c>
      <c r="E52" s="6" t="s">
        <v>93</v>
      </c>
      <c r="F52" s="6">
        <v>2022</v>
      </c>
      <c r="G52" s="6" t="s">
        <v>77</v>
      </c>
    </row>
    <row r="53" spans="1:7" ht="15.75" customHeight="1" x14ac:dyDescent="0.2">
      <c r="A53" s="6" t="s">
        <v>129</v>
      </c>
      <c r="B53" s="6" t="s">
        <v>71</v>
      </c>
      <c r="C53" s="6">
        <v>5000000</v>
      </c>
      <c r="D53" s="6">
        <v>0.5</v>
      </c>
      <c r="E53" s="6" t="s">
        <v>85</v>
      </c>
      <c r="F53" s="6">
        <v>2021</v>
      </c>
      <c r="G53" s="6" t="s">
        <v>77</v>
      </c>
    </row>
    <row r="54" spans="1:7" ht="15.75" customHeight="1" x14ac:dyDescent="0.2">
      <c r="A54" s="6" t="s">
        <v>130</v>
      </c>
      <c r="B54" s="6" t="s">
        <v>75</v>
      </c>
      <c r="C54" s="6">
        <v>2000000</v>
      </c>
      <c r="D54" s="6">
        <v>0.2</v>
      </c>
      <c r="E54" s="6" t="s">
        <v>79</v>
      </c>
      <c r="F54" s="6">
        <v>2020</v>
      </c>
      <c r="G54" s="6" t="s">
        <v>73</v>
      </c>
    </row>
    <row r="55" spans="1:7" ht="15.75" customHeight="1" x14ac:dyDescent="0.2">
      <c r="A55" s="6" t="s">
        <v>131</v>
      </c>
      <c r="B55" s="6" t="s">
        <v>75</v>
      </c>
      <c r="C55" s="6">
        <v>30000000</v>
      </c>
      <c r="D55" s="6">
        <v>3</v>
      </c>
      <c r="E55" s="6" t="s">
        <v>132</v>
      </c>
      <c r="F55" s="6">
        <v>2020</v>
      </c>
      <c r="G55" s="6" t="s">
        <v>73</v>
      </c>
    </row>
    <row r="56" spans="1:7" ht="15.75" customHeight="1" x14ac:dyDescent="0.2">
      <c r="A56" s="6" t="s">
        <v>131</v>
      </c>
      <c r="B56" s="6" t="s">
        <v>75</v>
      </c>
      <c r="C56" s="6">
        <v>36000000</v>
      </c>
      <c r="D56" s="6">
        <v>3.6</v>
      </c>
      <c r="E56" s="6" t="s">
        <v>85</v>
      </c>
      <c r="F56" s="6">
        <v>2022</v>
      </c>
      <c r="G56" s="6" t="s">
        <v>73</v>
      </c>
    </row>
    <row r="57" spans="1:7" ht="15.75" customHeight="1" x14ac:dyDescent="0.2">
      <c r="A57" s="6" t="s">
        <v>133</v>
      </c>
      <c r="B57" s="6" t="s">
        <v>71</v>
      </c>
      <c r="C57" s="6">
        <v>20000000</v>
      </c>
      <c r="D57" s="6">
        <v>2</v>
      </c>
      <c r="E57" s="6" t="s">
        <v>84</v>
      </c>
      <c r="F57" s="6">
        <v>2020</v>
      </c>
      <c r="G57" s="6" t="s">
        <v>73</v>
      </c>
    </row>
    <row r="58" spans="1:7" ht="15.75" customHeight="1" x14ac:dyDescent="0.2">
      <c r="A58" s="6" t="s">
        <v>134</v>
      </c>
      <c r="B58" s="6" t="s">
        <v>75</v>
      </c>
      <c r="C58" s="6">
        <v>15000000</v>
      </c>
      <c r="D58" s="6">
        <v>1.5</v>
      </c>
      <c r="E58" s="6" t="s">
        <v>93</v>
      </c>
      <c r="F58" s="6">
        <v>2020</v>
      </c>
      <c r="G58" s="6" t="s">
        <v>73</v>
      </c>
    </row>
    <row r="59" spans="1:7" ht="15.75" customHeight="1" x14ac:dyDescent="0.2">
      <c r="A59" s="6" t="s">
        <v>135</v>
      </c>
      <c r="B59" s="6" t="s">
        <v>75</v>
      </c>
      <c r="C59" s="6">
        <v>100000000</v>
      </c>
      <c r="D59" s="6">
        <v>10</v>
      </c>
      <c r="E59" s="6" t="s">
        <v>72</v>
      </c>
      <c r="F59" s="6">
        <v>2020</v>
      </c>
      <c r="G59" s="6" t="s">
        <v>73</v>
      </c>
    </row>
    <row r="60" spans="1:7" ht="15.75" customHeight="1" x14ac:dyDescent="0.2">
      <c r="A60" s="6" t="s">
        <v>135</v>
      </c>
      <c r="B60" s="6" t="s">
        <v>75</v>
      </c>
      <c r="C60" s="6">
        <v>162500000</v>
      </c>
      <c r="D60" s="6">
        <v>16.25</v>
      </c>
      <c r="E60" s="6" t="s">
        <v>90</v>
      </c>
      <c r="F60" s="6">
        <v>2021</v>
      </c>
      <c r="G60" s="6" t="s">
        <v>73</v>
      </c>
    </row>
    <row r="61" spans="1:7" ht="15.75" customHeight="1" x14ac:dyDescent="0.2">
      <c r="A61" s="6" t="s">
        <v>136</v>
      </c>
      <c r="B61" s="6" t="s">
        <v>4</v>
      </c>
      <c r="C61" s="6">
        <v>20000000</v>
      </c>
      <c r="D61" s="6">
        <v>2</v>
      </c>
      <c r="E61" s="6" t="s">
        <v>72</v>
      </c>
      <c r="F61" s="6">
        <v>2020</v>
      </c>
      <c r="G61" s="6" t="s">
        <v>73</v>
      </c>
    </row>
    <row r="62" spans="1:7" ht="15.75" customHeight="1" x14ac:dyDescent="0.2">
      <c r="A62" s="6" t="s">
        <v>137</v>
      </c>
      <c r="B62" s="6" t="s">
        <v>75</v>
      </c>
      <c r="C62" s="6">
        <v>48000000</v>
      </c>
      <c r="D62" s="6">
        <v>4.8</v>
      </c>
      <c r="E62" s="6" t="s">
        <v>72</v>
      </c>
      <c r="F62" s="6">
        <v>2021</v>
      </c>
      <c r="G62" s="6" t="s">
        <v>73</v>
      </c>
    </row>
    <row r="63" spans="1:7" ht="15.75" customHeight="1" x14ac:dyDescent="0.2">
      <c r="A63" s="6" t="s">
        <v>138</v>
      </c>
      <c r="B63" s="6" t="s">
        <v>75</v>
      </c>
      <c r="C63" s="6">
        <v>26000000</v>
      </c>
      <c r="D63" s="6">
        <v>2.6</v>
      </c>
      <c r="E63" s="6" t="s">
        <v>84</v>
      </c>
      <c r="F63" s="6">
        <v>2022</v>
      </c>
      <c r="G63" s="6" t="s">
        <v>73</v>
      </c>
    </row>
    <row r="64" spans="1:7" ht="15.75" customHeight="1" x14ac:dyDescent="0.2">
      <c r="A64" s="6" t="s">
        <v>139</v>
      </c>
      <c r="B64" s="6" t="s">
        <v>75</v>
      </c>
      <c r="C64" s="6">
        <v>2000000</v>
      </c>
      <c r="D64" s="6">
        <v>0.2</v>
      </c>
      <c r="E64" s="6" t="s">
        <v>81</v>
      </c>
      <c r="F64" s="6">
        <v>2022</v>
      </c>
      <c r="G64" s="6" t="s">
        <v>77</v>
      </c>
    </row>
    <row r="65" spans="1:7" ht="15.75" customHeight="1" x14ac:dyDescent="0.2">
      <c r="A65" s="6" t="s">
        <v>140</v>
      </c>
      <c r="B65" s="6" t="s">
        <v>75</v>
      </c>
      <c r="C65" s="6">
        <v>7500000</v>
      </c>
      <c r="D65" s="6">
        <v>0.75</v>
      </c>
      <c r="E65" s="6" t="s">
        <v>90</v>
      </c>
      <c r="F65" s="6">
        <v>2022</v>
      </c>
      <c r="G65" s="6" t="s">
        <v>73</v>
      </c>
    </row>
    <row r="66" spans="1:7" ht="15.75" customHeight="1" x14ac:dyDescent="0.2">
      <c r="A66" s="6" t="s">
        <v>141</v>
      </c>
      <c r="B66" s="6" t="s">
        <v>71</v>
      </c>
      <c r="C66" s="6">
        <v>7500000</v>
      </c>
      <c r="D66" s="6">
        <v>0.75</v>
      </c>
      <c r="E66" s="6" t="s">
        <v>90</v>
      </c>
      <c r="F66" s="6">
        <v>2020</v>
      </c>
      <c r="G66" s="6" t="s">
        <v>73</v>
      </c>
    </row>
    <row r="67" spans="1:7" ht="15.75" customHeight="1" x14ac:dyDescent="0.2">
      <c r="A67" s="6" t="s">
        <v>141</v>
      </c>
      <c r="B67" s="6" t="s">
        <v>71</v>
      </c>
      <c r="C67" s="6">
        <v>30000000</v>
      </c>
      <c r="D67" s="6">
        <v>3</v>
      </c>
      <c r="E67" s="6" t="s">
        <v>81</v>
      </c>
      <c r="F67" s="6">
        <v>2022</v>
      </c>
      <c r="G67" s="6" t="s">
        <v>73</v>
      </c>
    </row>
    <row r="68" spans="1:7" ht="15.75" customHeight="1" x14ac:dyDescent="0.2">
      <c r="A68" s="6" t="s">
        <v>142</v>
      </c>
      <c r="B68" s="6" t="s">
        <v>71</v>
      </c>
      <c r="C68" s="6">
        <v>62500000</v>
      </c>
      <c r="D68" s="6">
        <v>6.25</v>
      </c>
      <c r="E68" s="6" t="s">
        <v>93</v>
      </c>
      <c r="F68" s="6">
        <v>2022</v>
      </c>
      <c r="G68" s="6" t="s">
        <v>73</v>
      </c>
    </row>
    <row r="69" spans="1:7" ht="15.75" customHeight="1" x14ac:dyDescent="0.2">
      <c r="A69" s="6" t="s">
        <v>143</v>
      </c>
      <c r="B69" s="6" t="s">
        <v>75</v>
      </c>
      <c r="C69" s="6">
        <v>20000000</v>
      </c>
      <c r="D69" s="6">
        <v>2</v>
      </c>
      <c r="E69" s="6" t="s">
        <v>72</v>
      </c>
      <c r="F69" s="6">
        <v>2022</v>
      </c>
      <c r="G69" s="6" t="s">
        <v>73</v>
      </c>
    </row>
    <row r="70" spans="1:7" ht="15.75" customHeight="1" x14ac:dyDescent="0.2">
      <c r="A70" s="6" t="s">
        <v>144</v>
      </c>
      <c r="B70" s="6" t="s">
        <v>75</v>
      </c>
      <c r="C70" s="6">
        <v>15000000</v>
      </c>
      <c r="D70" s="6">
        <v>1.5</v>
      </c>
      <c r="E70" s="6" t="s">
        <v>105</v>
      </c>
      <c r="F70" s="6">
        <v>2021</v>
      </c>
      <c r="G70" s="6" t="s">
        <v>73</v>
      </c>
    </row>
    <row r="71" spans="1:7" ht="15.75" customHeight="1" x14ac:dyDescent="0.2">
      <c r="A71" s="6" t="s">
        <v>145</v>
      </c>
      <c r="B71" s="6" t="s">
        <v>4</v>
      </c>
      <c r="C71" s="6">
        <v>140000000</v>
      </c>
      <c r="D71" s="6">
        <v>14</v>
      </c>
      <c r="E71" s="6" t="s">
        <v>85</v>
      </c>
      <c r="F71" s="6">
        <v>2022</v>
      </c>
      <c r="G71" s="6" t="s">
        <v>77</v>
      </c>
    </row>
    <row r="72" spans="1:7" ht="15.75" customHeight="1" x14ac:dyDescent="0.2">
      <c r="A72" s="6" t="s">
        <v>146</v>
      </c>
      <c r="B72" s="6" t="s">
        <v>75</v>
      </c>
      <c r="C72" s="6">
        <v>5000000</v>
      </c>
      <c r="D72" s="6">
        <v>0.5</v>
      </c>
      <c r="E72" s="6" t="s">
        <v>132</v>
      </c>
      <c r="F72" s="6">
        <v>2020</v>
      </c>
      <c r="G72" s="6" t="s">
        <v>77</v>
      </c>
    </row>
    <row r="73" spans="1:7" ht="15.75" customHeight="1" x14ac:dyDescent="0.2">
      <c r="A73" s="6" t="s">
        <v>146</v>
      </c>
      <c r="B73" s="6" t="s">
        <v>75</v>
      </c>
      <c r="C73" s="6">
        <v>57500000</v>
      </c>
      <c r="D73" s="6">
        <v>5.75</v>
      </c>
      <c r="E73" s="6" t="s">
        <v>102</v>
      </c>
      <c r="F73" s="6">
        <v>2022</v>
      </c>
      <c r="G73" s="6" t="s">
        <v>77</v>
      </c>
    </row>
    <row r="74" spans="1:7" ht="15.75" customHeight="1" x14ac:dyDescent="0.2">
      <c r="A74" s="6" t="s">
        <v>147</v>
      </c>
      <c r="B74" s="6" t="s">
        <v>71</v>
      </c>
      <c r="C74" s="6">
        <v>77500000</v>
      </c>
      <c r="D74" s="6">
        <v>7.75</v>
      </c>
      <c r="E74" s="6" t="s">
        <v>90</v>
      </c>
      <c r="F74" s="6">
        <v>2022</v>
      </c>
      <c r="G74" s="6" t="s">
        <v>77</v>
      </c>
    </row>
    <row r="75" spans="1:7" ht="15.75" customHeight="1" x14ac:dyDescent="0.2">
      <c r="A75" s="6" t="s">
        <v>148</v>
      </c>
      <c r="B75" s="6" t="s">
        <v>71</v>
      </c>
      <c r="C75" s="6">
        <v>10000000</v>
      </c>
      <c r="D75" s="6">
        <v>1</v>
      </c>
      <c r="E75" s="6" t="s">
        <v>85</v>
      </c>
      <c r="F75" s="6">
        <v>2022</v>
      </c>
      <c r="G75" s="6" t="s">
        <v>73</v>
      </c>
    </row>
    <row r="76" spans="1:7" ht="15.75" customHeight="1" x14ac:dyDescent="0.2">
      <c r="A76" s="6" t="s">
        <v>149</v>
      </c>
      <c r="B76" s="6" t="s">
        <v>71</v>
      </c>
      <c r="C76" s="6">
        <v>30000000</v>
      </c>
      <c r="D76" s="6">
        <v>3</v>
      </c>
      <c r="E76" s="6" t="s">
        <v>84</v>
      </c>
      <c r="F76" s="6">
        <v>2022</v>
      </c>
      <c r="G76" s="6" t="s">
        <v>73</v>
      </c>
    </row>
    <row r="77" spans="1:7" ht="15.75" customHeight="1" x14ac:dyDescent="0.2">
      <c r="A77" s="6" t="s">
        <v>150</v>
      </c>
      <c r="B77" s="6" t="s">
        <v>92</v>
      </c>
      <c r="C77" s="6">
        <v>2000000</v>
      </c>
      <c r="D77" s="6">
        <v>0.2</v>
      </c>
      <c r="E77" s="6" t="s">
        <v>90</v>
      </c>
      <c r="F77" s="6">
        <v>2022</v>
      </c>
      <c r="G77" s="6" t="s">
        <v>77</v>
      </c>
    </row>
    <row r="78" spans="1:7" ht="15.75" customHeight="1" x14ac:dyDescent="0.2">
      <c r="A78" s="6" t="s">
        <v>151</v>
      </c>
      <c r="B78" s="6" t="s">
        <v>75</v>
      </c>
      <c r="C78" s="6">
        <v>2000000</v>
      </c>
      <c r="D78" s="6">
        <v>0.2</v>
      </c>
      <c r="E78" s="6" t="s">
        <v>84</v>
      </c>
      <c r="F78" s="6">
        <v>2020</v>
      </c>
      <c r="G78" s="6" t="s">
        <v>77</v>
      </c>
    </row>
    <row r="79" spans="1:7" ht="15.75" customHeight="1" x14ac:dyDescent="0.2">
      <c r="A79" s="6" t="s">
        <v>152</v>
      </c>
      <c r="B79" s="6" t="s">
        <v>92</v>
      </c>
      <c r="C79" s="6">
        <v>55000000</v>
      </c>
      <c r="D79" s="6">
        <v>5.5</v>
      </c>
      <c r="E79" s="6" t="s">
        <v>72</v>
      </c>
      <c r="F79" s="6">
        <v>2022</v>
      </c>
      <c r="G79" s="6" t="s">
        <v>77</v>
      </c>
    </row>
    <row r="80" spans="1:7" ht="15.75" customHeight="1" x14ac:dyDescent="0.2">
      <c r="A80" s="6" t="s">
        <v>153</v>
      </c>
      <c r="B80" s="6" t="s">
        <v>75</v>
      </c>
      <c r="C80" s="6">
        <v>11000000</v>
      </c>
      <c r="D80" s="6">
        <v>1.1000000000000001</v>
      </c>
      <c r="E80" s="6" t="s">
        <v>81</v>
      </c>
      <c r="F80" s="6">
        <v>2022</v>
      </c>
      <c r="G80" s="6" t="s">
        <v>73</v>
      </c>
    </row>
    <row r="81" spans="1:7" ht="15.75" customHeight="1" x14ac:dyDescent="0.2">
      <c r="A81" s="6" t="s">
        <v>154</v>
      </c>
      <c r="B81" s="6" t="s">
        <v>4</v>
      </c>
      <c r="C81" s="6">
        <v>20000000</v>
      </c>
      <c r="D81" s="6">
        <v>2</v>
      </c>
      <c r="E81" s="6" t="s">
        <v>102</v>
      </c>
      <c r="F81" s="6">
        <v>2022</v>
      </c>
      <c r="G81" s="6" t="s">
        <v>73</v>
      </c>
    </row>
    <row r="82" spans="1:7" ht="15.75" customHeight="1" x14ac:dyDescent="0.2">
      <c r="A82" s="6" t="s">
        <v>155</v>
      </c>
      <c r="B82" s="6" t="s">
        <v>75</v>
      </c>
      <c r="C82" s="6">
        <v>5000000</v>
      </c>
      <c r="D82" s="6">
        <v>0.5</v>
      </c>
      <c r="E82" s="6" t="s">
        <v>85</v>
      </c>
      <c r="F82" s="6">
        <v>2022</v>
      </c>
      <c r="G82" s="6" t="s">
        <v>73</v>
      </c>
    </row>
    <row r="83" spans="1:7" ht="15.75" customHeight="1" x14ac:dyDescent="0.2">
      <c r="A83" s="6" t="s">
        <v>156</v>
      </c>
      <c r="B83" s="6" t="s">
        <v>75</v>
      </c>
      <c r="C83" s="6">
        <v>44000000</v>
      </c>
      <c r="D83" s="6">
        <v>4.4000000000000004</v>
      </c>
      <c r="E83" s="6" t="s">
        <v>85</v>
      </c>
      <c r="F83" s="6">
        <v>2022</v>
      </c>
      <c r="G83" s="6" t="s">
        <v>73</v>
      </c>
    </row>
    <row r="84" spans="1:7" ht="15.75" customHeight="1" x14ac:dyDescent="0.2">
      <c r="A84" s="6" t="s">
        <v>157</v>
      </c>
      <c r="B84" s="6" t="s">
        <v>71</v>
      </c>
      <c r="C84" s="6">
        <v>52500000</v>
      </c>
      <c r="D84" s="6">
        <v>5.25</v>
      </c>
      <c r="E84" s="6" t="s">
        <v>79</v>
      </c>
      <c r="F84" s="6">
        <v>2020</v>
      </c>
      <c r="G84" s="6" t="s">
        <v>73</v>
      </c>
    </row>
    <row r="85" spans="1:7" ht="15.75" customHeight="1" x14ac:dyDescent="0.2">
      <c r="A85" s="6" t="s">
        <v>158</v>
      </c>
      <c r="B85" s="6" t="s">
        <v>71</v>
      </c>
      <c r="C85" s="6">
        <v>20000000</v>
      </c>
      <c r="D85" s="6">
        <v>2</v>
      </c>
      <c r="E85" s="6" t="s">
        <v>102</v>
      </c>
      <c r="F85" s="6">
        <v>2022</v>
      </c>
      <c r="G85" s="6" t="s">
        <v>73</v>
      </c>
    </row>
    <row r="86" spans="1:7" ht="15.75" customHeight="1" x14ac:dyDescent="0.2">
      <c r="A86" s="6" t="s">
        <v>159</v>
      </c>
      <c r="B86" s="6" t="s">
        <v>75</v>
      </c>
      <c r="C86" s="6">
        <v>5000000</v>
      </c>
      <c r="D86" s="6">
        <v>0.5</v>
      </c>
      <c r="E86" s="6" t="s">
        <v>76</v>
      </c>
      <c r="F86" s="6">
        <v>2020</v>
      </c>
      <c r="G86" s="6" t="s">
        <v>73</v>
      </c>
    </row>
    <row r="87" spans="1:7" ht="15.75" customHeight="1" x14ac:dyDescent="0.2">
      <c r="A87" s="6" t="s">
        <v>159</v>
      </c>
      <c r="B87" s="6" t="s">
        <v>75</v>
      </c>
      <c r="C87" s="6">
        <v>7500000</v>
      </c>
      <c r="D87" s="6">
        <v>0.75</v>
      </c>
      <c r="E87" s="6" t="s">
        <v>105</v>
      </c>
      <c r="F87" s="6">
        <v>2021</v>
      </c>
      <c r="G87" s="6" t="s">
        <v>73</v>
      </c>
    </row>
    <row r="88" spans="1:7" ht="15.75" customHeight="1" x14ac:dyDescent="0.2">
      <c r="A88" s="6" t="s">
        <v>159</v>
      </c>
      <c r="B88" s="6" t="s">
        <v>75</v>
      </c>
      <c r="C88" s="6">
        <v>7500000</v>
      </c>
      <c r="D88" s="6">
        <v>0.75</v>
      </c>
      <c r="E88" s="6" t="s">
        <v>84</v>
      </c>
      <c r="F88" s="6">
        <v>2022</v>
      </c>
      <c r="G88" s="6" t="s">
        <v>73</v>
      </c>
    </row>
    <row r="89" spans="1:7" ht="15.75" customHeight="1" x14ac:dyDescent="0.2">
      <c r="A89" s="6" t="s">
        <v>160</v>
      </c>
      <c r="B89" s="6" t="s">
        <v>71</v>
      </c>
      <c r="C89" s="6">
        <v>70000000</v>
      </c>
      <c r="D89" s="6">
        <v>7</v>
      </c>
      <c r="E89" s="6" t="s">
        <v>72</v>
      </c>
      <c r="F89" s="6">
        <v>2022</v>
      </c>
      <c r="G89" s="6" t="s">
        <v>73</v>
      </c>
    </row>
    <row r="90" spans="1:7" ht="15.75" customHeight="1" x14ac:dyDescent="0.2">
      <c r="A90" s="6" t="s">
        <v>161</v>
      </c>
      <c r="B90" s="6" t="s">
        <v>4</v>
      </c>
      <c r="C90" s="6">
        <v>5000000</v>
      </c>
      <c r="D90" s="6">
        <v>0.5</v>
      </c>
      <c r="E90" s="6" t="s">
        <v>76</v>
      </c>
      <c r="F90" s="6">
        <v>2022</v>
      </c>
      <c r="G90" s="6" t="s">
        <v>73</v>
      </c>
    </row>
    <row r="91" spans="1:7" ht="15.75" customHeight="1" x14ac:dyDescent="0.2">
      <c r="A91" s="6" t="s">
        <v>162</v>
      </c>
      <c r="B91" s="6" t="s">
        <v>71</v>
      </c>
      <c r="C91" s="6">
        <v>8000000</v>
      </c>
      <c r="D91" s="6">
        <v>0.8</v>
      </c>
      <c r="E91" s="6" t="s">
        <v>72</v>
      </c>
      <c r="F91" s="6">
        <v>2022</v>
      </c>
      <c r="G91" s="6" t="s">
        <v>73</v>
      </c>
    </row>
    <row r="92" spans="1:7" ht="15.75" customHeight="1" x14ac:dyDescent="0.2">
      <c r="A92" s="6" t="s">
        <v>163</v>
      </c>
      <c r="B92" s="6" t="s">
        <v>75</v>
      </c>
      <c r="C92" s="6">
        <v>107500000</v>
      </c>
      <c r="D92" s="6">
        <v>10.75</v>
      </c>
      <c r="E92" s="6" t="s">
        <v>132</v>
      </c>
      <c r="F92" s="6">
        <v>2020</v>
      </c>
      <c r="G92" s="6" t="s">
        <v>73</v>
      </c>
    </row>
    <row r="93" spans="1:7" ht="15.75" customHeight="1" x14ac:dyDescent="0.2">
      <c r="A93" s="6" t="s">
        <v>163</v>
      </c>
      <c r="B93" s="6" t="s">
        <v>75</v>
      </c>
      <c r="C93" s="6">
        <v>142500000</v>
      </c>
      <c r="D93" s="6">
        <v>14.25</v>
      </c>
      <c r="E93" s="6" t="s">
        <v>72</v>
      </c>
      <c r="F93" s="6">
        <v>2021</v>
      </c>
      <c r="G93" s="6" t="s">
        <v>73</v>
      </c>
    </row>
    <row r="94" spans="1:7" ht="15.75" customHeight="1" x14ac:dyDescent="0.2">
      <c r="A94" s="6" t="s">
        <v>164</v>
      </c>
      <c r="B94" s="6" t="s">
        <v>92</v>
      </c>
      <c r="C94" s="6">
        <v>15000000</v>
      </c>
      <c r="D94" s="6">
        <v>1.5</v>
      </c>
      <c r="E94" s="6" t="s">
        <v>76</v>
      </c>
      <c r="F94" s="6">
        <v>2022</v>
      </c>
      <c r="G94" s="6" t="s">
        <v>73</v>
      </c>
    </row>
    <row r="95" spans="1:7" ht="15.75" customHeight="1" x14ac:dyDescent="0.2">
      <c r="A95" s="6" t="s">
        <v>165</v>
      </c>
      <c r="B95" s="6" t="s">
        <v>75</v>
      </c>
      <c r="C95" s="6">
        <v>5000000</v>
      </c>
      <c r="D95" s="6">
        <v>0.5</v>
      </c>
      <c r="E95" s="6" t="s">
        <v>81</v>
      </c>
      <c r="F95" s="6">
        <v>2022</v>
      </c>
      <c r="G95" s="6" t="s">
        <v>77</v>
      </c>
    </row>
    <row r="96" spans="1:7" ht="15.75" customHeight="1" x14ac:dyDescent="0.2">
      <c r="A96" s="6" t="s">
        <v>166</v>
      </c>
      <c r="B96" s="6" t="s">
        <v>4</v>
      </c>
      <c r="C96" s="6">
        <v>20000000</v>
      </c>
      <c r="D96" s="6">
        <v>2</v>
      </c>
      <c r="E96" s="6" t="s">
        <v>79</v>
      </c>
      <c r="F96" s="6">
        <v>2021</v>
      </c>
      <c r="G96" s="6" t="s">
        <v>77</v>
      </c>
    </row>
    <row r="97" spans="1:7" ht="15.75" customHeight="1" x14ac:dyDescent="0.2">
      <c r="A97" s="6" t="s">
        <v>167</v>
      </c>
      <c r="B97" s="6" t="s">
        <v>75</v>
      </c>
      <c r="C97" s="6">
        <v>38000000</v>
      </c>
      <c r="D97" s="6">
        <v>3.8</v>
      </c>
      <c r="E97" s="6" t="s">
        <v>105</v>
      </c>
      <c r="F97" s="6">
        <v>2022</v>
      </c>
      <c r="G97" s="6" t="s">
        <v>77</v>
      </c>
    </row>
    <row r="98" spans="1:7" ht="15.75" customHeight="1" x14ac:dyDescent="0.2">
      <c r="A98" s="6" t="s">
        <v>168</v>
      </c>
      <c r="B98" s="6" t="s">
        <v>75</v>
      </c>
      <c r="C98" s="6">
        <v>107500000</v>
      </c>
      <c r="D98" s="6">
        <v>10.75</v>
      </c>
      <c r="E98" s="6" t="s">
        <v>72</v>
      </c>
      <c r="F98" s="6">
        <v>2022</v>
      </c>
      <c r="G98" s="6" t="s">
        <v>77</v>
      </c>
    </row>
    <row r="99" spans="1:7" ht="15.75" customHeight="1" x14ac:dyDescent="0.2">
      <c r="A99" s="6" t="s">
        <v>169</v>
      </c>
      <c r="B99" s="6" t="s">
        <v>75</v>
      </c>
      <c r="C99" s="6">
        <v>2000000</v>
      </c>
      <c r="D99" s="6">
        <v>0.2</v>
      </c>
      <c r="E99" s="6" t="s">
        <v>84</v>
      </c>
      <c r="F99" s="6">
        <v>2022</v>
      </c>
      <c r="G99" s="6" t="s">
        <v>77</v>
      </c>
    </row>
    <row r="100" spans="1:7" ht="15.75" customHeight="1" x14ac:dyDescent="0.2">
      <c r="A100" s="6" t="s">
        <v>170</v>
      </c>
      <c r="B100" s="6" t="s">
        <v>92</v>
      </c>
      <c r="C100" s="6">
        <v>152500000</v>
      </c>
      <c r="D100" s="6">
        <v>15.25</v>
      </c>
      <c r="E100" s="6" t="s">
        <v>84</v>
      </c>
      <c r="F100" s="6">
        <v>2022</v>
      </c>
      <c r="G100" s="6" t="s">
        <v>77</v>
      </c>
    </row>
    <row r="101" spans="1:7" ht="15.75" customHeight="1" x14ac:dyDescent="0.2">
      <c r="A101" s="6" t="s">
        <v>171</v>
      </c>
      <c r="B101" s="6" t="s">
        <v>4</v>
      </c>
      <c r="C101" s="6">
        <v>2500000</v>
      </c>
      <c r="D101" s="6">
        <v>0.25</v>
      </c>
      <c r="E101" s="6" t="s">
        <v>105</v>
      </c>
      <c r="F101" s="6">
        <v>2022</v>
      </c>
      <c r="G101" s="6" t="s">
        <v>77</v>
      </c>
    </row>
    <row r="102" spans="1:7" ht="15.75" customHeight="1" x14ac:dyDescent="0.2">
      <c r="A102" s="6" t="s">
        <v>172</v>
      </c>
      <c r="B102" s="6" t="s">
        <v>75</v>
      </c>
      <c r="C102" s="6">
        <v>5000000</v>
      </c>
      <c r="D102" s="6">
        <v>0.5</v>
      </c>
      <c r="E102" s="6" t="s">
        <v>72</v>
      </c>
      <c r="F102" s="6">
        <v>2020</v>
      </c>
      <c r="G102" s="6" t="s">
        <v>73</v>
      </c>
    </row>
    <row r="103" spans="1:7" ht="15.75" customHeight="1" x14ac:dyDescent="0.2">
      <c r="A103" s="6" t="s">
        <v>173</v>
      </c>
      <c r="B103" s="6" t="s">
        <v>4</v>
      </c>
      <c r="C103" s="6">
        <v>3000000</v>
      </c>
      <c r="D103" s="6">
        <v>0.3</v>
      </c>
      <c r="E103" s="6" t="s">
        <v>76</v>
      </c>
      <c r="F103" s="6">
        <v>2021</v>
      </c>
      <c r="G103" s="6" t="s">
        <v>77</v>
      </c>
    </row>
    <row r="104" spans="1:7" ht="15.75" customHeight="1" x14ac:dyDescent="0.2">
      <c r="A104" s="6" t="s">
        <v>174</v>
      </c>
      <c r="B104" s="6" t="s">
        <v>4</v>
      </c>
      <c r="C104" s="6">
        <v>2000000</v>
      </c>
      <c r="D104" s="6">
        <v>0.2</v>
      </c>
      <c r="E104" s="6" t="s">
        <v>76</v>
      </c>
      <c r="F104" s="6">
        <v>2022</v>
      </c>
      <c r="G104" s="6" t="s">
        <v>77</v>
      </c>
    </row>
    <row r="105" spans="1:7" ht="15.75" customHeight="1" x14ac:dyDescent="0.2">
      <c r="A105" s="6" t="s">
        <v>175</v>
      </c>
      <c r="B105" s="6" t="s">
        <v>75</v>
      </c>
      <c r="C105" s="6">
        <v>3000000</v>
      </c>
      <c r="D105" s="6">
        <v>0.3</v>
      </c>
      <c r="E105" s="6" t="s">
        <v>105</v>
      </c>
      <c r="F105" s="6">
        <v>2021</v>
      </c>
      <c r="G105" s="6" t="s">
        <v>77</v>
      </c>
    </row>
    <row r="106" spans="1:7" ht="15.75" customHeight="1" x14ac:dyDescent="0.2">
      <c r="A106" s="6" t="s">
        <v>176</v>
      </c>
      <c r="B106" s="6" t="s">
        <v>75</v>
      </c>
      <c r="C106" s="6">
        <v>5000000</v>
      </c>
      <c r="D106" s="6">
        <v>0.5</v>
      </c>
      <c r="E106" s="6" t="s">
        <v>132</v>
      </c>
      <c r="F106" s="6">
        <v>2020</v>
      </c>
      <c r="G106" s="6" t="s">
        <v>73</v>
      </c>
    </row>
    <row r="107" spans="1:7" ht="15.75" customHeight="1" x14ac:dyDescent="0.2">
      <c r="A107" s="6" t="s">
        <v>176</v>
      </c>
      <c r="B107" s="6" t="s">
        <v>75</v>
      </c>
      <c r="C107" s="6">
        <v>5000000</v>
      </c>
      <c r="D107" s="6">
        <v>0.5</v>
      </c>
      <c r="E107" s="6" t="s">
        <v>84</v>
      </c>
      <c r="F107" s="6">
        <v>2021</v>
      </c>
      <c r="G107" s="6" t="s">
        <v>73</v>
      </c>
    </row>
    <row r="108" spans="1:7" ht="15.75" customHeight="1" x14ac:dyDescent="0.2">
      <c r="A108" s="6" t="s">
        <v>176</v>
      </c>
      <c r="B108" s="6" t="s">
        <v>75</v>
      </c>
      <c r="C108" s="6">
        <v>15000000</v>
      </c>
      <c r="D108" s="6">
        <v>1.5</v>
      </c>
      <c r="E108" s="6" t="s">
        <v>90</v>
      </c>
      <c r="F108" s="6">
        <v>2022</v>
      </c>
      <c r="G108" s="6" t="s">
        <v>73</v>
      </c>
    </row>
    <row r="109" spans="1:7" ht="15.75" customHeight="1" x14ac:dyDescent="0.2">
      <c r="A109" s="6" t="s">
        <v>177</v>
      </c>
      <c r="B109" s="6" t="s">
        <v>4</v>
      </c>
      <c r="C109" s="6">
        <v>7500000</v>
      </c>
      <c r="D109" s="6">
        <v>0.75</v>
      </c>
      <c r="E109" s="6" t="s">
        <v>72</v>
      </c>
      <c r="F109" s="6">
        <v>2022</v>
      </c>
      <c r="G109" s="6" t="s">
        <v>73</v>
      </c>
    </row>
    <row r="110" spans="1:7" ht="15.75" customHeight="1" x14ac:dyDescent="0.2">
      <c r="A110" s="6" t="s">
        <v>178</v>
      </c>
      <c r="B110" s="6" t="s">
        <v>75</v>
      </c>
      <c r="C110" s="6">
        <v>87500000</v>
      </c>
      <c r="D110" s="6">
        <v>8.75</v>
      </c>
      <c r="E110" s="6" t="s">
        <v>102</v>
      </c>
      <c r="F110" s="6">
        <v>2022</v>
      </c>
      <c r="G110" s="6" t="s">
        <v>73</v>
      </c>
    </row>
    <row r="111" spans="1:7" ht="15.75" customHeight="1" x14ac:dyDescent="0.2">
      <c r="A111" s="6" t="s">
        <v>179</v>
      </c>
      <c r="B111" s="6" t="s">
        <v>71</v>
      </c>
      <c r="C111" s="6">
        <v>15000000</v>
      </c>
      <c r="D111" s="6">
        <v>1.5</v>
      </c>
      <c r="E111" s="6" t="s">
        <v>93</v>
      </c>
      <c r="F111" s="6">
        <v>2020</v>
      </c>
      <c r="G111" s="6" t="s">
        <v>73</v>
      </c>
    </row>
    <row r="112" spans="1:7" ht="15.75" customHeight="1" x14ac:dyDescent="0.2">
      <c r="A112" s="6" t="s">
        <v>179</v>
      </c>
      <c r="B112" s="6" t="s">
        <v>71</v>
      </c>
      <c r="C112" s="6">
        <v>20000000</v>
      </c>
      <c r="D112" s="6">
        <v>2</v>
      </c>
      <c r="E112" s="6" t="s">
        <v>81</v>
      </c>
      <c r="F112" s="6">
        <v>2022</v>
      </c>
      <c r="G112" s="6" t="s">
        <v>73</v>
      </c>
    </row>
    <row r="113" spans="1:7" ht="15.75" customHeight="1" x14ac:dyDescent="0.2">
      <c r="A113" s="6" t="s">
        <v>180</v>
      </c>
      <c r="B113" s="6" t="s">
        <v>75</v>
      </c>
      <c r="C113" s="6">
        <v>17000000</v>
      </c>
      <c r="D113" s="6">
        <v>1.7</v>
      </c>
      <c r="E113" s="6" t="s">
        <v>81</v>
      </c>
      <c r="F113" s="6">
        <v>2022</v>
      </c>
      <c r="G113" s="6" t="s">
        <v>77</v>
      </c>
    </row>
    <row r="114" spans="1:7" ht="15.75" customHeight="1" x14ac:dyDescent="0.2">
      <c r="A114" s="6" t="s">
        <v>181</v>
      </c>
      <c r="B114" s="6" t="s">
        <v>4</v>
      </c>
      <c r="C114" s="6">
        <v>30000000</v>
      </c>
      <c r="D114" s="6">
        <v>3</v>
      </c>
      <c r="E114" s="6" t="s">
        <v>90</v>
      </c>
      <c r="F114" s="6">
        <v>2020</v>
      </c>
      <c r="G114" s="6" t="s">
        <v>77</v>
      </c>
    </row>
    <row r="115" spans="1:7" ht="15.75" customHeight="1" x14ac:dyDescent="0.2">
      <c r="A115" s="6" t="s">
        <v>181</v>
      </c>
      <c r="B115" s="6" t="s">
        <v>4</v>
      </c>
      <c r="C115" s="6">
        <v>13000000</v>
      </c>
      <c r="D115" s="6">
        <v>1.3</v>
      </c>
      <c r="E115" s="6" t="s">
        <v>84</v>
      </c>
      <c r="F115" s="6">
        <v>2022</v>
      </c>
      <c r="G115" s="6" t="s">
        <v>77</v>
      </c>
    </row>
    <row r="116" spans="1:7" ht="15.75" customHeight="1" x14ac:dyDescent="0.2">
      <c r="A116" s="6" t="s">
        <v>182</v>
      </c>
      <c r="B116" s="6" t="s">
        <v>4</v>
      </c>
      <c r="C116" s="6">
        <v>140000000</v>
      </c>
      <c r="D116" s="6">
        <v>14</v>
      </c>
      <c r="E116" s="6" t="s">
        <v>105</v>
      </c>
      <c r="F116" s="6">
        <v>2021</v>
      </c>
      <c r="G116" s="6" t="s">
        <v>73</v>
      </c>
    </row>
    <row r="117" spans="1:7" ht="15.75" customHeight="1" x14ac:dyDescent="0.2">
      <c r="A117" s="6" t="s">
        <v>183</v>
      </c>
      <c r="B117" s="6" t="s">
        <v>92</v>
      </c>
      <c r="C117" s="6">
        <v>2000000</v>
      </c>
      <c r="D117" s="6">
        <v>0.2</v>
      </c>
      <c r="E117" s="6" t="s">
        <v>105</v>
      </c>
      <c r="F117" s="6">
        <v>2022</v>
      </c>
      <c r="G117" s="6" t="s">
        <v>77</v>
      </c>
    </row>
    <row r="118" spans="1:7" ht="15.75" customHeight="1" x14ac:dyDescent="0.2">
      <c r="A118" s="6" t="s">
        <v>184</v>
      </c>
      <c r="B118" s="6" t="s">
        <v>75</v>
      </c>
      <c r="C118" s="6">
        <v>80000000</v>
      </c>
      <c r="D118" s="6">
        <v>8</v>
      </c>
      <c r="E118" s="6" t="s">
        <v>84</v>
      </c>
      <c r="F118" s="6">
        <v>2022</v>
      </c>
      <c r="G118" s="6" t="s">
        <v>73</v>
      </c>
    </row>
    <row r="119" spans="1:7" ht="15.75" customHeight="1" x14ac:dyDescent="0.2">
      <c r="A119" s="6" t="s">
        <v>185</v>
      </c>
      <c r="B119" s="6" t="s">
        <v>92</v>
      </c>
      <c r="C119" s="6">
        <v>67500000</v>
      </c>
      <c r="D119" s="6">
        <v>6.75</v>
      </c>
      <c r="E119" s="6" t="s">
        <v>105</v>
      </c>
      <c r="F119" s="6">
        <v>2022</v>
      </c>
      <c r="G119" s="6" t="s">
        <v>73</v>
      </c>
    </row>
    <row r="120" spans="1:7" ht="15.75" customHeight="1" x14ac:dyDescent="0.2">
      <c r="A120" s="6" t="s">
        <v>186</v>
      </c>
      <c r="B120" s="6" t="s">
        <v>4</v>
      </c>
      <c r="C120" s="6">
        <v>20000000</v>
      </c>
      <c r="D120" s="6">
        <v>2</v>
      </c>
      <c r="E120" s="6" t="s">
        <v>85</v>
      </c>
      <c r="F120" s="6">
        <v>2020</v>
      </c>
      <c r="G120" s="6" t="s">
        <v>73</v>
      </c>
    </row>
    <row r="121" spans="1:7" ht="15.75" customHeight="1" x14ac:dyDescent="0.2">
      <c r="A121" s="6" t="s">
        <v>186</v>
      </c>
      <c r="B121" s="6" t="s">
        <v>4</v>
      </c>
      <c r="C121" s="6">
        <v>77500000</v>
      </c>
      <c r="D121" s="6">
        <v>7.75</v>
      </c>
      <c r="E121" s="6" t="s">
        <v>72</v>
      </c>
      <c r="F121" s="6">
        <v>2022</v>
      </c>
      <c r="G121" s="6" t="s">
        <v>73</v>
      </c>
    </row>
    <row r="122" spans="1:7" ht="15.75" customHeight="1" x14ac:dyDescent="0.2">
      <c r="A122" s="6" t="s">
        <v>187</v>
      </c>
      <c r="B122" s="6" t="s">
        <v>92</v>
      </c>
      <c r="C122" s="6">
        <v>2000000</v>
      </c>
      <c r="D122" s="6">
        <v>0.2</v>
      </c>
      <c r="E122" s="6" t="s">
        <v>72</v>
      </c>
      <c r="F122" s="6">
        <v>2020</v>
      </c>
      <c r="G122" s="6" t="s">
        <v>73</v>
      </c>
    </row>
    <row r="123" spans="1:7" ht="15.75" customHeight="1" x14ac:dyDescent="0.2">
      <c r="A123" s="6" t="s">
        <v>188</v>
      </c>
      <c r="B123" s="6" t="s">
        <v>75</v>
      </c>
      <c r="C123" s="6">
        <v>9000000</v>
      </c>
      <c r="D123" s="6">
        <v>0.9</v>
      </c>
      <c r="E123" s="6" t="s">
        <v>102</v>
      </c>
      <c r="F123" s="6">
        <v>2022</v>
      </c>
      <c r="G123" s="6" t="s">
        <v>77</v>
      </c>
    </row>
    <row r="124" spans="1:7" ht="15.75" customHeight="1" x14ac:dyDescent="0.2">
      <c r="A124" s="6" t="s">
        <v>189</v>
      </c>
      <c r="B124" s="6" t="s">
        <v>75</v>
      </c>
      <c r="C124" s="6">
        <v>2000000</v>
      </c>
      <c r="D124" s="6">
        <v>0.2</v>
      </c>
      <c r="E124" s="6" t="s">
        <v>85</v>
      </c>
      <c r="F124" s="6">
        <v>2021</v>
      </c>
      <c r="G124" s="6" t="s">
        <v>77</v>
      </c>
    </row>
    <row r="125" spans="1:7" ht="15.75" customHeight="1" x14ac:dyDescent="0.2">
      <c r="A125" s="6" t="s">
        <v>189</v>
      </c>
      <c r="B125" s="6" t="s">
        <v>75</v>
      </c>
      <c r="C125" s="6">
        <v>2000000</v>
      </c>
      <c r="D125" s="6">
        <v>0.2</v>
      </c>
      <c r="E125" s="6" t="s">
        <v>85</v>
      </c>
      <c r="F125" s="6">
        <v>2022</v>
      </c>
      <c r="G125" s="6" t="s">
        <v>77</v>
      </c>
    </row>
    <row r="126" spans="1:7" ht="15.75" customHeight="1" x14ac:dyDescent="0.2">
      <c r="A126" s="6" t="s">
        <v>190</v>
      </c>
      <c r="B126" s="6" t="s">
        <v>4</v>
      </c>
      <c r="C126" s="6">
        <v>2000000</v>
      </c>
      <c r="D126" s="6">
        <v>0.2</v>
      </c>
      <c r="E126" s="6" t="s">
        <v>90</v>
      </c>
      <c r="F126" s="6">
        <v>2021</v>
      </c>
      <c r="G126" s="6" t="s">
        <v>77</v>
      </c>
    </row>
    <row r="127" spans="1:7" ht="15.75" customHeight="1" x14ac:dyDescent="0.2">
      <c r="A127" s="6" t="s">
        <v>190</v>
      </c>
      <c r="B127" s="6" t="s">
        <v>4</v>
      </c>
      <c r="C127" s="6">
        <v>3000000</v>
      </c>
      <c r="D127" s="6">
        <v>0.3</v>
      </c>
      <c r="E127" s="6" t="s">
        <v>90</v>
      </c>
      <c r="F127" s="6">
        <v>2022</v>
      </c>
      <c r="G127" s="6" t="s">
        <v>77</v>
      </c>
    </row>
    <row r="128" spans="1:7" ht="15.75" customHeight="1" x14ac:dyDescent="0.2">
      <c r="A128" s="6" t="s">
        <v>191</v>
      </c>
      <c r="B128" s="6" t="s">
        <v>4</v>
      </c>
      <c r="C128" s="6">
        <v>2000000</v>
      </c>
      <c r="D128" s="6">
        <v>0.2</v>
      </c>
      <c r="E128" s="6" t="s">
        <v>85</v>
      </c>
      <c r="F128" s="6">
        <v>2022</v>
      </c>
      <c r="G128" s="6" t="s">
        <v>77</v>
      </c>
    </row>
    <row r="129" spans="1:7" ht="15.75" customHeight="1" x14ac:dyDescent="0.2">
      <c r="A129" s="6" t="s">
        <v>192</v>
      </c>
      <c r="B129" s="6" t="s">
        <v>92</v>
      </c>
      <c r="C129" s="6">
        <v>20000000</v>
      </c>
      <c r="D129" s="6">
        <v>2</v>
      </c>
      <c r="E129" s="6" t="s">
        <v>93</v>
      </c>
      <c r="F129" s="6">
        <v>2022</v>
      </c>
      <c r="G129" s="6" t="s">
        <v>77</v>
      </c>
    </row>
    <row r="130" spans="1:7" ht="15.75" customHeight="1" x14ac:dyDescent="0.2">
      <c r="A130" s="6" t="s">
        <v>193</v>
      </c>
      <c r="B130" s="6" t="s">
        <v>4</v>
      </c>
      <c r="C130" s="6">
        <v>92500000</v>
      </c>
      <c r="D130" s="6">
        <v>9.25</v>
      </c>
      <c r="E130" s="6" t="s">
        <v>105</v>
      </c>
      <c r="F130" s="6">
        <v>2022</v>
      </c>
      <c r="G130" s="6" t="s">
        <v>73</v>
      </c>
    </row>
    <row r="131" spans="1:7" ht="15.75" customHeight="1" x14ac:dyDescent="0.2">
      <c r="A131" s="6" t="s">
        <v>194</v>
      </c>
      <c r="B131" s="6" t="s">
        <v>75</v>
      </c>
      <c r="C131" s="6">
        <v>11000000</v>
      </c>
      <c r="D131" s="6">
        <v>1.1000000000000001</v>
      </c>
      <c r="E131" s="6" t="s">
        <v>93</v>
      </c>
      <c r="F131" s="6">
        <v>2022</v>
      </c>
      <c r="G131" s="6" t="s">
        <v>77</v>
      </c>
    </row>
    <row r="132" spans="1:7" ht="15.75" customHeight="1" x14ac:dyDescent="0.2">
      <c r="A132" s="6" t="s">
        <v>195</v>
      </c>
      <c r="B132" s="6" t="s">
        <v>4</v>
      </c>
      <c r="C132" s="6">
        <v>40000000</v>
      </c>
      <c r="D132" s="6">
        <v>4</v>
      </c>
      <c r="E132" s="6" t="s">
        <v>72</v>
      </c>
      <c r="F132" s="6">
        <v>2020</v>
      </c>
      <c r="G132" s="6" t="s">
        <v>73</v>
      </c>
    </row>
    <row r="133" spans="1:7" ht="15.75" customHeight="1" x14ac:dyDescent="0.2">
      <c r="A133" s="6" t="s">
        <v>196</v>
      </c>
      <c r="B133" s="6" t="s">
        <v>75</v>
      </c>
      <c r="C133" s="6">
        <v>2000000</v>
      </c>
      <c r="D133" s="6">
        <v>0.2</v>
      </c>
      <c r="E133" s="6" t="s">
        <v>102</v>
      </c>
      <c r="F133" s="6">
        <v>2022</v>
      </c>
      <c r="G133" s="6" t="s">
        <v>77</v>
      </c>
    </row>
    <row r="134" spans="1:7" ht="15.75" customHeight="1" x14ac:dyDescent="0.2">
      <c r="A134" s="6" t="s">
        <v>197</v>
      </c>
      <c r="B134" s="6" t="s">
        <v>4</v>
      </c>
      <c r="C134" s="6">
        <v>5000000</v>
      </c>
      <c r="D134" s="6">
        <v>0.5</v>
      </c>
      <c r="E134" s="6" t="s">
        <v>72</v>
      </c>
      <c r="F134" s="6">
        <v>2022</v>
      </c>
      <c r="G134" s="6" t="s">
        <v>77</v>
      </c>
    </row>
    <row r="135" spans="1:7" ht="15.75" customHeight="1" x14ac:dyDescent="0.2">
      <c r="A135" s="6" t="s">
        <v>198</v>
      </c>
      <c r="B135" s="6" t="s">
        <v>4</v>
      </c>
      <c r="C135" s="6">
        <v>13000000</v>
      </c>
      <c r="D135" s="6">
        <v>1.3</v>
      </c>
      <c r="E135" s="6" t="s">
        <v>90</v>
      </c>
      <c r="F135" s="6">
        <v>2020</v>
      </c>
      <c r="G135" s="6" t="s">
        <v>77</v>
      </c>
    </row>
    <row r="136" spans="1:7" ht="15.75" customHeight="1" x14ac:dyDescent="0.2">
      <c r="A136" s="6" t="s">
        <v>198</v>
      </c>
      <c r="B136" s="6" t="s">
        <v>4</v>
      </c>
      <c r="C136" s="6">
        <v>40000000</v>
      </c>
      <c r="D136" s="6">
        <v>4</v>
      </c>
      <c r="E136" s="6" t="s">
        <v>76</v>
      </c>
      <c r="F136" s="6">
        <v>2022</v>
      </c>
      <c r="G136" s="6" t="s">
        <v>77</v>
      </c>
    </row>
    <row r="137" spans="1:7" ht="15.75" customHeight="1" x14ac:dyDescent="0.2">
      <c r="A137" s="6" t="s">
        <v>199</v>
      </c>
      <c r="B137" s="6" t="s">
        <v>71</v>
      </c>
      <c r="C137" s="6">
        <v>5000000</v>
      </c>
      <c r="D137" s="6">
        <v>0.5</v>
      </c>
      <c r="E137" s="6" t="s">
        <v>79</v>
      </c>
      <c r="F137" s="6">
        <v>2021</v>
      </c>
      <c r="G137" s="6" t="s">
        <v>77</v>
      </c>
    </row>
    <row r="138" spans="1:7" ht="15.75" customHeight="1" x14ac:dyDescent="0.2">
      <c r="A138" s="6" t="s">
        <v>199</v>
      </c>
      <c r="B138" s="6" t="s">
        <v>71</v>
      </c>
      <c r="C138" s="6">
        <v>14000000</v>
      </c>
      <c r="D138" s="6">
        <v>1.4</v>
      </c>
      <c r="E138" s="6" t="s">
        <v>90</v>
      </c>
      <c r="F138" s="6">
        <v>2022</v>
      </c>
      <c r="G138" s="6" t="s">
        <v>77</v>
      </c>
    </row>
    <row r="139" spans="1:7" ht="15.75" customHeight="1" x14ac:dyDescent="0.2">
      <c r="A139" s="6" t="s">
        <v>200</v>
      </c>
      <c r="B139" s="6" t="s">
        <v>75</v>
      </c>
      <c r="C139" s="6">
        <v>20000000</v>
      </c>
      <c r="D139" s="6">
        <v>2</v>
      </c>
      <c r="E139" s="6" t="s">
        <v>76</v>
      </c>
      <c r="F139" s="6">
        <v>2021</v>
      </c>
      <c r="G139" s="6" t="s">
        <v>77</v>
      </c>
    </row>
    <row r="140" spans="1:7" ht="15.75" customHeight="1" x14ac:dyDescent="0.2">
      <c r="A140" s="6" t="s">
        <v>201</v>
      </c>
      <c r="B140" s="6" t="s">
        <v>92</v>
      </c>
      <c r="C140" s="6">
        <v>2000000</v>
      </c>
      <c r="D140" s="6">
        <v>0.2</v>
      </c>
      <c r="E140" s="6" t="s">
        <v>72</v>
      </c>
      <c r="F140" s="6">
        <v>2021</v>
      </c>
      <c r="G140" s="6" t="s">
        <v>77</v>
      </c>
    </row>
    <row r="141" spans="1:7" ht="15.75" customHeight="1" x14ac:dyDescent="0.2">
      <c r="A141" s="6" t="s">
        <v>188</v>
      </c>
      <c r="B141" s="6" t="s">
        <v>75</v>
      </c>
      <c r="C141" s="6">
        <v>92500000</v>
      </c>
      <c r="D141" s="6">
        <v>9.25</v>
      </c>
      <c r="E141" s="6" t="s">
        <v>85</v>
      </c>
      <c r="F141" s="6">
        <v>2021</v>
      </c>
      <c r="G141" s="6" t="s">
        <v>77</v>
      </c>
    </row>
    <row r="142" spans="1:7" ht="15.75" customHeight="1" x14ac:dyDescent="0.2">
      <c r="A142" s="6" t="s">
        <v>202</v>
      </c>
      <c r="B142" s="6" t="s">
        <v>75</v>
      </c>
      <c r="C142" s="6">
        <v>82500000</v>
      </c>
      <c r="D142" s="6">
        <v>8.25</v>
      </c>
      <c r="E142" s="6" t="s">
        <v>102</v>
      </c>
      <c r="F142" s="6">
        <v>2022</v>
      </c>
      <c r="G142" s="6" t="s">
        <v>77</v>
      </c>
    </row>
    <row r="143" spans="1:7" ht="15.75" customHeight="1" x14ac:dyDescent="0.2">
      <c r="A143" s="6" t="s">
        <v>203</v>
      </c>
      <c r="B143" s="6" t="s">
        <v>4</v>
      </c>
      <c r="C143" s="6">
        <v>2000000</v>
      </c>
      <c r="D143" s="6">
        <v>0.2</v>
      </c>
      <c r="E143" s="6" t="s">
        <v>90</v>
      </c>
      <c r="F143" s="6">
        <v>2022</v>
      </c>
      <c r="G143" s="6" t="s">
        <v>77</v>
      </c>
    </row>
    <row r="144" spans="1:7" ht="15.75" customHeight="1" x14ac:dyDescent="0.2">
      <c r="A144" s="6" t="s">
        <v>204</v>
      </c>
      <c r="B144" s="6" t="s">
        <v>4</v>
      </c>
      <c r="C144" s="6">
        <v>20000000</v>
      </c>
      <c r="D144" s="6">
        <v>2</v>
      </c>
      <c r="E144" s="6" t="s">
        <v>93</v>
      </c>
      <c r="F144" s="6">
        <v>2022</v>
      </c>
      <c r="G144" s="6" t="s">
        <v>77</v>
      </c>
    </row>
    <row r="145" spans="1:7" ht="15.75" customHeight="1" x14ac:dyDescent="0.2">
      <c r="A145" s="6" t="s">
        <v>205</v>
      </c>
      <c r="B145" s="6" t="s">
        <v>4</v>
      </c>
      <c r="C145" s="6">
        <v>2000000</v>
      </c>
      <c r="D145" s="6">
        <v>0.2</v>
      </c>
      <c r="E145" s="6" t="s">
        <v>90</v>
      </c>
      <c r="F145" s="6">
        <v>2021</v>
      </c>
      <c r="G145" s="6" t="s">
        <v>77</v>
      </c>
    </row>
    <row r="146" spans="1:7" ht="15.75" customHeight="1" x14ac:dyDescent="0.2">
      <c r="A146" s="6" t="s">
        <v>205</v>
      </c>
      <c r="B146" s="6" t="s">
        <v>4</v>
      </c>
      <c r="C146" s="6">
        <v>2000000</v>
      </c>
      <c r="D146" s="6">
        <v>0.2</v>
      </c>
      <c r="E146" s="6" t="s">
        <v>90</v>
      </c>
      <c r="F146" s="6">
        <v>2022</v>
      </c>
      <c r="G146" s="6" t="s">
        <v>77</v>
      </c>
    </row>
    <row r="147" spans="1:7" ht="15.75" customHeight="1" x14ac:dyDescent="0.2">
      <c r="A147" s="6" t="s">
        <v>206</v>
      </c>
      <c r="B147" s="6" t="s">
        <v>75</v>
      </c>
      <c r="C147" s="6">
        <v>150000000</v>
      </c>
      <c r="D147" s="6">
        <v>15</v>
      </c>
      <c r="E147" s="6" t="s">
        <v>72</v>
      </c>
      <c r="F147" s="6">
        <v>2021</v>
      </c>
      <c r="G147" s="6" t="s">
        <v>73</v>
      </c>
    </row>
    <row r="148" spans="1:7" ht="15.75" customHeight="1" x14ac:dyDescent="0.2">
      <c r="A148" s="6" t="s">
        <v>207</v>
      </c>
      <c r="B148" s="6" t="s">
        <v>75</v>
      </c>
      <c r="C148" s="6">
        <v>5000000</v>
      </c>
      <c r="D148" s="6">
        <v>0.5</v>
      </c>
      <c r="E148" s="6" t="s">
        <v>102</v>
      </c>
      <c r="F148" s="6">
        <v>2022</v>
      </c>
      <c r="G148" s="6" t="s">
        <v>73</v>
      </c>
    </row>
    <row r="149" spans="1:7" ht="15.75" customHeight="1" x14ac:dyDescent="0.2">
      <c r="A149" s="6" t="s">
        <v>208</v>
      </c>
      <c r="B149" s="6" t="s">
        <v>75</v>
      </c>
      <c r="C149" s="6">
        <v>2000000</v>
      </c>
      <c r="D149" s="6">
        <v>0.2</v>
      </c>
      <c r="E149" s="6" t="s">
        <v>93</v>
      </c>
      <c r="F149" s="6">
        <v>2020</v>
      </c>
      <c r="G149" s="6" t="s">
        <v>77</v>
      </c>
    </row>
    <row r="150" spans="1:7" ht="15.75" customHeight="1" x14ac:dyDescent="0.2">
      <c r="A150" s="6" t="s">
        <v>208</v>
      </c>
      <c r="B150" s="6" t="s">
        <v>75</v>
      </c>
      <c r="C150" s="6">
        <v>6500000</v>
      </c>
      <c r="D150" s="6">
        <v>0.65</v>
      </c>
      <c r="E150" s="6" t="s">
        <v>93</v>
      </c>
      <c r="F150" s="6">
        <v>2022</v>
      </c>
      <c r="G150" s="6" t="s">
        <v>77</v>
      </c>
    </row>
    <row r="151" spans="1:7" ht="15.75" customHeight="1" x14ac:dyDescent="0.2">
      <c r="A151" s="6" t="s">
        <v>209</v>
      </c>
      <c r="B151" s="6" t="s">
        <v>75</v>
      </c>
      <c r="C151" s="6">
        <v>7500000</v>
      </c>
      <c r="D151" s="6">
        <v>0.75</v>
      </c>
      <c r="E151" s="6" t="s">
        <v>90</v>
      </c>
      <c r="F151" s="6">
        <v>2021</v>
      </c>
      <c r="G151" s="6" t="s">
        <v>73</v>
      </c>
    </row>
    <row r="152" spans="1:7" ht="15.75" customHeight="1" x14ac:dyDescent="0.2">
      <c r="A152" s="6" t="s">
        <v>209</v>
      </c>
      <c r="B152" s="6" t="s">
        <v>75</v>
      </c>
      <c r="C152" s="6">
        <v>115000000</v>
      </c>
      <c r="D152" s="6">
        <v>11.5</v>
      </c>
      <c r="E152" s="6" t="s">
        <v>105</v>
      </c>
      <c r="F152" s="6">
        <v>2022</v>
      </c>
      <c r="G152" s="6" t="s">
        <v>73</v>
      </c>
    </row>
    <row r="153" spans="1:7" ht="15.75" customHeight="1" x14ac:dyDescent="0.2">
      <c r="A153" s="6" t="s">
        <v>210</v>
      </c>
      <c r="B153" s="6" t="s">
        <v>4</v>
      </c>
      <c r="C153" s="6">
        <v>100000000</v>
      </c>
      <c r="D153" s="6">
        <v>10</v>
      </c>
      <c r="E153" s="6" t="s">
        <v>81</v>
      </c>
      <c r="F153" s="6">
        <v>2022</v>
      </c>
      <c r="G153" s="6" t="s">
        <v>73</v>
      </c>
    </row>
    <row r="154" spans="1:7" ht="15.75" customHeight="1" x14ac:dyDescent="0.2">
      <c r="A154" s="6" t="s">
        <v>211</v>
      </c>
      <c r="B154" s="6" t="s">
        <v>4</v>
      </c>
      <c r="C154" s="6">
        <v>2000000</v>
      </c>
      <c r="D154" s="6">
        <v>0.2</v>
      </c>
      <c r="E154" s="6" t="s">
        <v>93</v>
      </c>
      <c r="F154" s="6">
        <v>2021</v>
      </c>
      <c r="G154" s="6" t="s">
        <v>77</v>
      </c>
    </row>
    <row r="155" spans="1:7" ht="15.75" customHeight="1" x14ac:dyDescent="0.2">
      <c r="A155" s="6" t="s">
        <v>212</v>
      </c>
      <c r="B155" s="6" t="s">
        <v>4</v>
      </c>
      <c r="C155" s="6">
        <v>5000000</v>
      </c>
      <c r="D155" s="6">
        <v>0.5</v>
      </c>
      <c r="E155" s="6" t="s">
        <v>93</v>
      </c>
      <c r="F155" s="6">
        <v>2022</v>
      </c>
      <c r="G155" s="6" t="s">
        <v>73</v>
      </c>
    </row>
    <row r="156" spans="1:7" ht="15.75" customHeight="1" x14ac:dyDescent="0.2">
      <c r="A156" s="6" t="s">
        <v>213</v>
      </c>
      <c r="B156" s="6" t="s">
        <v>92</v>
      </c>
      <c r="C156" s="6">
        <v>2000000</v>
      </c>
      <c r="D156" s="6">
        <v>0.2</v>
      </c>
      <c r="E156" s="6" t="s">
        <v>72</v>
      </c>
      <c r="F156" s="6">
        <v>2022</v>
      </c>
      <c r="G156" s="6" t="s">
        <v>77</v>
      </c>
    </row>
    <row r="157" spans="1:7" ht="15.75" customHeight="1" x14ac:dyDescent="0.2">
      <c r="A157" s="6" t="s">
        <v>214</v>
      </c>
      <c r="B157" s="6" t="s">
        <v>4</v>
      </c>
      <c r="C157" s="6">
        <v>2000000</v>
      </c>
      <c r="D157" s="6">
        <v>0.2</v>
      </c>
      <c r="E157" s="6" t="s">
        <v>79</v>
      </c>
      <c r="F157" s="6">
        <v>2020</v>
      </c>
      <c r="G157" s="6" t="s">
        <v>77</v>
      </c>
    </row>
    <row r="158" spans="1:7" ht="15.75" customHeight="1" x14ac:dyDescent="0.2">
      <c r="A158" s="6" t="s">
        <v>214</v>
      </c>
      <c r="B158" s="6" t="s">
        <v>4</v>
      </c>
      <c r="C158" s="6">
        <v>2000000</v>
      </c>
      <c r="D158" s="6">
        <v>0.2</v>
      </c>
      <c r="E158" s="6" t="s">
        <v>93</v>
      </c>
      <c r="F158" s="6">
        <v>2021</v>
      </c>
      <c r="G158" s="6" t="s">
        <v>77</v>
      </c>
    </row>
    <row r="159" spans="1:7" ht="15.75" customHeight="1" x14ac:dyDescent="0.2">
      <c r="A159" s="6" t="s">
        <v>215</v>
      </c>
      <c r="B159" s="6" t="s">
        <v>4</v>
      </c>
      <c r="C159" s="6">
        <v>2000000</v>
      </c>
      <c r="D159" s="6">
        <v>0.2</v>
      </c>
      <c r="E159" s="6" t="s">
        <v>85</v>
      </c>
      <c r="F159" s="6">
        <v>2021</v>
      </c>
      <c r="G159" s="6" t="s">
        <v>77</v>
      </c>
    </row>
    <row r="160" spans="1:7" ht="15.75" customHeight="1" x14ac:dyDescent="0.2">
      <c r="A160" s="6" t="s">
        <v>216</v>
      </c>
      <c r="B160" s="6" t="s">
        <v>4</v>
      </c>
      <c r="C160" s="6">
        <v>7000000</v>
      </c>
      <c r="D160" s="6">
        <v>0.7</v>
      </c>
      <c r="E160" s="6" t="s">
        <v>85</v>
      </c>
      <c r="F160" s="6">
        <v>2022</v>
      </c>
      <c r="G160" s="6" t="s">
        <v>73</v>
      </c>
    </row>
    <row r="161" spans="1:7" ht="15.75" customHeight="1" x14ac:dyDescent="0.2">
      <c r="A161" s="6" t="s">
        <v>217</v>
      </c>
      <c r="B161" s="6" t="s">
        <v>75</v>
      </c>
      <c r="C161" s="6">
        <v>9500000</v>
      </c>
      <c r="D161" s="6">
        <v>0.95</v>
      </c>
      <c r="E161" s="6" t="s">
        <v>72</v>
      </c>
      <c r="F161" s="6">
        <v>2022</v>
      </c>
      <c r="G161" s="6" t="s">
        <v>77</v>
      </c>
    </row>
    <row r="162" spans="1:7" ht="15.75" customHeight="1" x14ac:dyDescent="0.2">
      <c r="A162" s="6" t="s">
        <v>218</v>
      </c>
      <c r="B162" s="6" t="s">
        <v>71</v>
      </c>
      <c r="C162" s="6">
        <v>2000000</v>
      </c>
      <c r="D162" s="6">
        <v>0.2</v>
      </c>
      <c r="E162" s="6" t="s">
        <v>102</v>
      </c>
      <c r="F162" s="6">
        <v>2022</v>
      </c>
      <c r="G162" s="6" t="s">
        <v>77</v>
      </c>
    </row>
    <row r="163" spans="1:7" ht="15.75" customHeight="1" x14ac:dyDescent="0.2">
      <c r="A163" s="6" t="s">
        <v>219</v>
      </c>
      <c r="B163" s="6" t="s">
        <v>71</v>
      </c>
      <c r="C163" s="6">
        <v>11000000</v>
      </c>
      <c r="D163" s="6">
        <v>1.1000000000000001</v>
      </c>
      <c r="E163" s="6" t="s">
        <v>93</v>
      </c>
      <c r="F163" s="6">
        <v>2022</v>
      </c>
      <c r="G163" s="6" t="s">
        <v>77</v>
      </c>
    </row>
    <row r="164" spans="1:7" ht="15.75" customHeight="1" x14ac:dyDescent="0.2">
      <c r="A164" s="6" t="s">
        <v>220</v>
      </c>
      <c r="B164" s="6" t="s">
        <v>71</v>
      </c>
      <c r="C164" s="6">
        <v>46000000</v>
      </c>
      <c r="D164" s="6">
        <v>4.5999999999999996</v>
      </c>
      <c r="E164" s="6" t="s">
        <v>102</v>
      </c>
      <c r="F164" s="6">
        <v>2022</v>
      </c>
      <c r="G164" s="6" t="s">
        <v>77</v>
      </c>
    </row>
    <row r="165" spans="1:7" ht="15.75" customHeight="1" x14ac:dyDescent="0.2">
      <c r="A165" s="6" t="s">
        <v>221</v>
      </c>
      <c r="B165" s="6" t="s">
        <v>75</v>
      </c>
      <c r="C165" s="6">
        <v>2000000</v>
      </c>
      <c r="D165" s="6">
        <v>0.2</v>
      </c>
      <c r="E165" s="6" t="s">
        <v>84</v>
      </c>
      <c r="F165" s="6">
        <v>2021</v>
      </c>
      <c r="G165" s="6" t="s">
        <v>73</v>
      </c>
    </row>
    <row r="166" spans="1:7" ht="15.75" customHeight="1" x14ac:dyDescent="0.2">
      <c r="A166" s="6" t="s">
        <v>221</v>
      </c>
      <c r="B166" s="6" t="s">
        <v>75</v>
      </c>
      <c r="C166" s="6">
        <v>42000000</v>
      </c>
      <c r="D166" s="6">
        <v>4.2</v>
      </c>
      <c r="E166" s="6" t="s">
        <v>76</v>
      </c>
      <c r="F166" s="6">
        <v>2022</v>
      </c>
      <c r="G166" s="6" t="s">
        <v>73</v>
      </c>
    </row>
    <row r="167" spans="1:7" ht="15.75" customHeight="1" x14ac:dyDescent="0.2">
      <c r="A167" s="6" t="s">
        <v>222</v>
      </c>
      <c r="B167" s="6" t="s">
        <v>75</v>
      </c>
      <c r="C167" s="6">
        <v>48000000</v>
      </c>
      <c r="D167" s="6">
        <v>4.8</v>
      </c>
      <c r="E167" s="6" t="s">
        <v>93</v>
      </c>
      <c r="F167" s="6">
        <v>2020</v>
      </c>
      <c r="G167" s="6" t="s">
        <v>73</v>
      </c>
    </row>
    <row r="168" spans="1:7" ht="15.75" customHeight="1" x14ac:dyDescent="0.2">
      <c r="A168" s="6" t="s">
        <v>223</v>
      </c>
      <c r="B168" s="6" t="s">
        <v>4</v>
      </c>
      <c r="C168" s="6">
        <v>75000000</v>
      </c>
      <c r="D168" s="6">
        <v>7.5</v>
      </c>
      <c r="E168" s="6" t="s">
        <v>102</v>
      </c>
      <c r="F168" s="6">
        <v>2022</v>
      </c>
      <c r="G168" s="6" t="s">
        <v>73</v>
      </c>
    </row>
    <row r="169" spans="1:7" ht="15.75" customHeight="1" x14ac:dyDescent="0.2">
      <c r="A169" s="6" t="s">
        <v>224</v>
      </c>
      <c r="B169" s="6" t="s">
        <v>92</v>
      </c>
      <c r="C169" s="6">
        <v>24000000</v>
      </c>
      <c r="D169" s="6">
        <v>2.4</v>
      </c>
      <c r="E169" s="6" t="s">
        <v>81</v>
      </c>
      <c r="F169" s="6">
        <v>2022</v>
      </c>
      <c r="G169" s="6" t="s">
        <v>73</v>
      </c>
    </row>
    <row r="170" spans="1:7" ht="15.75" customHeight="1" x14ac:dyDescent="0.2">
      <c r="A170" s="6" t="s">
        <v>225</v>
      </c>
      <c r="B170" s="6" t="s">
        <v>4</v>
      </c>
      <c r="C170" s="6">
        <v>6500000</v>
      </c>
      <c r="D170" s="6">
        <v>0.65</v>
      </c>
      <c r="E170" s="6" t="s">
        <v>84</v>
      </c>
      <c r="F170" s="6">
        <v>2022</v>
      </c>
      <c r="G170" s="6" t="s">
        <v>77</v>
      </c>
    </row>
    <row r="171" spans="1:7" ht="15.75" customHeight="1" x14ac:dyDescent="0.2">
      <c r="A171" s="6" t="s">
        <v>226</v>
      </c>
      <c r="B171" s="6" t="s">
        <v>4</v>
      </c>
      <c r="C171" s="6">
        <v>2000000</v>
      </c>
      <c r="D171" s="6">
        <v>0.2</v>
      </c>
      <c r="E171" s="6" t="s">
        <v>102</v>
      </c>
      <c r="F171" s="6">
        <v>2022</v>
      </c>
      <c r="G171" s="6" t="s">
        <v>77</v>
      </c>
    </row>
    <row r="172" spans="1:7" ht="15.75" customHeight="1" x14ac:dyDescent="0.2">
      <c r="A172" s="6" t="s">
        <v>227</v>
      </c>
      <c r="B172" s="6" t="s">
        <v>75</v>
      </c>
      <c r="C172" s="6">
        <v>20000000</v>
      </c>
      <c r="D172" s="6">
        <v>2</v>
      </c>
      <c r="E172" s="6" t="s">
        <v>76</v>
      </c>
      <c r="F172" s="6">
        <v>2020</v>
      </c>
      <c r="G172" s="6" t="s">
        <v>73</v>
      </c>
    </row>
    <row r="173" spans="1:7" ht="15.75" customHeight="1" x14ac:dyDescent="0.2">
      <c r="A173" s="6" t="s">
        <v>227</v>
      </c>
      <c r="B173" s="6" t="s">
        <v>75</v>
      </c>
      <c r="C173" s="6">
        <v>65000000</v>
      </c>
      <c r="D173" s="6">
        <v>6.5</v>
      </c>
      <c r="E173" s="6" t="s">
        <v>93</v>
      </c>
      <c r="F173" s="6">
        <v>2022</v>
      </c>
      <c r="G173" s="6" t="s">
        <v>73</v>
      </c>
    </row>
    <row r="174" spans="1:7" ht="15.75" customHeight="1" x14ac:dyDescent="0.2">
      <c r="A174" s="6" t="s">
        <v>228</v>
      </c>
      <c r="B174" s="6" t="s">
        <v>75</v>
      </c>
      <c r="C174" s="6">
        <v>19000000</v>
      </c>
      <c r="D174" s="6">
        <v>1.9</v>
      </c>
      <c r="E174" s="6" t="s">
        <v>85</v>
      </c>
      <c r="F174" s="6">
        <v>2022</v>
      </c>
      <c r="G174" s="6" t="s">
        <v>73</v>
      </c>
    </row>
    <row r="175" spans="1:7" ht="15.75" customHeight="1" x14ac:dyDescent="0.2">
      <c r="A175" s="6" t="s">
        <v>229</v>
      </c>
      <c r="B175" s="6" t="s">
        <v>75</v>
      </c>
      <c r="C175" s="6">
        <v>70000000</v>
      </c>
      <c r="D175" s="6">
        <v>7</v>
      </c>
      <c r="E175" s="6" t="s">
        <v>85</v>
      </c>
      <c r="F175" s="6">
        <v>2021</v>
      </c>
      <c r="G175" s="6" t="s">
        <v>73</v>
      </c>
    </row>
    <row r="176" spans="1:7" ht="15.75" customHeight="1" x14ac:dyDescent="0.2">
      <c r="A176" s="6" t="s">
        <v>230</v>
      </c>
      <c r="B176" s="6" t="s">
        <v>75</v>
      </c>
      <c r="C176" s="6">
        <v>10000000</v>
      </c>
      <c r="D176" s="6">
        <v>1</v>
      </c>
      <c r="E176" s="6" t="s">
        <v>79</v>
      </c>
      <c r="F176" s="6">
        <v>2022</v>
      </c>
      <c r="G176" s="6" t="s">
        <v>73</v>
      </c>
    </row>
    <row r="177" spans="1:7" ht="15.75" customHeight="1" x14ac:dyDescent="0.2">
      <c r="A177" s="6" t="s">
        <v>231</v>
      </c>
      <c r="B177" s="6" t="s">
        <v>4</v>
      </c>
      <c r="C177" s="6">
        <v>62500000</v>
      </c>
      <c r="D177" s="6">
        <v>6.25</v>
      </c>
      <c r="E177" s="6" t="s">
        <v>81</v>
      </c>
      <c r="F177" s="6">
        <v>2022</v>
      </c>
      <c r="G177" s="6" t="s">
        <v>77</v>
      </c>
    </row>
    <row r="178" spans="1:7" ht="15.75" customHeight="1" x14ac:dyDescent="0.2">
      <c r="A178" s="6" t="s">
        <v>232</v>
      </c>
      <c r="B178" s="6" t="s">
        <v>92</v>
      </c>
      <c r="C178" s="6">
        <v>2000000</v>
      </c>
      <c r="D178" s="6">
        <v>0.2</v>
      </c>
      <c r="E178" s="6" t="s">
        <v>72</v>
      </c>
      <c r="F178" s="6">
        <v>2021</v>
      </c>
      <c r="G178" s="6" t="s">
        <v>77</v>
      </c>
    </row>
    <row r="179" spans="1:7" ht="15.75" customHeight="1" x14ac:dyDescent="0.2">
      <c r="A179" s="6" t="s">
        <v>233</v>
      </c>
      <c r="B179" s="6" t="s">
        <v>75</v>
      </c>
      <c r="C179" s="6">
        <v>2000000</v>
      </c>
      <c r="D179" s="6">
        <v>0.2</v>
      </c>
      <c r="E179" s="6" t="s">
        <v>84</v>
      </c>
      <c r="F179" s="6">
        <v>2022</v>
      </c>
      <c r="G179" s="6" t="s">
        <v>77</v>
      </c>
    </row>
    <row r="180" spans="1:7" ht="15.75" customHeight="1" x14ac:dyDescent="0.2">
      <c r="A180" s="6" t="s">
        <v>234</v>
      </c>
      <c r="B180" s="6" t="s">
        <v>4</v>
      </c>
      <c r="C180" s="6">
        <v>5000000</v>
      </c>
      <c r="D180" s="6">
        <v>0.5</v>
      </c>
      <c r="E180" s="6" t="s">
        <v>93</v>
      </c>
      <c r="F180" s="6">
        <v>2020</v>
      </c>
      <c r="G180" s="6" t="s">
        <v>77</v>
      </c>
    </row>
    <row r="181" spans="1:7" ht="15.75" customHeight="1" x14ac:dyDescent="0.2">
      <c r="A181" s="6" t="s">
        <v>235</v>
      </c>
      <c r="B181" s="6" t="s">
        <v>4</v>
      </c>
      <c r="C181" s="6">
        <v>2000000</v>
      </c>
      <c r="D181" s="6">
        <v>0.2</v>
      </c>
      <c r="E181" s="6" t="s">
        <v>84</v>
      </c>
      <c r="F181" s="6">
        <v>2020</v>
      </c>
      <c r="G181" s="6" t="s">
        <v>77</v>
      </c>
    </row>
    <row r="182" spans="1:7" ht="15.75" customHeight="1" x14ac:dyDescent="0.2">
      <c r="A182" s="6" t="s">
        <v>235</v>
      </c>
      <c r="B182" s="6" t="s">
        <v>4</v>
      </c>
      <c r="C182" s="6">
        <v>2000000</v>
      </c>
      <c r="D182" s="6">
        <v>0.2</v>
      </c>
      <c r="E182" s="6" t="s">
        <v>102</v>
      </c>
      <c r="F182" s="6">
        <v>2022</v>
      </c>
      <c r="G182" s="6" t="s">
        <v>77</v>
      </c>
    </row>
    <row r="183" spans="1:7" ht="15.75" customHeight="1" x14ac:dyDescent="0.2">
      <c r="A183" s="6" t="s">
        <v>236</v>
      </c>
      <c r="B183" s="6" t="s">
        <v>75</v>
      </c>
      <c r="C183" s="6">
        <v>42000000</v>
      </c>
      <c r="D183" s="6">
        <v>4.2</v>
      </c>
      <c r="E183" s="6" t="s">
        <v>105</v>
      </c>
      <c r="F183" s="6">
        <v>2021</v>
      </c>
      <c r="G183" s="6" t="s">
        <v>73</v>
      </c>
    </row>
    <row r="184" spans="1:7" ht="15.75" customHeight="1" x14ac:dyDescent="0.2">
      <c r="A184" s="6" t="s">
        <v>237</v>
      </c>
      <c r="B184" s="6" t="s">
        <v>4</v>
      </c>
      <c r="C184" s="6">
        <v>15000000</v>
      </c>
      <c r="D184" s="6">
        <v>1.5</v>
      </c>
      <c r="E184" s="6" t="s">
        <v>76</v>
      </c>
      <c r="F184" s="6">
        <v>2021</v>
      </c>
      <c r="G184" s="6" t="s">
        <v>73</v>
      </c>
    </row>
    <row r="185" spans="1:7" ht="15.75" customHeight="1" x14ac:dyDescent="0.2">
      <c r="A185" s="6" t="s">
        <v>238</v>
      </c>
      <c r="B185" s="6" t="s">
        <v>4</v>
      </c>
      <c r="C185" s="6">
        <v>2000000</v>
      </c>
      <c r="D185" s="6">
        <v>0.2</v>
      </c>
      <c r="E185" s="6" t="s">
        <v>85</v>
      </c>
      <c r="F185" s="6">
        <v>2022</v>
      </c>
      <c r="G185" s="6" t="s">
        <v>77</v>
      </c>
    </row>
    <row r="186" spans="1:7" ht="15.75" customHeight="1" x14ac:dyDescent="0.2">
      <c r="A186" s="6" t="s">
        <v>239</v>
      </c>
      <c r="B186" s="6" t="s">
        <v>4</v>
      </c>
      <c r="C186" s="6">
        <v>16000000</v>
      </c>
      <c r="D186" s="6">
        <v>1.6</v>
      </c>
      <c r="E186" s="6" t="s">
        <v>84</v>
      </c>
      <c r="F186" s="6">
        <v>2022</v>
      </c>
      <c r="G186" s="6" t="s">
        <v>77</v>
      </c>
    </row>
    <row r="187" spans="1:7" ht="15.75" customHeight="1" x14ac:dyDescent="0.2">
      <c r="A187" s="6" t="s">
        <v>240</v>
      </c>
      <c r="B187" s="6" t="s">
        <v>4</v>
      </c>
      <c r="C187" s="6">
        <v>10000000</v>
      </c>
      <c r="D187" s="6">
        <v>1</v>
      </c>
      <c r="E187" s="6" t="s">
        <v>90</v>
      </c>
      <c r="F187" s="6">
        <v>2021</v>
      </c>
      <c r="G187" s="6" t="s">
        <v>73</v>
      </c>
    </row>
    <row r="188" spans="1:7" ht="15.75" customHeight="1" x14ac:dyDescent="0.2">
      <c r="A188" s="6" t="s">
        <v>240</v>
      </c>
      <c r="B188" s="6" t="s">
        <v>4</v>
      </c>
      <c r="C188" s="6">
        <v>20000000</v>
      </c>
      <c r="D188" s="6">
        <v>2</v>
      </c>
      <c r="E188" s="6" t="s">
        <v>93</v>
      </c>
      <c r="F188" s="6">
        <v>2022</v>
      </c>
      <c r="G188" s="6" t="s">
        <v>73</v>
      </c>
    </row>
    <row r="189" spans="1:7" ht="15.75" customHeight="1" x14ac:dyDescent="0.2">
      <c r="A189" s="6" t="s">
        <v>241</v>
      </c>
      <c r="B189" s="6" t="s">
        <v>92</v>
      </c>
      <c r="C189" s="6">
        <v>2000000</v>
      </c>
      <c r="D189" s="6">
        <v>0.2</v>
      </c>
      <c r="E189" s="6" t="s">
        <v>85</v>
      </c>
      <c r="F189" s="6">
        <v>2022</v>
      </c>
      <c r="G189" s="6" t="s">
        <v>77</v>
      </c>
    </row>
    <row r="190" spans="1:7" ht="15.75" customHeight="1" x14ac:dyDescent="0.2">
      <c r="A190" s="6" t="s">
        <v>242</v>
      </c>
      <c r="B190" s="6" t="s">
        <v>75</v>
      </c>
      <c r="C190" s="6">
        <v>17000000</v>
      </c>
      <c r="D190" s="6">
        <v>1.7</v>
      </c>
      <c r="E190" s="6" t="s">
        <v>84</v>
      </c>
      <c r="F190" s="6">
        <v>2022</v>
      </c>
      <c r="G190" s="6" t="s">
        <v>77</v>
      </c>
    </row>
    <row r="191" spans="1:7" ht="15.75" customHeight="1" x14ac:dyDescent="0.2">
      <c r="A191" s="6" t="s">
        <v>243</v>
      </c>
      <c r="B191" s="6" t="s">
        <v>4</v>
      </c>
      <c r="C191" s="6">
        <v>80000000</v>
      </c>
      <c r="D191" s="6">
        <v>8</v>
      </c>
      <c r="E191" s="6" t="s">
        <v>84</v>
      </c>
      <c r="F191" s="6">
        <v>2020</v>
      </c>
      <c r="G191" s="6" t="s">
        <v>73</v>
      </c>
    </row>
    <row r="192" spans="1:7" ht="15.75" customHeight="1" x14ac:dyDescent="0.2">
      <c r="A192" s="6" t="s">
        <v>243</v>
      </c>
      <c r="B192" s="6" t="s">
        <v>4</v>
      </c>
      <c r="C192" s="6">
        <v>50000000</v>
      </c>
      <c r="D192" s="6">
        <v>5</v>
      </c>
      <c r="E192" s="6" t="s">
        <v>84</v>
      </c>
      <c r="F192" s="6">
        <v>2021</v>
      </c>
      <c r="G192" s="6" t="s">
        <v>73</v>
      </c>
    </row>
    <row r="193" spans="1:7" ht="15.75" customHeight="1" x14ac:dyDescent="0.2">
      <c r="A193" s="6" t="s">
        <v>243</v>
      </c>
      <c r="B193" s="6" t="s">
        <v>4</v>
      </c>
      <c r="C193" s="6">
        <v>20000000</v>
      </c>
      <c r="D193" s="6">
        <v>2</v>
      </c>
      <c r="E193" s="6" t="s">
        <v>90</v>
      </c>
      <c r="F193" s="6">
        <v>2022</v>
      </c>
      <c r="G193" s="6" t="s">
        <v>73</v>
      </c>
    </row>
    <row r="194" spans="1:7" ht="15.75" customHeight="1" x14ac:dyDescent="0.2">
      <c r="A194" s="6" t="s">
        <v>244</v>
      </c>
      <c r="B194" s="6" t="s">
        <v>4</v>
      </c>
      <c r="C194" s="6">
        <v>7500000</v>
      </c>
      <c r="D194" s="6">
        <v>0.75</v>
      </c>
      <c r="E194" s="6" t="s">
        <v>105</v>
      </c>
      <c r="F194" s="6">
        <v>2022</v>
      </c>
      <c r="G194" s="6" t="s">
        <v>73</v>
      </c>
    </row>
    <row r="195" spans="1:7" ht="15.75" customHeight="1" x14ac:dyDescent="0.2">
      <c r="A195" s="6" t="s">
        <v>245</v>
      </c>
      <c r="B195" s="6" t="s">
        <v>4</v>
      </c>
      <c r="C195" s="6">
        <v>26000000</v>
      </c>
      <c r="D195" s="6">
        <v>2.6</v>
      </c>
      <c r="E195" s="6" t="s">
        <v>90</v>
      </c>
      <c r="F195" s="6">
        <v>2022</v>
      </c>
      <c r="G195" s="6" t="s">
        <v>77</v>
      </c>
    </row>
    <row r="196" spans="1:7" ht="15.75" customHeight="1" x14ac:dyDescent="0.2">
      <c r="A196" s="6" t="s">
        <v>246</v>
      </c>
      <c r="B196" s="6" t="s">
        <v>92</v>
      </c>
      <c r="C196" s="6">
        <v>107500000</v>
      </c>
      <c r="D196" s="6">
        <v>10.75</v>
      </c>
      <c r="E196" s="6" t="s">
        <v>76</v>
      </c>
      <c r="F196" s="6">
        <v>2022</v>
      </c>
      <c r="G196" s="6" t="s">
        <v>73</v>
      </c>
    </row>
    <row r="197" spans="1:7" ht="15.75" customHeight="1" x14ac:dyDescent="0.2">
      <c r="A197" s="6" t="s">
        <v>247</v>
      </c>
      <c r="B197" s="6" t="s">
        <v>92</v>
      </c>
      <c r="C197" s="6">
        <v>2000000</v>
      </c>
      <c r="D197" s="6">
        <v>0.2</v>
      </c>
      <c r="E197" s="6" t="s">
        <v>79</v>
      </c>
      <c r="F197" s="6">
        <v>2020</v>
      </c>
      <c r="G197" s="6" t="s">
        <v>77</v>
      </c>
    </row>
    <row r="198" spans="1:7" ht="15.75" customHeight="1" x14ac:dyDescent="0.2">
      <c r="A198" s="6" t="s">
        <v>248</v>
      </c>
      <c r="B198" s="6" t="s">
        <v>75</v>
      </c>
      <c r="C198" s="6">
        <v>80000000</v>
      </c>
      <c r="D198" s="6">
        <v>8</v>
      </c>
      <c r="E198" s="6" t="s">
        <v>79</v>
      </c>
      <c r="F198" s="6">
        <v>2022</v>
      </c>
      <c r="G198" s="6" t="s">
        <v>77</v>
      </c>
    </row>
    <row r="199" spans="1:7" ht="15.75" customHeight="1" x14ac:dyDescent="0.2">
      <c r="A199" s="6" t="s">
        <v>249</v>
      </c>
      <c r="B199" s="6" t="s">
        <v>4</v>
      </c>
      <c r="C199" s="6">
        <v>3000000</v>
      </c>
      <c r="D199" s="6">
        <v>0.3</v>
      </c>
      <c r="E199" s="6" t="s">
        <v>81</v>
      </c>
      <c r="F199" s="6">
        <v>2022</v>
      </c>
      <c r="G199" s="6" t="s">
        <v>73</v>
      </c>
    </row>
    <row r="200" spans="1:7" ht="15.75" customHeight="1" x14ac:dyDescent="0.2">
      <c r="A200" s="6" t="s">
        <v>250</v>
      </c>
      <c r="B200" s="6" t="s">
        <v>4</v>
      </c>
      <c r="C200" s="6">
        <v>7500000</v>
      </c>
      <c r="D200" s="6">
        <v>0.75</v>
      </c>
      <c r="E200" s="6" t="s">
        <v>90</v>
      </c>
      <c r="F200" s="6">
        <v>2022</v>
      </c>
      <c r="G200" s="6" t="s">
        <v>73</v>
      </c>
    </row>
    <row r="201" spans="1:7" ht="15.75" customHeight="1" x14ac:dyDescent="0.2">
      <c r="A201" s="6" t="s">
        <v>251</v>
      </c>
      <c r="B201" s="6" t="s">
        <v>75</v>
      </c>
      <c r="C201" s="6">
        <v>60000000</v>
      </c>
      <c r="D201" s="6">
        <v>6</v>
      </c>
      <c r="E201" s="6" t="s">
        <v>105</v>
      </c>
      <c r="F201" s="6">
        <v>2022</v>
      </c>
      <c r="G201" s="6" t="s">
        <v>73</v>
      </c>
    </row>
    <row r="202" spans="1:7" ht="15.75" customHeight="1" x14ac:dyDescent="0.2">
      <c r="A202" s="6" t="s">
        <v>252</v>
      </c>
      <c r="B202" s="6" t="s">
        <v>4</v>
      </c>
      <c r="C202" s="6">
        <v>5000000</v>
      </c>
      <c r="D202" s="6">
        <v>0.5</v>
      </c>
      <c r="E202" s="6" t="s">
        <v>90</v>
      </c>
      <c r="F202" s="6">
        <v>2020</v>
      </c>
      <c r="G202" s="6" t="s">
        <v>73</v>
      </c>
    </row>
    <row r="203" spans="1:7" ht="15.75" customHeight="1" x14ac:dyDescent="0.2">
      <c r="A203" s="6" t="s">
        <v>253</v>
      </c>
      <c r="B203" s="6" t="s">
        <v>75</v>
      </c>
      <c r="C203" s="6">
        <v>155000000</v>
      </c>
      <c r="D203" s="6">
        <v>15.5</v>
      </c>
      <c r="E203" s="6" t="s">
        <v>79</v>
      </c>
      <c r="F203" s="6">
        <v>2020</v>
      </c>
      <c r="G203" s="6" t="s">
        <v>73</v>
      </c>
    </row>
    <row r="204" spans="1:7" ht="15.75" customHeight="1" x14ac:dyDescent="0.2">
      <c r="A204" s="6" t="s">
        <v>253</v>
      </c>
      <c r="B204" s="6" t="s">
        <v>75</v>
      </c>
      <c r="C204" s="6">
        <v>72500000</v>
      </c>
      <c r="D204" s="6">
        <v>7.25</v>
      </c>
      <c r="E204" s="6" t="s">
        <v>79</v>
      </c>
      <c r="F204" s="6">
        <v>2022</v>
      </c>
      <c r="G204" s="6" t="s">
        <v>73</v>
      </c>
    </row>
    <row r="205" spans="1:7" ht="15.75" customHeight="1" x14ac:dyDescent="0.2">
      <c r="A205" s="6" t="s">
        <v>254</v>
      </c>
      <c r="B205" s="6" t="s">
        <v>75</v>
      </c>
      <c r="C205" s="6">
        <v>2000000</v>
      </c>
      <c r="D205" s="6">
        <v>0.2</v>
      </c>
      <c r="E205" s="6" t="s">
        <v>72</v>
      </c>
      <c r="F205" s="6">
        <v>2020</v>
      </c>
      <c r="G205" s="6" t="s">
        <v>77</v>
      </c>
    </row>
    <row r="206" spans="1:7" ht="15.75" customHeight="1" x14ac:dyDescent="0.2">
      <c r="A206" s="6" t="s">
        <v>255</v>
      </c>
      <c r="B206" s="6" t="s">
        <v>75</v>
      </c>
      <c r="C206" s="6">
        <v>5000000</v>
      </c>
      <c r="D206" s="6">
        <v>0.5</v>
      </c>
      <c r="E206" s="6" t="s">
        <v>79</v>
      </c>
      <c r="F206" s="6">
        <v>2021</v>
      </c>
      <c r="G206" s="6" t="s">
        <v>77</v>
      </c>
    </row>
    <row r="207" spans="1:7" ht="15.75" customHeight="1" x14ac:dyDescent="0.2">
      <c r="A207" s="6" t="s">
        <v>256</v>
      </c>
      <c r="B207" s="6" t="s">
        <v>4</v>
      </c>
      <c r="C207" s="6">
        <v>67500000</v>
      </c>
      <c r="D207" s="6">
        <v>6.75</v>
      </c>
      <c r="E207" s="6" t="s">
        <v>85</v>
      </c>
      <c r="F207" s="6">
        <v>2020</v>
      </c>
      <c r="G207" s="6" t="s">
        <v>77</v>
      </c>
    </row>
    <row r="208" spans="1:7" ht="15.75" customHeight="1" x14ac:dyDescent="0.2">
      <c r="A208" s="6" t="s">
        <v>256</v>
      </c>
      <c r="B208" s="6" t="s">
        <v>4</v>
      </c>
      <c r="C208" s="6">
        <v>24000000</v>
      </c>
      <c r="D208" s="6">
        <v>2.4</v>
      </c>
      <c r="E208" s="6" t="s">
        <v>84</v>
      </c>
      <c r="F208" s="6">
        <v>2021</v>
      </c>
      <c r="G208" s="6" t="s">
        <v>77</v>
      </c>
    </row>
    <row r="209" spans="1:7" ht="15.75" customHeight="1" x14ac:dyDescent="0.2">
      <c r="A209" s="6" t="s">
        <v>257</v>
      </c>
      <c r="B209" s="6" t="s">
        <v>92</v>
      </c>
      <c r="C209" s="6">
        <v>5500000</v>
      </c>
      <c r="D209" s="6">
        <v>0.55000000000000004</v>
      </c>
      <c r="E209" s="6" t="s">
        <v>132</v>
      </c>
      <c r="F209" s="6">
        <v>2020</v>
      </c>
      <c r="G209" s="6" t="s">
        <v>77</v>
      </c>
    </row>
    <row r="210" spans="1:7" ht="15.75" customHeight="1" x14ac:dyDescent="0.2">
      <c r="A210" s="6" t="s">
        <v>257</v>
      </c>
      <c r="B210" s="6" t="s">
        <v>92</v>
      </c>
      <c r="C210" s="6">
        <v>6000000</v>
      </c>
      <c r="D210" s="6">
        <v>0.6</v>
      </c>
      <c r="E210" s="6" t="s">
        <v>105</v>
      </c>
      <c r="F210" s="6">
        <v>2022</v>
      </c>
      <c r="G210" s="6" t="s">
        <v>77</v>
      </c>
    </row>
    <row r="211" spans="1:7" ht="15.75" customHeight="1" x14ac:dyDescent="0.2">
      <c r="A211" s="6" t="s">
        <v>258</v>
      </c>
      <c r="B211" s="6" t="s">
        <v>75</v>
      </c>
      <c r="C211" s="6">
        <v>2000000</v>
      </c>
      <c r="D211" s="6">
        <v>0.2</v>
      </c>
      <c r="E211" s="6" t="s">
        <v>81</v>
      </c>
      <c r="F211" s="6">
        <v>2022</v>
      </c>
      <c r="G211" s="6" t="s">
        <v>77</v>
      </c>
    </row>
    <row r="212" spans="1:7" ht="15.75" customHeight="1" x14ac:dyDescent="0.2">
      <c r="A212" s="6" t="s">
        <v>259</v>
      </c>
      <c r="B212" s="6" t="s">
        <v>4</v>
      </c>
      <c r="C212" s="6">
        <v>12000000</v>
      </c>
      <c r="D212" s="6">
        <v>1.2</v>
      </c>
      <c r="E212" s="6" t="s">
        <v>85</v>
      </c>
      <c r="F212" s="6">
        <v>2022</v>
      </c>
      <c r="G212" s="6" t="s">
        <v>77</v>
      </c>
    </row>
    <row r="213" spans="1:7" ht="15.75" customHeight="1" x14ac:dyDescent="0.2">
      <c r="A213" s="6" t="s">
        <v>260</v>
      </c>
      <c r="B213" s="6" t="s">
        <v>4</v>
      </c>
      <c r="C213" s="6">
        <v>100000000</v>
      </c>
      <c r="D213" s="6">
        <v>10</v>
      </c>
      <c r="E213" s="6" t="s">
        <v>90</v>
      </c>
      <c r="F213" s="6">
        <v>2022</v>
      </c>
      <c r="G213" s="6" t="s">
        <v>77</v>
      </c>
    </row>
    <row r="214" spans="1:7" ht="15.75" customHeight="1" x14ac:dyDescent="0.2">
      <c r="A214" s="6" t="s">
        <v>261</v>
      </c>
      <c r="B214" s="6" t="s">
        <v>71</v>
      </c>
      <c r="C214" s="6">
        <v>2000000</v>
      </c>
      <c r="D214" s="6">
        <v>0.2</v>
      </c>
      <c r="E214" s="6" t="s">
        <v>79</v>
      </c>
      <c r="F214" s="6">
        <v>2022</v>
      </c>
      <c r="G214" s="6" t="s">
        <v>77</v>
      </c>
    </row>
    <row r="215" spans="1:7" ht="15.75" customHeight="1" x14ac:dyDescent="0.2">
      <c r="A215" s="6" t="s">
        <v>262</v>
      </c>
      <c r="B215" s="6" t="s">
        <v>75</v>
      </c>
      <c r="C215" s="6">
        <v>5000000</v>
      </c>
      <c r="D215" s="6">
        <v>0.5</v>
      </c>
      <c r="E215" s="6" t="s">
        <v>93</v>
      </c>
      <c r="F215" s="6">
        <v>2022</v>
      </c>
      <c r="G215" s="6" t="s">
        <v>77</v>
      </c>
    </row>
    <row r="216" spans="1:7" ht="15.75" customHeight="1" x14ac:dyDescent="0.2">
      <c r="A216" s="6" t="s">
        <v>263</v>
      </c>
      <c r="B216" s="6" t="s">
        <v>4</v>
      </c>
      <c r="C216" s="6">
        <v>2000000</v>
      </c>
      <c r="D216" s="6">
        <v>0.2</v>
      </c>
      <c r="E216" s="6" t="s">
        <v>79</v>
      </c>
      <c r="F216" s="6">
        <v>2020</v>
      </c>
      <c r="G216" s="6" t="s">
        <v>77</v>
      </c>
    </row>
    <row r="217" spans="1:7" ht="15.75" customHeight="1" x14ac:dyDescent="0.2">
      <c r="A217" s="6" t="s">
        <v>264</v>
      </c>
      <c r="B217" s="6" t="s">
        <v>75</v>
      </c>
      <c r="C217" s="6">
        <v>2000000</v>
      </c>
      <c r="D217" s="6">
        <v>0.2</v>
      </c>
      <c r="E217" s="6" t="s">
        <v>105</v>
      </c>
      <c r="F217" s="6">
        <v>2022</v>
      </c>
      <c r="G217" s="6" t="s">
        <v>77</v>
      </c>
    </row>
    <row r="218" spans="1:7" ht="15.75" customHeight="1" x14ac:dyDescent="0.2">
      <c r="A218" s="6" t="s">
        <v>265</v>
      </c>
      <c r="B218" s="6" t="s">
        <v>75</v>
      </c>
      <c r="C218" s="6">
        <v>2000000</v>
      </c>
      <c r="D218" s="6">
        <v>0.2</v>
      </c>
      <c r="E218" s="6" t="s">
        <v>84</v>
      </c>
      <c r="F218" s="6">
        <v>2020</v>
      </c>
      <c r="G218" s="6" t="s">
        <v>77</v>
      </c>
    </row>
    <row r="219" spans="1:7" ht="15.75" customHeight="1" x14ac:dyDescent="0.2">
      <c r="A219" s="6" t="s">
        <v>266</v>
      </c>
      <c r="B219" s="6" t="s">
        <v>71</v>
      </c>
      <c r="C219" s="6">
        <v>19000000</v>
      </c>
      <c r="D219" s="6">
        <v>1.9</v>
      </c>
      <c r="E219" s="6" t="s">
        <v>76</v>
      </c>
      <c r="F219" s="6">
        <v>2020</v>
      </c>
      <c r="G219" s="6" t="s">
        <v>77</v>
      </c>
    </row>
    <row r="220" spans="1:7" ht="15.75" customHeight="1" x14ac:dyDescent="0.2">
      <c r="A220" s="6" t="s">
        <v>266</v>
      </c>
      <c r="B220" s="6" t="s">
        <v>71</v>
      </c>
      <c r="C220" s="6">
        <v>2000000</v>
      </c>
      <c r="D220" s="6">
        <v>0.2</v>
      </c>
      <c r="E220" s="6" t="s">
        <v>76</v>
      </c>
      <c r="F220" s="6">
        <v>2022</v>
      </c>
      <c r="G220" s="6" t="s">
        <v>77</v>
      </c>
    </row>
    <row r="221" spans="1:7" ht="15.75" customHeight="1" x14ac:dyDescent="0.2">
      <c r="A221" s="6" t="s">
        <v>267</v>
      </c>
      <c r="B221" s="6" t="s">
        <v>92</v>
      </c>
      <c r="C221" s="6">
        <v>67500000</v>
      </c>
      <c r="D221" s="6">
        <v>6.75</v>
      </c>
      <c r="E221" s="6" t="s">
        <v>102</v>
      </c>
      <c r="F221" s="6">
        <v>2022</v>
      </c>
      <c r="G221" s="6" t="s">
        <v>73</v>
      </c>
    </row>
    <row r="222" spans="1:7" ht="15.75" customHeight="1" x14ac:dyDescent="0.2">
      <c r="A222" s="6" t="s">
        <v>268</v>
      </c>
      <c r="B222" s="6" t="s">
        <v>71</v>
      </c>
      <c r="C222" s="6">
        <v>2000000</v>
      </c>
      <c r="D222" s="6">
        <v>0.2</v>
      </c>
      <c r="E222" s="6" t="s">
        <v>76</v>
      </c>
      <c r="F222" s="6">
        <v>2022</v>
      </c>
      <c r="G222" s="6" t="s">
        <v>77</v>
      </c>
    </row>
    <row r="223" spans="1:7" ht="15.75" customHeight="1" x14ac:dyDescent="0.2">
      <c r="A223" s="6" t="s">
        <v>269</v>
      </c>
      <c r="B223" s="6" t="s">
        <v>75</v>
      </c>
      <c r="C223" s="6">
        <v>50000000</v>
      </c>
      <c r="D223" s="6">
        <v>5</v>
      </c>
      <c r="E223" s="6" t="s">
        <v>90</v>
      </c>
      <c r="F223" s="6">
        <v>2022</v>
      </c>
      <c r="G223" s="6" t="s">
        <v>77</v>
      </c>
    </row>
    <row r="224" spans="1:7" ht="15.75" customHeight="1" x14ac:dyDescent="0.2">
      <c r="A224" s="6" t="s">
        <v>270</v>
      </c>
      <c r="B224" s="6" t="s">
        <v>4</v>
      </c>
      <c r="C224" s="6">
        <v>2000000</v>
      </c>
      <c r="D224" s="6">
        <v>0.2</v>
      </c>
      <c r="E224" s="6" t="s">
        <v>85</v>
      </c>
      <c r="F224" s="6">
        <v>2020</v>
      </c>
      <c r="G224" s="6" t="s">
        <v>77</v>
      </c>
    </row>
    <row r="225" spans="1:7" ht="15.75" customHeight="1" x14ac:dyDescent="0.2">
      <c r="A225" s="6" t="s">
        <v>270</v>
      </c>
      <c r="B225" s="6" t="s">
        <v>4</v>
      </c>
      <c r="C225" s="6">
        <v>30000000</v>
      </c>
      <c r="D225" s="6">
        <v>3</v>
      </c>
      <c r="E225" s="6" t="s">
        <v>81</v>
      </c>
      <c r="F225" s="6">
        <v>2022</v>
      </c>
      <c r="G225" s="6" t="s">
        <v>77</v>
      </c>
    </row>
    <row r="226" spans="1:7" ht="15.75" customHeight="1" x14ac:dyDescent="0.2">
      <c r="A226" s="6" t="s">
        <v>271</v>
      </c>
      <c r="B226" s="6" t="s">
        <v>71</v>
      </c>
      <c r="C226" s="6">
        <v>2000000</v>
      </c>
      <c r="D226" s="6">
        <v>0.2</v>
      </c>
      <c r="E226" s="6" t="s">
        <v>84</v>
      </c>
      <c r="F226" s="6">
        <v>2022</v>
      </c>
      <c r="G226" s="6" t="s">
        <v>77</v>
      </c>
    </row>
    <row r="227" spans="1:7" ht="15.75" customHeight="1" x14ac:dyDescent="0.2">
      <c r="A227" s="6" t="s">
        <v>272</v>
      </c>
      <c r="B227" s="6" t="s">
        <v>4</v>
      </c>
      <c r="C227" s="6">
        <v>52500000</v>
      </c>
      <c r="D227" s="6">
        <v>5.25</v>
      </c>
      <c r="E227" s="6" t="s">
        <v>105</v>
      </c>
      <c r="F227" s="6">
        <v>2022</v>
      </c>
      <c r="G227" s="6" t="s">
        <v>77</v>
      </c>
    </row>
    <row r="228" spans="1:7" ht="15.75" customHeight="1" x14ac:dyDescent="0.2">
      <c r="A228" s="6" t="s">
        <v>273</v>
      </c>
      <c r="B228" s="6" t="s">
        <v>75</v>
      </c>
      <c r="C228" s="6">
        <v>90000000</v>
      </c>
      <c r="D228" s="6">
        <v>9</v>
      </c>
      <c r="E228" s="6" t="s">
        <v>81</v>
      </c>
      <c r="F228" s="6">
        <v>2022</v>
      </c>
      <c r="G228" s="6" t="s">
        <v>77</v>
      </c>
    </row>
    <row r="229" spans="1:7" ht="15.75" customHeight="1" x14ac:dyDescent="0.2">
      <c r="A229" s="6" t="s">
        <v>274</v>
      </c>
      <c r="B229" s="6" t="s">
        <v>71</v>
      </c>
      <c r="C229" s="6">
        <v>6000000</v>
      </c>
      <c r="D229" s="6">
        <v>0.6</v>
      </c>
      <c r="E229" s="6" t="s">
        <v>79</v>
      </c>
      <c r="F229" s="6">
        <v>2020</v>
      </c>
      <c r="G229" s="6" t="s">
        <v>77</v>
      </c>
    </row>
    <row r="230" spans="1:7" ht="15.75" customHeight="1" x14ac:dyDescent="0.2">
      <c r="A230" s="6" t="s">
        <v>274</v>
      </c>
      <c r="B230" s="6" t="s">
        <v>71</v>
      </c>
      <c r="C230" s="6">
        <v>85000000</v>
      </c>
      <c r="D230" s="6">
        <v>8.5</v>
      </c>
      <c r="E230" s="6" t="s">
        <v>76</v>
      </c>
      <c r="F230" s="6">
        <v>2022</v>
      </c>
      <c r="G230" s="6" t="s">
        <v>77</v>
      </c>
    </row>
    <row r="231" spans="1:7" ht="15.75" customHeight="1" x14ac:dyDescent="0.2">
      <c r="A231" s="6" t="s">
        <v>275</v>
      </c>
      <c r="B231" s="6" t="s">
        <v>75</v>
      </c>
      <c r="C231" s="6">
        <v>20000000</v>
      </c>
      <c r="D231" s="6">
        <v>2</v>
      </c>
      <c r="E231" s="6" t="s">
        <v>105</v>
      </c>
      <c r="F231" s="6">
        <v>2022</v>
      </c>
      <c r="G231" s="6" t="s">
        <v>77</v>
      </c>
    </row>
    <row r="232" spans="1:7" ht="15.75" customHeight="1" x14ac:dyDescent="0.2">
      <c r="A232" s="6" t="s">
        <v>276</v>
      </c>
      <c r="B232" s="6" t="s">
        <v>71</v>
      </c>
      <c r="C232" s="6">
        <v>2000000</v>
      </c>
      <c r="D232" s="6">
        <v>0.2</v>
      </c>
      <c r="E232" s="6" t="s">
        <v>72</v>
      </c>
      <c r="F232" s="6">
        <v>2021</v>
      </c>
      <c r="G232" s="6" t="s">
        <v>77</v>
      </c>
    </row>
    <row r="233" spans="1:7" ht="15.75" customHeight="1" x14ac:dyDescent="0.2">
      <c r="A233" s="6" t="s">
        <v>277</v>
      </c>
      <c r="B233" s="6" t="s">
        <v>75</v>
      </c>
      <c r="C233" s="6">
        <v>15000000</v>
      </c>
      <c r="D233" s="6">
        <v>1.5</v>
      </c>
      <c r="E233" s="6" t="s">
        <v>85</v>
      </c>
      <c r="F233" s="6">
        <v>2022</v>
      </c>
      <c r="G233" s="6" t="s">
        <v>77</v>
      </c>
    </row>
    <row r="234" spans="1:7" ht="15.75" customHeight="1" x14ac:dyDescent="0.2">
      <c r="A234" s="6" t="s">
        <v>278</v>
      </c>
      <c r="B234" s="6" t="s">
        <v>75</v>
      </c>
      <c r="C234" s="6">
        <v>2000000</v>
      </c>
      <c r="D234" s="6">
        <v>0.2</v>
      </c>
      <c r="E234" s="6" t="s">
        <v>84</v>
      </c>
      <c r="F234" s="6">
        <v>2022</v>
      </c>
      <c r="G234" s="6" t="s">
        <v>77</v>
      </c>
    </row>
    <row r="235" spans="1:7" ht="15.75" customHeight="1" x14ac:dyDescent="0.2">
      <c r="A235" s="6" t="s">
        <v>279</v>
      </c>
      <c r="B235" s="6" t="s">
        <v>71</v>
      </c>
      <c r="C235" s="6">
        <v>2000000</v>
      </c>
      <c r="D235" s="6">
        <v>0.2</v>
      </c>
      <c r="E235" s="6" t="s">
        <v>79</v>
      </c>
      <c r="F235" s="6">
        <v>2022</v>
      </c>
      <c r="G235" s="6" t="s">
        <v>77</v>
      </c>
    </row>
    <row r="236" spans="1:7" ht="15.75" customHeight="1" x14ac:dyDescent="0.2">
      <c r="A236" s="6" t="s">
        <v>280</v>
      </c>
      <c r="B236" s="6" t="s">
        <v>4</v>
      </c>
      <c r="C236" s="6">
        <v>2000000</v>
      </c>
      <c r="D236" s="6">
        <v>0.2</v>
      </c>
      <c r="E236" s="6" t="s">
        <v>79</v>
      </c>
      <c r="F236" s="6">
        <v>2022</v>
      </c>
      <c r="G236" s="6" t="s">
        <v>77</v>
      </c>
    </row>
    <row r="237" spans="1:7" ht="15.75" customHeight="1" x14ac:dyDescent="0.2">
      <c r="A237" s="6" t="s">
        <v>281</v>
      </c>
      <c r="B237" s="6" t="s">
        <v>71</v>
      </c>
      <c r="C237" s="6">
        <v>10000000</v>
      </c>
      <c r="D237" s="6">
        <v>1</v>
      </c>
      <c r="E237" s="6" t="s">
        <v>90</v>
      </c>
      <c r="F237" s="6">
        <v>2022</v>
      </c>
      <c r="G237" s="6" t="s">
        <v>73</v>
      </c>
    </row>
    <row r="238" spans="1:7" ht="15.75" customHeight="1" x14ac:dyDescent="0.2">
      <c r="A238" s="6" t="s">
        <v>282</v>
      </c>
      <c r="B238" s="6" t="s">
        <v>4</v>
      </c>
      <c r="C238" s="6">
        <v>20000000</v>
      </c>
      <c r="D238" s="6">
        <v>2</v>
      </c>
      <c r="E238" s="6" t="s">
        <v>132</v>
      </c>
      <c r="F238" s="6">
        <v>2020</v>
      </c>
      <c r="G238" s="6" t="s">
        <v>77</v>
      </c>
    </row>
    <row r="239" spans="1:7" ht="15.75" customHeight="1" x14ac:dyDescent="0.2">
      <c r="A239" s="6" t="s">
        <v>283</v>
      </c>
      <c r="B239" s="6" t="s">
        <v>4</v>
      </c>
      <c r="C239" s="6">
        <v>80000000</v>
      </c>
      <c r="D239" s="6">
        <v>8</v>
      </c>
      <c r="E239" s="6" t="s">
        <v>105</v>
      </c>
      <c r="F239" s="6">
        <v>2021</v>
      </c>
      <c r="G239" s="6" t="s">
        <v>73</v>
      </c>
    </row>
    <row r="240" spans="1:7" ht="15.75" customHeight="1" x14ac:dyDescent="0.2">
      <c r="A240" s="6" t="s">
        <v>283</v>
      </c>
      <c r="B240" s="6" t="s">
        <v>4</v>
      </c>
      <c r="C240" s="6">
        <v>10000000</v>
      </c>
      <c r="D240" s="6">
        <v>1</v>
      </c>
      <c r="E240" s="6" t="s">
        <v>84</v>
      </c>
      <c r="F240" s="6">
        <v>2022</v>
      </c>
      <c r="G240" s="6" t="s">
        <v>73</v>
      </c>
    </row>
    <row r="241" spans="1:7" ht="15.75" customHeight="1" x14ac:dyDescent="0.2">
      <c r="A241" s="6" t="s">
        <v>284</v>
      </c>
      <c r="B241" s="6" t="s">
        <v>71</v>
      </c>
      <c r="C241" s="6">
        <v>5500000</v>
      </c>
      <c r="D241" s="6">
        <v>0.55000000000000004</v>
      </c>
      <c r="E241" s="6" t="s">
        <v>79</v>
      </c>
      <c r="F241" s="6">
        <v>2022</v>
      </c>
      <c r="G241" s="6" t="s">
        <v>77</v>
      </c>
    </row>
    <row r="242" spans="1:7" ht="15.75" customHeight="1" x14ac:dyDescent="0.2">
      <c r="A242" s="6" t="s">
        <v>285</v>
      </c>
      <c r="B242" s="6" t="s">
        <v>75</v>
      </c>
      <c r="C242" s="6">
        <v>2000000</v>
      </c>
      <c r="D242" s="6">
        <v>0.2</v>
      </c>
      <c r="E242" s="6" t="s">
        <v>93</v>
      </c>
      <c r="F242" s="6">
        <v>2021</v>
      </c>
      <c r="G242" s="6" t="s">
        <v>77</v>
      </c>
    </row>
    <row r="243" spans="1:7" ht="15.75" customHeight="1" x14ac:dyDescent="0.2">
      <c r="A243" s="6" t="s">
        <v>285</v>
      </c>
      <c r="B243" s="6" t="s">
        <v>75</v>
      </c>
      <c r="C243" s="6">
        <v>2000000</v>
      </c>
      <c r="D243" s="6">
        <v>0.2</v>
      </c>
      <c r="E243" s="6" t="s">
        <v>93</v>
      </c>
      <c r="F243" s="6">
        <v>2022</v>
      </c>
      <c r="G243" s="6" t="s">
        <v>77</v>
      </c>
    </row>
    <row r="244" spans="1:7" ht="15.75" customHeight="1" x14ac:dyDescent="0.2">
      <c r="A244" s="6" t="s">
        <v>286</v>
      </c>
      <c r="B244" s="6" t="s">
        <v>75</v>
      </c>
      <c r="C244" s="6">
        <v>5500000</v>
      </c>
      <c r="D244" s="6">
        <v>0.55000000000000004</v>
      </c>
      <c r="E244" s="6" t="s">
        <v>105</v>
      </c>
      <c r="F244" s="6">
        <v>2022</v>
      </c>
      <c r="G244" s="6" t="s">
        <v>77</v>
      </c>
    </row>
    <row r="245" spans="1:7" ht="15.75" customHeight="1" x14ac:dyDescent="0.2">
      <c r="A245" s="6" t="s">
        <v>287</v>
      </c>
      <c r="B245" s="6" t="s">
        <v>75</v>
      </c>
      <c r="C245" s="6">
        <v>38000000</v>
      </c>
      <c r="D245" s="6">
        <v>3.8</v>
      </c>
      <c r="E245" s="6" t="s">
        <v>90</v>
      </c>
      <c r="F245" s="6">
        <v>2022</v>
      </c>
      <c r="G245" s="6" t="s">
        <v>77</v>
      </c>
    </row>
    <row r="246" spans="1:7" ht="15.75" customHeight="1" x14ac:dyDescent="0.2">
      <c r="A246" s="6" t="s">
        <v>288</v>
      </c>
      <c r="B246" s="6" t="s">
        <v>71</v>
      </c>
      <c r="C246" s="6">
        <v>30000000</v>
      </c>
      <c r="D246" s="6">
        <v>3</v>
      </c>
      <c r="E246" s="6" t="s">
        <v>90</v>
      </c>
      <c r="F246" s="6">
        <v>2020</v>
      </c>
      <c r="G246" s="6" t="s">
        <v>77</v>
      </c>
    </row>
    <row r="247" spans="1:7" ht="15.75" customHeight="1" x14ac:dyDescent="0.2">
      <c r="A247" s="6" t="s">
        <v>288</v>
      </c>
      <c r="B247" s="6" t="s">
        <v>71</v>
      </c>
      <c r="C247" s="6">
        <v>20000000</v>
      </c>
      <c r="D247" s="6">
        <v>2</v>
      </c>
      <c r="E247" s="6" t="s">
        <v>85</v>
      </c>
      <c r="F247" s="6">
        <v>2022</v>
      </c>
      <c r="G247" s="6" t="s">
        <v>77</v>
      </c>
    </row>
    <row r="248" spans="1:7" ht="15.75" customHeight="1" x14ac:dyDescent="0.2">
      <c r="A248" s="6" t="s">
        <v>289</v>
      </c>
      <c r="B248" s="6" t="s">
        <v>75</v>
      </c>
      <c r="C248" s="6">
        <v>77500000</v>
      </c>
      <c r="D248" s="6">
        <v>7.75</v>
      </c>
      <c r="E248" s="6" t="s">
        <v>76</v>
      </c>
      <c r="F248" s="6">
        <v>2022</v>
      </c>
      <c r="G248" s="6" t="s">
        <v>73</v>
      </c>
    </row>
    <row r="249" spans="1:7" ht="15.75" customHeight="1" x14ac:dyDescent="0.2">
      <c r="A249" s="6" t="s">
        <v>290</v>
      </c>
      <c r="B249" s="6" t="s">
        <v>71</v>
      </c>
      <c r="C249" s="6">
        <v>28000000</v>
      </c>
      <c r="D249" s="6">
        <v>2.8</v>
      </c>
      <c r="E249" s="6" t="s">
        <v>93</v>
      </c>
      <c r="F249" s="6">
        <v>2022</v>
      </c>
      <c r="G249" s="6" t="s">
        <v>73</v>
      </c>
    </row>
    <row r="250" spans="1:7" ht="15.75" customHeight="1" x14ac:dyDescent="0.2">
      <c r="A250" s="6" t="s">
        <v>291</v>
      </c>
      <c r="B250" s="6" t="s">
        <v>71</v>
      </c>
      <c r="C250" s="6">
        <v>2000000</v>
      </c>
      <c r="D250" s="6">
        <v>0.2</v>
      </c>
      <c r="E250" s="6" t="s">
        <v>72</v>
      </c>
      <c r="F250" s="6">
        <v>2021</v>
      </c>
      <c r="G250" s="6" t="s">
        <v>77</v>
      </c>
    </row>
    <row r="251" spans="1:7" ht="15.75" customHeight="1" x14ac:dyDescent="0.2">
      <c r="A251" s="6" t="s">
        <v>292</v>
      </c>
      <c r="B251" s="6" t="s">
        <v>92</v>
      </c>
      <c r="C251" s="6">
        <v>20000000</v>
      </c>
      <c r="D251" s="6">
        <v>2</v>
      </c>
      <c r="E251" s="6" t="s">
        <v>93</v>
      </c>
      <c r="F251" s="6">
        <v>2021</v>
      </c>
      <c r="G251" s="6" t="s">
        <v>73</v>
      </c>
    </row>
    <row r="252" spans="1:7" ht="15.75" customHeight="1" x14ac:dyDescent="0.2">
      <c r="A252" s="6" t="s">
        <v>292</v>
      </c>
      <c r="B252" s="6" t="s">
        <v>92</v>
      </c>
      <c r="C252" s="6">
        <v>20000000</v>
      </c>
      <c r="D252" s="6">
        <v>2</v>
      </c>
      <c r="E252" s="6" t="s">
        <v>79</v>
      </c>
      <c r="F252" s="6">
        <v>2022</v>
      </c>
      <c r="G252" s="6" t="s">
        <v>73</v>
      </c>
    </row>
    <row r="253" spans="1:7" ht="15.75" customHeight="1" x14ac:dyDescent="0.2">
      <c r="A253" s="6" t="s">
        <v>293</v>
      </c>
      <c r="B253" s="6" t="s">
        <v>75</v>
      </c>
      <c r="C253" s="6">
        <v>55000000</v>
      </c>
      <c r="D253" s="6">
        <v>5.5</v>
      </c>
      <c r="E253" s="6" t="s">
        <v>85</v>
      </c>
      <c r="F253" s="6">
        <v>2020</v>
      </c>
      <c r="G253" s="6" t="s">
        <v>73</v>
      </c>
    </row>
    <row r="254" spans="1:7" ht="15.75" customHeight="1" x14ac:dyDescent="0.2">
      <c r="A254" s="6" t="s">
        <v>294</v>
      </c>
      <c r="B254" s="6" t="s">
        <v>75</v>
      </c>
      <c r="C254" s="6">
        <v>2000000</v>
      </c>
      <c r="D254" s="6">
        <v>0.2</v>
      </c>
      <c r="E254" s="6" t="s">
        <v>76</v>
      </c>
      <c r="F254" s="6">
        <v>2020</v>
      </c>
      <c r="G254" s="6" t="s">
        <v>73</v>
      </c>
    </row>
    <row r="255" spans="1:7" ht="15.75" customHeight="1" x14ac:dyDescent="0.2">
      <c r="A255" s="6" t="s">
        <v>295</v>
      </c>
      <c r="B255" s="6" t="s">
        <v>4</v>
      </c>
      <c r="C255" s="6">
        <v>5000000</v>
      </c>
      <c r="D255" s="6">
        <v>0.5</v>
      </c>
      <c r="E255" s="6" t="s">
        <v>105</v>
      </c>
      <c r="F255" s="6">
        <v>2022</v>
      </c>
      <c r="G255" s="6" t="s">
        <v>77</v>
      </c>
    </row>
    <row r="256" spans="1:7" ht="15.75" customHeight="1" x14ac:dyDescent="0.2">
      <c r="A256" s="6" t="s">
        <v>296</v>
      </c>
      <c r="B256" s="6" t="s">
        <v>75</v>
      </c>
      <c r="C256" s="6">
        <v>2000000</v>
      </c>
      <c r="D256" s="6">
        <v>0.2</v>
      </c>
      <c r="E256" s="6" t="s">
        <v>76</v>
      </c>
      <c r="F256" s="6">
        <v>2020</v>
      </c>
      <c r="G256" s="6" t="s">
        <v>77</v>
      </c>
    </row>
    <row r="257" spans="1:7" ht="15.75" customHeight="1" x14ac:dyDescent="0.2">
      <c r="A257" s="6" t="s">
        <v>296</v>
      </c>
      <c r="B257" s="6" t="s">
        <v>75</v>
      </c>
      <c r="C257" s="6">
        <v>5000000</v>
      </c>
      <c r="D257" s="6">
        <v>0.5</v>
      </c>
      <c r="E257" s="6" t="s">
        <v>84</v>
      </c>
      <c r="F257" s="6">
        <v>2022</v>
      </c>
      <c r="G257" s="6" t="s">
        <v>77</v>
      </c>
    </row>
    <row r="258" spans="1:7" ht="15.75" customHeight="1" x14ac:dyDescent="0.2">
      <c r="A258" s="6" t="s">
        <v>297</v>
      </c>
      <c r="B258" s="6" t="s">
        <v>75</v>
      </c>
      <c r="C258" s="6">
        <v>2000000</v>
      </c>
      <c r="D258" s="6">
        <v>0.2</v>
      </c>
      <c r="E258" s="6" t="s">
        <v>93</v>
      </c>
      <c r="F258" s="6">
        <v>2022</v>
      </c>
      <c r="G258" s="6" t="s">
        <v>77</v>
      </c>
    </row>
    <row r="259" spans="1:7" ht="15.75" customHeight="1" x14ac:dyDescent="0.2">
      <c r="A259" s="6" t="s">
        <v>298</v>
      </c>
      <c r="B259" s="6" t="s">
        <v>4</v>
      </c>
      <c r="C259" s="6">
        <v>2000000</v>
      </c>
      <c r="D259" s="6">
        <v>0.2</v>
      </c>
      <c r="E259" s="6" t="s">
        <v>76</v>
      </c>
      <c r="F259" s="6">
        <v>2022</v>
      </c>
      <c r="G259" s="6" t="s">
        <v>77</v>
      </c>
    </row>
    <row r="260" spans="1:7" ht="15.75" customHeight="1" x14ac:dyDescent="0.2">
      <c r="A260" s="6" t="s">
        <v>299</v>
      </c>
      <c r="B260" s="6" t="s">
        <v>75</v>
      </c>
      <c r="C260" s="6">
        <v>2000000</v>
      </c>
      <c r="D260" s="6">
        <v>0.2</v>
      </c>
      <c r="E260" s="6" t="s">
        <v>105</v>
      </c>
      <c r="F260" s="6">
        <v>2021</v>
      </c>
      <c r="G260" s="6" t="s">
        <v>77</v>
      </c>
    </row>
    <row r="261" spans="1:7" ht="15.75" customHeight="1" x14ac:dyDescent="0.2">
      <c r="A261" s="6" t="s">
        <v>300</v>
      </c>
      <c r="B261" s="6" t="s">
        <v>71</v>
      </c>
      <c r="C261" s="6">
        <v>5000000</v>
      </c>
      <c r="D261" s="6">
        <v>0.5</v>
      </c>
      <c r="E261" s="6" t="s">
        <v>84</v>
      </c>
      <c r="F261" s="6">
        <v>2020</v>
      </c>
      <c r="G261" s="6" t="s">
        <v>77</v>
      </c>
    </row>
    <row r="262" spans="1:7" ht="15.75" customHeight="1" x14ac:dyDescent="0.2">
      <c r="A262" s="6" t="s">
        <v>301</v>
      </c>
      <c r="B262" s="6" t="s">
        <v>4</v>
      </c>
      <c r="C262" s="6">
        <v>24000000</v>
      </c>
      <c r="D262" s="6">
        <v>2.4</v>
      </c>
      <c r="E262" s="6" t="s">
        <v>76</v>
      </c>
      <c r="F262" s="6">
        <v>2022</v>
      </c>
      <c r="G262" s="6" t="s">
        <v>73</v>
      </c>
    </row>
    <row r="263" spans="1:7" ht="15.75" customHeight="1" x14ac:dyDescent="0.2">
      <c r="A263" s="6" t="s">
        <v>302</v>
      </c>
      <c r="B263" s="6" t="s">
        <v>92</v>
      </c>
      <c r="C263" s="6">
        <v>2000000</v>
      </c>
      <c r="D263" s="6">
        <v>0.2</v>
      </c>
      <c r="E263" s="6" t="s">
        <v>72</v>
      </c>
      <c r="F263" s="6">
        <v>2020</v>
      </c>
      <c r="G263" s="6" t="s">
        <v>77</v>
      </c>
    </row>
    <row r="264" spans="1:7" ht="15.75" customHeight="1" x14ac:dyDescent="0.2">
      <c r="A264" s="6" t="s">
        <v>302</v>
      </c>
      <c r="B264" s="6" t="s">
        <v>75</v>
      </c>
      <c r="C264" s="6">
        <v>24000000</v>
      </c>
      <c r="D264" s="6">
        <v>2.4</v>
      </c>
      <c r="E264" s="6" t="s">
        <v>72</v>
      </c>
      <c r="F264" s="6">
        <v>2022</v>
      </c>
      <c r="G264" s="6" t="s">
        <v>77</v>
      </c>
    </row>
    <row r="265" spans="1:7" ht="15.75" customHeight="1" x14ac:dyDescent="0.2">
      <c r="A265" s="6" t="s">
        <v>303</v>
      </c>
      <c r="B265" s="6" t="s">
        <v>4</v>
      </c>
      <c r="C265" s="6">
        <v>5000000</v>
      </c>
      <c r="D265" s="6">
        <v>0.5</v>
      </c>
      <c r="E265" s="6" t="s">
        <v>102</v>
      </c>
      <c r="F265" s="6">
        <v>2022</v>
      </c>
      <c r="G265" s="6" t="s">
        <v>77</v>
      </c>
    </row>
    <row r="266" spans="1:7" ht="15.75" customHeight="1" x14ac:dyDescent="0.2">
      <c r="A266" s="6" t="s">
        <v>304</v>
      </c>
      <c r="B266" s="6" t="s">
        <v>75</v>
      </c>
      <c r="C266" s="6">
        <v>52500000</v>
      </c>
      <c r="D266" s="6">
        <v>5.25</v>
      </c>
      <c r="E266" s="6" t="s">
        <v>105</v>
      </c>
      <c r="F266" s="6">
        <v>2021</v>
      </c>
      <c r="G266" s="6" t="s">
        <v>77</v>
      </c>
    </row>
    <row r="267" spans="1:7" ht="15.75" customHeight="1" x14ac:dyDescent="0.2">
      <c r="A267" s="6" t="s">
        <v>304</v>
      </c>
      <c r="B267" s="6" t="s">
        <v>75</v>
      </c>
      <c r="C267" s="6">
        <v>90000000</v>
      </c>
      <c r="D267" s="6">
        <v>9</v>
      </c>
      <c r="E267" s="6" t="s">
        <v>105</v>
      </c>
      <c r="F267" s="6">
        <v>2022</v>
      </c>
      <c r="G267" s="6" t="s">
        <v>77</v>
      </c>
    </row>
    <row r="268" spans="1:7" ht="15.75" customHeight="1" x14ac:dyDescent="0.2">
      <c r="A268" s="6" t="s">
        <v>305</v>
      </c>
      <c r="B268" s="6" t="s">
        <v>75</v>
      </c>
      <c r="C268" s="6">
        <v>32000000</v>
      </c>
      <c r="D268" s="6">
        <v>3.2</v>
      </c>
      <c r="E268" s="6" t="s">
        <v>79</v>
      </c>
      <c r="F268" s="6">
        <v>2021</v>
      </c>
      <c r="G268" s="6" t="s">
        <v>73</v>
      </c>
    </row>
    <row r="269" spans="1:7" ht="15.75" customHeight="1" x14ac:dyDescent="0.2">
      <c r="A269" s="6" t="s">
        <v>306</v>
      </c>
      <c r="B269" s="6" t="s">
        <v>4</v>
      </c>
      <c r="C269" s="6">
        <v>107500000</v>
      </c>
      <c r="D269" s="6">
        <v>10.75</v>
      </c>
      <c r="E269" s="6" t="s">
        <v>93</v>
      </c>
      <c r="F269" s="6">
        <v>2022</v>
      </c>
      <c r="G269" s="6" t="s">
        <v>77</v>
      </c>
    </row>
    <row r="270" spans="1:7" ht="15.75" customHeight="1" x14ac:dyDescent="0.2">
      <c r="A270" s="6" t="s">
        <v>307</v>
      </c>
      <c r="B270" s="6" t="s">
        <v>75</v>
      </c>
      <c r="C270" s="6">
        <v>2000000</v>
      </c>
      <c r="D270" s="6">
        <v>0.2</v>
      </c>
      <c r="E270" s="6" t="s">
        <v>76</v>
      </c>
      <c r="F270" s="6">
        <v>2022</v>
      </c>
      <c r="G270" s="6" t="s">
        <v>77</v>
      </c>
    </row>
    <row r="271" spans="1:7" ht="15.75" customHeight="1" x14ac:dyDescent="0.2">
      <c r="A271" s="6" t="s">
        <v>308</v>
      </c>
      <c r="B271" s="6" t="s">
        <v>4</v>
      </c>
      <c r="C271" s="6">
        <v>85000000</v>
      </c>
      <c r="D271" s="6">
        <v>8.5</v>
      </c>
      <c r="E271" s="6" t="s">
        <v>132</v>
      </c>
      <c r="F271" s="6">
        <v>2020</v>
      </c>
      <c r="G271" s="6" t="s">
        <v>73</v>
      </c>
    </row>
    <row r="272" spans="1:7" ht="15.75" customHeight="1" x14ac:dyDescent="0.2">
      <c r="A272" s="6" t="s">
        <v>309</v>
      </c>
      <c r="B272" s="6" t="s">
        <v>92</v>
      </c>
      <c r="C272" s="6">
        <v>2000000</v>
      </c>
      <c r="D272" s="6">
        <v>0.2</v>
      </c>
      <c r="E272" s="6" t="s">
        <v>79</v>
      </c>
      <c r="F272" s="6">
        <v>2021</v>
      </c>
      <c r="G272" s="6" t="s">
        <v>77</v>
      </c>
    </row>
    <row r="273" spans="1:7" ht="15.75" customHeight="1" x14ac:dyDescent="0.2">
      <c r="A273" s="6" t="s">
        <v>309</v>
      </c>
      <c r="B273" s="6" t="s">
        <v>92</v>
      </c>
      <c r="C273" s="6">
        <v>6000000</v>
      </c>
      <c r="D273" s="6">
        <v>0.6</v>
      </c>
      <c r="E273" s="6" t="s">
        <v>79</v>
      </c>
      <c r="F273" s="6">
        <v>2022</v>
      </c>
      <c r="G273" s="6" t="s">
        <v>77</v>
      </c>
    </row>
    <row r="274" spans="1:7" ht="15.75" customHeight="1" x14ac:dyDescent="0.2">
      <c r="A274" s="6" t="s">
        <v>310</v>
      </c>
      <c r="B274" s="6" t="s">
        <v>75</v>
      </c>
      <c r="C274" s="6">
        <v>10000000</v>
      </c>
      <c r="D274" s="6">
        <v>1</v>
      </c>
      <c r="E274" s="6" t="s">
        <v>72</v>
      </c>
      <c r="F274" s="6">
        <v>2022</v>
      </c>
      <c r="G274" s="6" t="s">
        <v>73</v>
      </c>
    </row>
    <row r="275" spans="1:7" ht="15.75" customHeight="1" x14ac:dyDescent="0.2">
      <c r="A275" s="6" t="s">
        <v>311</v>
      </c>
      <c r="B275" s="6" t="s">
        <v>71</v>
      </c>
      <c r="C275" s="6">
        <v>82500000</v>
      </c>
      <c r="D275" s="6">
        <v>8.25</v>
      </c>
      <c r="E275" s="6" t="s">
        <v>105</v>
      </c>
      <c r="F275" s="6">
        <v>2022</v>
      </c>
      <c r="G275" s="6" t="s">
        <v>77</v>
      </c>
    </row>
    <row r="276" spans="1:7" ht="15.75" customHeight="1" x14ac:dyDescent="0.2">
      <c r="A276" s="6" t="s">
        <v>312</v>
      </c>
      <c r="B276" s="6" t="s">
        <v>71</v>
      </c>
      <c r="C276" s="6">
        <v>77500000</v>
      </c>
      <c r="D276" s="6">
        <v>7.75</v>
      </c>
      <c r="E276" s="6" t="s">
        <v>93</v>
      </c>
      <c r="F276" s="6">
        <v>2020</v>
      </c>
      <c r="G276" s="6" t="s">
        <v>73</v>
      </c>
    </row>
    <row r="277" spans="1:7" ht="15.75" customHeight="1" x14ac:dyDescent="0.2">
      <c r="A277" s="6" t="s">
        <v>312</v>
      </c>
      <c r="B277" s="6" t="s">
        <v>71</v>
      </c>
      <c r="C277" s="6">
        <v>85000000</v>
      </c>
      <c r="D277" s="6">
        <v>8.5</v>
      </c>
      <c r="E277" s="6" t="s">
        <v>90</v>
      </c>
      <c r="F277" s="6">
        <v>2022</v>
      </c>
      <c r="G277" s="6" t="s">
        <v>73</v>
      </c>
    </row>
    <row r="278" spans="1:7" ht="15.75" customHeight="1" x14ac:dyDescent="0.2">
      <c r="A278" s="6" t="s">
        <v>313</v>
      </c>
      <c r="B278" s="6" t="s">
        <v>75</v>
      </c>
      <c r="C278" s="6">
        <v>44000000</v>
      </c>
      <c r="D278" s="6">
        <v>4.4000000000000004</v>
      </c>
      <c r="E278" s="6" t="s">
        <v>90</v>
      </c>
      <c r="F278" s="6">
        <v>2021</v>
      </c>
      <c r="G278" s="6" t="s">
        <v>77</v>
      </c>
    </row>
    <row r="279" spans="1:7" ht="15.75" customHeight="1" x14ac:dyDescent="0.2">
      <c r="A279" s="6" t="s">
        <v>313</v>
      </c>
      <c r="B279" s="6" t="s">
        <v>75</v>
      </c>
      <c r="C279" s="6">
        <v>40000000</v>
      </c>
      <c r="D279" s="6">
        <v>4</v>
      </c>
      <c r="E279" s="6" t="s">
        <v>85</v>
      </c>
      <c r="F279" s="6">
        <v>2022</v>
      </c>
      <c r="G279" s="6" t="s">
        <v>77</v>
      </c>
    </row>
    <row r="280" spans="1:7" ht="15.75" customHeight="1" x14ac:dyDescent="0.2">
      <c r="A280" s="6" t="s">
        <v>314</v>
      </c>
      <c r="B280" s="6" t="s">
        <v>75</v>
      </c>
      <c r="C280" s="6">
        <v>72500000</v>
      </c>
      <c r="D280" s="6">
        <v>7.25</v>
      </c>
      <c r="E280" s="6" t="s">
        <v>79</v>
      </c>
      <c r="F280" s="6">
        <v>2022</v>
      </c>
      <c r="G280" s="6" t="s">
        <v>77</v>
      </c>
    </row>
    <row r="281" spans="1:7" ht="15.75" customHeight="1" x14ac:dyDescent="0.2">
      <c r="A281" s="6" t="s">
        <v>315</v>
      </c>
      <c r="B281" s="6" t="s">
        <v>4</v>
      </c>
      <c r="C281" s="6">
        <v>7500000</v>
      </c>
      <c r="D281" s="6">
        <v>0.75</v>
      </c>
      <c r="E281" s="6" t="s">
        <v>76</v>
      </c>
      <c r="F281" s="6">
        <v>2022</v>
      </c>
      <c r="G281" s="6" t="s">
        <v>77</v>
      </c>
    </row>
    <row r="282" spans="1:7" ht="15.75" customHeight="1" x14ac:dyDescent="0.2">
      <c r="A282" s="6" t="s">
        <v>316</v>
      </c>
      <c r="B282" s="6" t="s">
        <v>71</v>
      </c>
      <c r="C282" s="6">
        <v>122500000</v>
      </c>
      <c r="D282" s="6">
        <v>12.25</v>
      </c>
      <c r="E282" s="6" t="s">
        <v>79</v>
      </c>
      <c r="F282" s="6">
        <v>2022</v>
      </c>
      <c r="G282" s="6" t="s">
        <v>77</v>
      </c>
    </row>
    <row r="283" spans="1:7" ht="15.75" customHeight="1" x14ac:dyDescent="0.2">
      <c r="A283" s="6" t="s">
        <v>317</v>
      </c>
      <c r="B283" s="6" t="s">
        <v>75</v>
      </c>
      <c r="C283" s="6">
        <v>2000000</v>
      </c>
      <c r="D283" s="6">
        <v>0.2</v>
      </c>
      <c r="E283" s="6" t="s">
        <v>90</v>
      </c>
      <c r="F283" s="6">
        <v>2022</v>
      </c>
      <c r="G283" s="6" t="s">
        <v>77</v>
      </c>
    </row>
    <row r="284" spans="1:7" ht="15.75" customHeight="1" x14ac:dyDescent="0.2">
      <c r="A284" s="6" t="s">
        <v>318</v>
      </c>
      <c r="B284" s="6" t="s">
        <v>4</v>
      </c>
      <c r="C284" s="6">
        <v>7500000</v>
      </c>
      <c r="D284" s="6">
        <v>0.75</v>
      </c>
      <c r="E284" s="6" t="s">
        <v>72</v>
      </c>
      <c r="F284" s="6">
        <v>2022</v>
      </c>
      <c r="G284" s="6" t="s">
        <v>77</v>
      </c>
    </row>
    <row r="285" spans="1:7" ht="15.75" customHeight="1" x14ac:dyDescent="0.2">
      <c r="A285" s="6" t="s">
        <v>319</v>
      </c>
      <c r="B285" s="6" t="s">
        <v>4</v>
      </c>
      <c r="C285" s="6">
        <v>2000000</v>
      </c>
      <c r="D285" s="6">
        <v>0.2</v>
      </c>
      <c r="E285" s="6" t="s">
        <v>85</v>
      </c>
      <c r="F285" s="6">
        <v>2022</v>
      </c>
      <c r="G285" s="6" t="s">
        <v>77</v>
      </c>
    </row>
    <row r="286" spans="1:7" ht="15.75" customHeight="1" x14ac:dyDescent="0.2">
      <c r="A286" s="6" t="s">
        <v>320</v>
      </c>
      <c r="B286" s="6" t="s">
        <v>71</v>
      </c>
      <c r="C286" s="6">
        <v>22000000</v>
      </c>
      <c r="D286" s="6">
        <v>2.2000000000000002</v>
      </c>
      <c r="E286" s="6" t="s">
        <v>93</v>
      </c>
      <c r="F286" s="6">
        <v>2021</v>
      </c>
      <c r="G286" s="6" t="s">
        <v>73</v>
      </c>
    </row>
    <row r="287" spans="1:7" ht="15.75" customHeight="1" x14ac:dyDescent="0.2">
      <c r="A287" s="6" t="s">
        <v>321</v>
      </c>
      <c r="B287" s="6" t="s">
        <v>71</v>
      </c>
      <c r="C287" s="6">
        <v>2000000</v>
      </c>
      <c r="D287" s="6">
        <v>0.2</v>
      </c>
      <c r="E287" s="6" t="s">
        <v>85</v>
      </c>
      <c r="F287" s="6">
        <v>2022</v>
      </c>
      <c r="G287" s="6" t="s">
        <v>77</v>
      </c>
    </row>
    <row r="288" spans="1:7" ht="15.75" customHeight="1" x14ac:dyDescent="0.2">
      <c r="A288" s="6" t="s">
        <v>322</v>
      </c>
      <c r="B288" s="6" t="s">
        <v>75</v>
      </c>
      <c r="C288" s="6">
        <v>2000000</v>
      </c>
      <c r="D288" s="6">
        <v>0.2</v>
      </c>
      <c r="E288" s="6" t="s">
        <v>72</v>
      </c>
      <c r="F288" s="6">
        <v>2021</v>
      </c>
      <c r="G288" s="6" t="s">
        <v>77</v>
      </c>
    </row>
    <row r="289" spans="1:7" ht="15.75" customHeight="1" x14ac:dyDescent="0.2">
      <c r="A289" s="6" t="s">
        <v>323</v>
      </c>
      <c r="B289" s="6" t="s">
        <v>75</v>
      </c>
      <c r="C289" s="6">
        <v>3000000</v>
      </c>
      <c r="D289" s="6">
        <v>0.3</v>
      </c>
      <c r="E289" s="6" t="s">
        <v>72</v>
      </c>
      <c r="F289" s="6">
        <v>2022</v>
      </c>
      <c r="G289" s="6" t="s">
        <v>77</v>
      </c>
    </row>
    <row r="290" spans="1:7" ht="15.75" customHeight="1" x14ac:dyDescent="0.2">
      <c r="A290" s="6" t="s">
        <v>324</v>
      </c>
      <c r="B290" s="6" t="s">
        <v>4</v>
      </c>
      <c r="C290" s="6">
        <v>52500000</v>
      </c>
      <c r="D290" s="6">
        <v>5.25</v>
      </c>
      <c r="E290" s="6" t="s">
        <v>93</v>
      </c>
      <c r="F290" s="6">
        <v>2022</v>
      </c>
      <c r="G290" s="6" t="s">
        <v>77</v>
      </c>
    </row>
    <row r="291" spans="1:7" ht="15.75" customHeight="1" x14ac:dyDescent="0.2">
      <c r="A291" s="6" t="s">
        <v>325</v>
      </c>
      <c r="B291" s="6" t="s">
        <v>4</v>
      </c>
      <c r="C291" s="6">
        <v>40000000</v>
      </c>
      <c r="D291" s="6">
        <v>4</v>
      </c>
      <c r="E291" s="6" t="s">
        <v>76</v>
      </c>
      <c r="F291" s="6">
        <v>2022</v>
      </c>
      <c r="G291" s="6" t="s">
        <v>77</v>
      </c>
    </row>
    <row r="292" spans="1:7" ht="15.75" customHeight="1" x14ac:dyDescent="0.2">
      <c r="A292" s="6" t="s">
        <v>326</v>
      </c>
      <c r="B292" s="6" t="s">
        <v>75</v>
      </c>
      <c r="C292" s="6">
        <v>2000000</v>
      </c>
      <c r="D292" s="6">
        <v>0.2</v>
      </c>
      <c r="E292" s="6" t="s">
        <v>132</v>
      </c>
      <c r="F292" s="6">
        <v>2020</v>
      </c>
      <c r="G292" s="6" t="s">
        <v>77</v>
      </c>
    </row>
    <row r="293" spans="1:7" ht="15.75" customHeight="1" x14ac:dyDescent="0.2">
      <c r="A293" s="6" t="s">
        <v>327</v>
      </c>
      <c r="B293" s="6" t="s">
        <v>4</v>
      </c>
      <c r="C293" s="6">
        <v>2000000</v>
      </c>
      <c r="D293" s="6">
        <v>0.2</v>
      </c>
      <c r="E293" s="6" t="s">
        <v>90</v>
      </c>
      <c r="F293" s="6">
        <v>2022</v>
      </c>
      <c r="G293" s="6" t="s">
        <v>77</v>
      </c>
    </row>
    <row r="294" spans="1:7" ht="15.75" customHeight="1" x14ac:dyDescent="0.2">
      <c r="A294" s="6" t="s">
        <v>328</v>
      </c>
      <c r="B294" s="6" t="s">
        <v>75</v>
      </c>
      <c r="C294" s="6">
        <v>82500000</v>
      </c>
      <c r="D294" s="6">
        <v>8.25</v>
      </c>
      <c r="E294" s="6" t="s">
        <v>84</v>
      </c>
      <c r="F294" s="6">
        <v>2022</v>
      </c>
      <c r="G294" s="6" t="s">
        <v>73</v>
      </c>
    </row>
    <row r="295" spans="1:7" ht="15.75" customHeight="1" x14ac:dyDescent="0.2">
      <c r="A295" s="6" t="s">
        <v>329</v>
      </c>
      <c r="B295" s="6" t="s">
        <v>92</v>
      </c>
      <c r="C295" s="6">
        <v>5000000</v>
      </c>
      <c r="D295" s="6">
        <v>0.5</v>
      </c>
      <c r="E295" s="6" t="s">
        <v>93</v>
      </c>
      <c r="F295" s="6">
        <v>2022</v>
      </c>
      <c r="G295" s="6" t="s">
        <v>73</v>
      </c>
    </row>
    <row r="296" spans="1:7" ht="15.75" customHeight="1" x14ac:dyDescent="0.2">
      <c r="A296" s="6" t="s">
        <v>330</v>
      </c>
      <c r="B296" s="6" t="s">
        <v>4</v>
      </c>
      <c r="C296" s="6">
        <v>15000000</v>
      </c>
      <c r="D296" s="6">
        <v>1.5</v>
      </c>
      <c r="E296" s="6" t="s">
        <v>79</v>
      </c>
      <c r="F296" s="6">
        <v>2022</v>
      </c>
      <c r="G296" s="6" t="s">
        <v>73</v>
      </c>
    </row>
    <row r="297" spans="1:7" ht="15.75" customHeight="1" x14ac:dyDescent="0.2">
      <c r="A297" s="6" t="s">
        <v>331</v>
      </c>
      <c r="B297" s="6" t="s">
        <v>71</v>
      </c>
      <c r="C297" s="6">
        <v>10000000</v>
      </c>
      <c r="D297" s="6">
        <v>1</v>
      </c>
      <c r="E297" s="6" t="s">
        <v>79</v>
      </c>
      <c r="F297" s="6">
        <v>2020</v>
      </c>
      <c r="G297" s="6" t="s">
        <v>73</v>
      </c>
    </row>
    <row r="298" spans="1:7" ht="15.75" customHeight="1" x14ac:dyDescent="0.2">
      <c r="A298" s="6" t="s">
        <v>332</v>
      </c>
      <c r="B298" s="6" t="s">
        <v>75</v>
      </c>
      <c r="C298" s="6">
        <v>10000000</v>
      </c>
      <c r="D298" s="6">
        <v>1</v>
      </c>
      <c r="E298" s="6" t="s">
        <v>90</v>
      </c>
      <c r="F298" s="6">
        <v>2020</v>
      </c>
      <c r="G298" s="6" t="s">
        <v>73</v>
      </c>
    </row>
    <row r="299" spans="1:7" ht="15.75" customHeight="1" x14ac:dyDescent="0.2">
      <c r="A299" s="6" t="s">
        <v>332</v>
      </c>
      <c r="B299" s="6" t="s">
        <v>75</v>
      </c>
      <c r="C299" s="6">
        <v>52500000</v>
      </c>
      <c r="D299" s="6">
        <v>5.25</v>
      </c>
      <c r="E299" s="6" t="s">
        <v>93</v>
      </c>
      <c r="F299" s="6">
        <v>2021</v>
      </c>
      <c r="G299" s="6" t="s">
        <v>73</v>
      </c>
    </row>
    <row r="300" spans="1:7" ht="15.75" customHeight="1" x14ac:dyDescent="0.2">
      <c r="A300" s="6" t="s">
        <v>333</v>
      </c>
      <c r="B300" s="6" t="s">
        <v>4</v>
      </c>
      <c r="C300" s="6">
        <v>80000000</v>
      </c>
      <c r="D300" s="6">
        <v>8</v>
      </c>
      <c r="E300" s="6" t="s">
        <v>90</v>
      </c>
      <c r="F300" s="6">
        <v>2022</v>
      </c>
      <c r="G300" s="6" t="s">
        <v>73</v>
      </c>
    </row>
    <row r="301" spans="1:7" ht="15.75" customHeight="1" x14ac:dyDescent="0.2">
      <c r="A301" s="6" t="s">
        <v>334</v>
      </c>
      <c r="B301" s="6" t="s">
        <v>4</v>
      </c>
      <c r="C301" s="6">
        <v>2000000</v>
      </c>
      <c r="D301" s="6">
        <v>0.2</v>
      </c>
      <c r="E301" s="6" t="s">
        <v>93</v>
      </c>
      <c r="F301" s="6">
        <v>2020</v>
      </c>
      <c r="G301" s="6" t="s">
        <v>77</v>
      </c>
    </row>
    <row r="302" spans="1:7" ht="15.75" customHeight="1" x14ac:dyDescent="0.2">
      <c r="A302" s="6" t="s">
        <v>334</v>
      </c>
      <c r="B302" s="6" t="s">
        <v>4</v>
      </c>
      <c r="C302" s="6">
        <v>2000000</v>
      </c>
      <c r="D302" s="6">
        <v>0.2</v>
      </c>
      <c r="E302" s="6" t="s">
        <v>85</v>
      </c>
      <c r="F302" s="6">
        <v>2022</v>
      </c>
      <c r="G302" s="6" t="s">
        <v>77</v>
      </c>
    </row>
    <row r="303" spans="1:7" ht="15.75" customHeight="1" x14ac:dyDescent="0.2">
      <c r="A303" s="6" t="s">
        <v>335</v>
      </c>
      <c r="B303" s="6" t="s">
        <v>4</v>
      </c>
      <c r="C303" s="6">
        <v>15000000</v>
      </c>
      <c r="D303" s="6">
        <v>1.5</v>
      </c>
      <c r="E303" s="6" t="s">
        <v>84</v>
      </c>
      <c r="F303" s="6">
        <v>2022</v>
      </c>
      <c r="G303" s="6" t="s">
        <v>73</v>
      </c>
    </row>
    <row r="304" spans="1:7" ht="15.75" customHeight="1" x14ac:dyDescent="0.2">
      <c r="A304" s="6" t="s">
        <v>336</v>
      </c>
      <c r="B304" s="6" t="s">
        <v>4</v>
      </c>
      <c r="C304" s="6">
        <v>10000000</v>
      </c>
      <c r="D304" s="6">
        <v>1</v>
      </c>
      <c r="E304" s="6" t="s">
        <v>93</v>
      </c>
      <c r="F304" s="6">
        <v>2021</v>
      </c>
      <c r="G304" s="6" t="s">
        <v>77</v>
      </c>
    </row>
    <row r="305" spans="1:7" ht="15.75" customHeight="1" x14ac:dyDescent="0.2">
      <c r="A305" s="6" t="s">
        <v>336</v>
      </c>
      <c r="B305" s="6" t="s">
        <v>4</v>
      </c>
      <c r="C305" s="6">
        <v>20000000</v>
      </c>
      <c r="D305" s="6">
        <v>2</v>
      </c>
      <c r="E305" s="6" t="s">
        <v>79</v>
      </c>
      <c r="F305" s="6">
        <v>2022</v>
      </c>
      <c r="G305" s="6" t="s">
        <v>77</v>
      </c>
    </row>
    <row r="306" spans="1:7" ht="15.75" customHeight="1" x14ac:dyDescent="0.2">
      <c r="A306" s="6" t="s">
        <v>337</v>
      </c>
      <c r="B306" s="6" t="s">
        <v>75</v>
      </c>
      <c r="C306" s="6">
        <v>2000000</v>
      </c>
      <c r="D306" s="6">
        <v>0.2</v>
      </c>
      <c r="E306" s="6" t="s">
        <v>105</v>
      </c>
      <c r="F306" s="6">
        <v>2021</v>
      </c>
      <c r="G306" s="6" t="s">
        <v>77</v>
      </c>
    </row>
    <row r="307" spans="1:7" ht="15.75" customHeight="1" x14ac:dyDescent="0.2">
      <c r="A307" s="6" t="s">
        <v>338</v>
      </c>
      <c r="B307" s="6" t="s">
        <v>4</v>
      </c>
      <c r="C307" s="6">
        <v>2000000</v>
      </c>
      <c r="D307" s="6">
        <v>0.2</v>
      </c>
      <c r="E307" s="6" t="s">
        <v>79</v>
      </c>
      <c r="F307" s="6">
        <v>2021</v>
      </c>
      <c r="G307" s="6" t="s">
        <v>77</v>
      </c>
    </row>
    <row r="308" spans="1:7" ht="15.75" customHeight="1" x14ac:dyDescent="0.2">
      <c r="A308" s="6" t="s">
        <v>338</v>
      </c>
      <c r="B308" s="6" t="s">
        <v>4</v>
      </c>
      <c r="C308" s="6">
        <v>20000000</v>
      </c>
      <c r="D308" s="6">
        <v>2</v>
      </c>
      <c r="E308" s="6" t="s">
        <v>105</v>
      </c>
      <c r="F308" s="6">
        <v>2022</v>
      </c>
      <c r="G308" s="6" t="s">
        <v>77</v>
      </c>
    </row>
    <row r="309" spans="1:7" ht="15.75" customHeight="1" x14ac:dyDescent="0.2">
      <c r="A309" s="6" t="s">
        <v>339</v>
      </c>
      <c r="B309" s="6" t="s">
        <v>4</v>
      </c>
      <c r="C309" s="6">
        <v>5000000</v>
      </c>
      <c r="D309" s="6">
        <v>0.5</v>
      </c>
      <c r="E309" s="6" t="s">
        <v>81</v>
      </c>
      <c r="F309" s="6">
        <v>2022</v>
      </c>
      <c r="G309" s="6" t="s">
        <v>77</v>
      </c>
    </row>
    <row r="310" spans="1:7" ht="15.75" customHeight="1" x14ac:dyDescent="0.2">
      <c r="A310" s="6" t="s">
        <v>340</v>
      </c>
      <c r="B310" s="6" t="s">
        <v>75</v>
      </c>
      <c r="C310" s="6">
        <v>40000000</v>
      </c>
      <c r="D310" s="6">
        <v>4</v>
      </c>
      <c r="E310" s="6" t="s">
        <v>79</v>
      </c>
      <c r="F310" s="6">
        <v>2020</v>
      </c>
      <c r="G310" s="6" t="s">
        <v>77</v>
      </c>
    </row>
    <row r="311" spans="1:7" ht="15.75" customHeight="1" x14ac:dyDescent="0.2">
      <c r="A311" s="6" t="s">
        <v>341</v>
      </c>
      <c r="B311" s="6" t="s">
        <v>75</v>
      </c>
      <c r="C311" s="6">
        <v>2000000</v>
      </c>
      <c r="D311" s="6">
        <v>0.2</v>
      </c>
      <c r="E311" s="6" t="s">
        <v>79</v>
      </c>
      <c r="F311" s="6">
        <v>2021</v>
      </c>
      <c r="G311" s="6" t="s">
        <v>77</v>
      </c>
    </row>
    <row r="312" spans="1:7" ht="15.75" customHeight="1" x14ac:dyDescent="0.2">
      <c r="A312" s="6" t="s">
        <v>342</v>
      </c>
      <c r="B312" s="6" t="s">
        <v>75</v>
      </c>
      <c r="C312" s="6">
        <v>2000000</v>
      </c>
      <c r="D312" s="6">
        <v>0.2</v>
      </c>
      <c r="E312" s="6" t="s">
        <v>93</v>
      </c>
      <c r="F312" s="6">
        <v>2022</v>
      </c>
      <c r="G312" s="6" t="s">
        <v>77</v>
      </c>
    </row>
    <row r="313" spans="1:7" ht="15.75" customHeight="1" x14ac:dyDescent="0.2">
      <c r="A313" s="6" t="s">
        <v>343</v>
      </c>
      <c r="B313" s="6" t="s">
        <v>75</v>
      </c>
      <c r="C313" s="6">
        <v>14000000</v>
      </c>
      <c r="D313" s="6">
        <v>1.4</v>
      </c>
      <c r="E313" s="6" t="s">
        <v>81</v>
      </c>
      <c r="F313" s="6">
        <v>2022</v>
      </c>
      <c r="G313" s="6" t="s">
        <v>77</v>
      </c>
    </row>
    <row r="314" spans="1:7" ht="15.75" customHeight="1" x14ac:dyDescent="0.2">
      <c r="A314" s="6" t="s">
        <v>344</v>
      </c>
      <c r="B314" s="6" t="s">
        <v>71</v>
      </c>
      <c r="C314" s="6">
        <v>19000000</v>
      </c>
      <c r="D314" s="6">
        <v>1.9</v>
      </c>
      <c r="E314" s="6" t="s">
        <v>76</v>
      </c>
      <c r="F314" s="6">
        <v>2020</v>
      </c>
      <c r="G314" s="6" t="s">
        <v>77</v>
      </c>
    </row>
    <row r="315" spans="1:7" ht="15.75" customHeight="1" x14ac:dyDescent="0.2">
      <c r="A315" s="6" t="s">
        <v>345</v>
      </c>
      <c r="B315" s="6" t="s">
        <v>92</v>
      </c>
      <c r="C315" s="6">
        <v>2000000</v>
      </c>
      <c r="D315" s="6">
        <v>0.2</v>
      </c>
      <c r="E315" s="6" t="s">
        <v>93</v>
      </c>
      <c r="F315" s="6">
        <v>2021</v>
      </c>
      <c r="G315" s="6" t="s">
        <v>77</v>
      </c>
    </row>
    <row r="316" spans="1:7" ht="15.75" customHeight="1" x14ac:dyDescent="0.2">
      <c r="A316" s="6" t="s">
        <v>345</v>
      </c>
      <c r="B316" s="6" t="s">
        <v>92</v>
      </c>
      <c r="C316" s="6">
        <v>5000000</v>
      </c>
      <c r="D316" s="6">
        <v>0.5</v>
      </c>
      <c r="E316" s="6" t="s">
        <v>76</v>
      </c>
      <c r="F316" s="6">
        <v>2022</v>
      </c>
      <c r="G316" s="6" t="s">
        <v>77</v>
      </c>
    </row>
    <row r="317" spans="1:7" ht="15.75" customHeight="1" x14ac:dyDescent="0.2">
      <c r="A317" s="6" t="s">
        <v>346</v>
      </c>
      <c r="B317" s="6" t="s">
        <v>75</v>
      </c>
      <c r="C317" s="6">
        <v>107500000</v>
      </c>
      <c r="D317" s="6">
        <v>10.75</v>
      </c>
      <c r="E317" s="6" t="s">
        <v>72</v>
      </c>
      <c r="F317" s="6">
        <v>2022</v>
      </c>
      <c r="G317" s="6" t="s">
        <v>73</v>
      </c>
    </row>
    <row r="318" spans="1:7" ht="15.75" customHeight="1" x14ac:dyDescent="0.2">
      <c r="A318" s="6" t="s">
        <v>347</v>
      </c>
      <c r="B318" s="6" t="s">
        <v>75</v>
      </c>
      <c r="C318" s="6">
        <v>87500000</v>
      </c>
      <c r="D318" s="6">
        <v>8.75</v>
      </c>
      <c r="E318" s="6" t="s">
        <v>76</v>
      </c>
      <c r="F318" s="6">
        <v>2022</v>
      </c>
      <c r="G318" s="6" t="s">
        <v>77</v>
      </c>
    </row>
    <row r="319" spans="1:7" ht="15.75" customHeight="1" x14ac:dyDescent="0.2">
      <c r="A319" s="6" t="s">
        <v>348</v>
      </c>
      <c r="B319" s="6" t="s">
        <v>92</v>
      </c>
      <c r="C319" s="6">
        <v>19000000</v>
      </c>
      <c r="D319" s="6">
        <v>1.9</v>
      </c>
      <c r="E319" s="6" t="s">
        <v>81</v>
      </c>
      <c r="F319" s="6">
        <v>2022</v>
      </c>
      <c r="G319" s="6" t="s">
        <v>77</v>
      </c>
    </row>
    <row r="320" spans="1:7" ht="15.75" customHeight="1" x14ac:dyDescent="0.2">
      <c r="A320" s="6" t="s">
        <v>349</v>
      </c>
      <c r="B320" s="6" t="s">
        <v>75</v>
      </c>
      <c r="C320" s="6">
        <v>2000000</v>
      </c>
      <c r="D320" s="6">
        <v>0.2</v>
      </c>
      <c r="E320" s="6" t="s">
        <v>105</v>
      </c>
      <c r="F320" s="6">
        <v>2022</v>
      </c>
      <c r="G320" s="6" t="s">
        <v>77</v>
      </c>
    </row>
    <row r="321" spans="1:7" ht="15.75" customHeight="1" x14ac:dyDescent="0.2">
      <c r="A321" s="6" t="s">
        <v>350</v>
      </c>
      <c r="B321" s="6" t="s">
        <v>4</v>
      </c>
      <c r="C321" s="6">
        <v>32000000</v>
      </c>
      <c r="D321" s="6">
        <v>3.2</v>
      </c>
      <c r="E321" s="6" t="s">
        <v>81</v>
      </c>
      <c r="F321" s="6">
        <v>2022</v>
      </c>
      <c r="G321" s="6" t="s">
        <v>77</v>
      </c>
    </row>
    <row r="322" spans="1:7" ht="15.75" customHeight="1" x14ac:dyDescent="0.2">
      <c r="A322" s="6" t="s">
        <v>351</v>
      </c>
      <c r="B322" s="6" t="s">
        <v>75</v>
      </c>
      <c r="C322" s="6">
        <v>5000000</v>
      </c>
      <c r="D322" s="6">
        <v>0.5</v>
      </c>
      <c r="E322" s="6" t="s">
        <v>93</v>
      </c>
      <c r="F322" s="6">
        <v>2022</v>
      </c>
      <c r="G322" s="6" t="s">
        <v>77</v>
      </c>
    </row>
    <row r="323" spans="1:7" ht="15.75" customHeight="1" x14ac:dyDescent="0.2">
      <c r="A323" s="6" t="s">
        <v>352</v>
      </c>
      <c r="B323" s="6" t="s">
        <v>75</v>
      </c>
      <c r="C323" s="6">
        <v>24000000</v>
      </c>
      <c r="D323" s="6">
        <v>2.4</v>
      </c>
      <c r="E323" s="6" t="s">
        <v>90</v>
      </c>
      <c r="F323" s="6">
        <v>2020</v>
      </c>
      <c r="G323" s="6" t="s">
        <v>77</v>
      </c>
    </row>
    <row r="324" spans="1:7" ht="15.75" customHeight="1" x14ac:dyDescent="0.2">
      <c r="A324" s="6" t="s">
        <v>353</v>
      </c>
      <c r="B324" s="6" t="s">
        <v>75</v>
      </c>
      <c r="C324" s="6">
        <v>2000000</v>
      </c>
      <c r="D324" s="6">
        <v>0.2</v>
      </c>
      <c r="E324" s="6" t="s">
        <v>84</v>
      </c>
      <c r="F324" s="6">
        <v>2021</v>
      </c>
      <c r="G324" s="6" t="s">
        <v>77</v>
      </c>
    </row>
    <row r="325" spans="1:7" ht="15.75" customHeight="1" x14ac:dyDescent="0.2">
      <c r="A325" s="6" t="s">
        <v>354</v>
      </c>
      <c r="B325" s="6" t="s">
        <v>4</v>
      </c>
      <c r="C325" s="6">
        <v>65000000</v>
      </c>
      <c r="D325" s="6">
        <v>6.5</v>
      </c>
      <c r="E325" s="6" t="s">
        <v>90</v>
      </c>
      <c r="F325" s="6">
        <v>2022</v>
      </c>
      <c r="G325" s="6" t="s">
        <v>77</v>
      </c>
    </row>
    <row r="326" spans="1:7" ht="15.75" customHeight="1" x14ac:dyDescent="0.2">
      <c r="A326" s="6" t="s">
        <v>642</v>
      </c>
      <c r="D326">
        <v>9</v>
      </c>
      <c r="F326">
        <v>2020</v>
      </c>
      <c r="G326" t="s">
        <v>73</v>
      </c>
    </row>
    <row r="327" spans="1:7" ht="15.75" customHeight="1" x14ac:dyDescent="0.2">
      <c r="A327" s="6" t="s">
        <v>566</v>
      </c>
      <c r="D327">
        <v>8</v>
      </c>
      <c r="F327">
        <v>2020</v>
      </c>
      <c r="G327" t="s">
        <v>77</v>
      </c>
    </row>
    <row r="328" spans="1:7" ht="15.75" customHeight="1" x14ac:dyDescent="0.2">
      <c r="A328" s="6" t="s">
        <v>485</v>
      </c>
      <c r="D328">
        <v>5.4</v>
      </c>
      <c r="F328">
        <v>2020</v>
      </c>
      <c r="G328" t="s">
        <v>73</v>
      </c>
    </row>
    <row r="329" spans="1:7" ht="15.75" customHeight="1" x14ac:dyDescent="0.2">
      <c r="A329" t="s">
        <v>646</v>
      </c>
      <c r="D329">
        <v>7</v>
      </c>
      <c r="F329">
        <v>2020</v>
      </c>
      <c r="G329" t="s">
        <v>77</v>
      </c>
    </row>
    <row r="330" spans="1:7" ht="15.75" customHeight="1" x14ac:dyDescent="0.2">
      <c r="A330" t="s">
        <v>605</v>
      </c>
      <c r="D330">
        <v>3.2</v>
      </c>
      <c r="F330">
        <v>2020</v>
      </c>
      <c r="G330" t="s">
        <v>77</v>
      </c>
    </row>
    <row r="331" spans="1:7" ht="15.75" customHeight="1" x14ac:dyDescent="0.2">
      <c r="A331" t="s">
        <v>475</v>
      </c>
      <c r="D331">
        <v>4.4000000000000004</v>
      </c>
      <c r="F331">
        <v>2020</v>
      </c>
      <c r="G331" t="s">
        <v>73</v>
      </c>
    </row>
    <row r="332" spans="1:7" ht="15.75" customHeight="1" x14ac:dyDescent="0.2">
      <c r="A332" t="s">
        <v>479</v>
      </c>
      <c r="D332">
        <v>3</v>
      </c>
      <c r="F332">
        <v>2020</v>
      </c>
      <c r="G332" t="s">
        <v>73</v>
      </c>
    </row>
    <row r="333" spans="1:7" ht="15.75" customHeight="1" x14ac:dyDescent="0.2">
      <c r="A333" t="s">
        <v>649</v>
      </c>
      <c r="D333">
        <v>11</v>
      </c>
      <c r="F333">
        <v>2020</v>
      </c>
      <c r="G333" t="s">
        <v>73</v>
      </c>
    </row>
    <row r="334" spans="1:7" ht="15.75" customHeight="1" x14ac:dyDescent="0.2">
      <c r="A334" t="s">
        <v>487</v>
      </c>
      <c r="D334">
        <v>11</v>
      </c>
      <c r="F334">
        <v>2020</v>
      </c>
      <c r="G334" t="s">
        <v>77</v>
      </c>
    </row>
    <row r="335" spans="1:7" ht="15.75" customHeight="1" x14ac:dyDescent="0.2">
      <c r="A335" t="s">
        <v>652</v>
      </c>
      <c r="D335">
        <v>10</v>
      </c>
      <c r="F335">
        <v>2020</v>
      </c>
      <c r="G335" t="s">
        <v>73</v>
      </c>
    </row>
    <row r="336" spans="1:7" ht="15.75" customHeight="1" x14ac:dyDescent="0.2">
      <c r="A336" t="s">
        <v>656</v>
      </c>
      <c r="D336">
        <v>3</v>
      </c>
      <c r="F336">
        <v>2020</v>
      </c>
      <c r="G336" t="s">
        <v>77</v>
      </c>
    </row>
    <row r="337" spans="1:7" ht="15.75" customHeight="1" x14ac:dyDescent="0.2">
      <c r="A337" t="s">
        <v>597</v>
      </c>
      <c r="D337">
        <v>1.8</v>
      </c>
      <c r="F337">
        <v>2020</v>
      </c>
      <c r="G337" t="s">
        <v>2789</v>
      </c>
    </row>
    <row r="338" spans="1:7" ht="15.75" customHeight="1" x14ac:dyDescent="0.2">
      <c r="A338" t="s">
        <v>579</v>
      </c>
      <c r="D338">
        <v>8</v>
      </c>
      <c r="F338">
        <v>2020</v>
      </c>
      <c r="G338" t="s">
        <v>2789</v>
      </c>
    </row>
    <row r="339" spans="1:7" ht="15.75" customHeight="1" x14ac:dyDescent="0.2">
      <c r="A339" t="s">
        <v>643</v>
      </c>
      <c r="D339">
        <v>15</v>
      </c>
      <c r="F339">
        <v>2020</v>
      </c>
      <c r="G339" t="s">
        <v>2789</v>
      </c>
    </row>
    <row r="340" spans="1:7" ht="15.75" customHeight="1" x14ac:dyDescent="0.2">
      <c r="A340" t="s">
        <v>644</v>
      </c>
      <c r="D340">
        <v>4.2</v>
      </c>
      <c r="F340">
        <v>2020</v>
      </c>
      <c r="G340" t="s">
        <v>73</v>
      </c>
    </row>
    <row r="341" spans="1:7" ht="15.75" customHeight="1" x14ac:dyDescent="0.2">
      <c r="A341" t="s">
        <v>647</v>
      </c>
      <c r="D341">
        <v>15</v>
      </c>
      <c r="F341">
        <v>2020</v>
      </c>
      <c r="G341" t="s">
        <v>2789</v>
      </c>
    </row>
    <row r="342" spans="1:7" ht="15.75" customHeight="1" x14ac:dyDescent="0.2">
      <c r="A342" t="s">
        <v>552</v>
      </c>
      <c r="D342">
        <v>1.2</v>
      </c>
      <c r="F342">
        <v>2020</v>
      </c>
      <c r="G342" t="s">
        <v>2789</v>
      </c>
    </row>
    <row r="343" spans="1:7" ht="15.75" customHeight="1" x14ac:dyDescent="0.2">
      <c r="A343" t="s">
        <v>570</v>
      </c>
      <c r="D343">
        <v>0.2</v>
      </c>
      <c r="F343">
        <v>2020</v>
      </c>
      <c r="G343" t="s">
        <v>2789</v>
      </c>
    </row>
    <row r="344" spans="1:7" ht="15.75" customHeight="1" x14ac:dyDescent="0.2">
      <c r="A344" t="s">
        <v>378</v>
      </c>
      <c r="D344">
        <v>8.5</v>
      </c>
      <c r="F344">
        <v>2020</v>
      </c>
      <c r="G344" t="s">
        <v>73</v>
      </c>
    </row>
    <row r="345" spans="1:7" ht="15.75" customHeight="1" x14ac:dyDescent="0.2">
      <c r="A345" t="s">
        <v>650</v>
      </c>
      <c r="D345">
        <v>0.2</v>
      </c>
      <c r="F345">
        <v>2020</v>
      </c>
      <c r="G345" t="s">
        <v>2789</v>
      </c>
    </row>
    <row r="346" spans="1:7" ht="15.75" customHeight="1" x14ac:dyDescent="0.2">
      <c r="A346" t="s">
        <v>385</v>
      </c>
      <c r="D346">
        <v>0.5</v>
      </c>
      <c r="F346">
        <v>2020</v>
      </c>
      <c r="G346" t="s">
        <v>73</v>
      </c>
    </row>
    <row r="347" spans="1:7" ht="15.75" customHeight="1" x14ac:dyDescent="0.2">
      <c r="A347" t="s">
        <v>653</v>
      </c>
      <c r="D347">
        <v>2</v>
      </c>
      <c r="F347">
        <v>2020</v>
      </c>
      <c r="G347" t="s">
        <v>73</v>
      </c>
    </row>
    <row r="348" spans="1:7" ht="15.75" customHeight="1" x14ac:dyDescent="0.2">
      <c r="A348" t="s">
        <v>654</v>
      </c>
      <c r="D348" t="s">
        <v>3042</v>
      </c>
      <c r="F348">
        <v>2020</v>
      </c>
      <c r="G348" t="s">
        <v>2789</v>
      </c>
    </row>
    <row r="349" spans="1:7" ht="15.75" customHeight="1" x14ac:dyDescent="0.2">
      <c r="A349" t="s">
        <v>641</v>
      </c>
      <c r="D349">
        <v>17</v>
      </c>
      <c r="F349">
        <v>2020</v>
      </c>
      <c r="G349" t="s">
        <v>77</v>
      </c>
    </row>
    <row r="350" spans="1:7" ht="15.75" customHeight="1" x14ac:dyDescent="0.2">
      <c r="A350" t="s">
        <v>563</v>
      </c>
      <c r="D350">
        <v>7.6</v>
      </c>
      <c r="F350">
        <v>2020</v>
      </c>
      <c r="G350" t="s">
        <v>77</v>
      </c>
    </row>
    <row r="351" spans="1:7" ht="15.75" customHeight="1" x14ac:dyDescent="0.2">
      <c r="A351" t="s">
        <v>448</v>
      </c>
      <c r="D351">
        <v>11</v>
      </c>
      <c r="F351">
        <v>2020</v>
      </c>
      <c r="G351" t="s">
        <v>77</v>
      </c>
    </row>
    <row r="352" spans="1:7" ht="15.75" customHeight="1" x14ac:dyDescent="0.2">
      <c r="A352" t="s">
        <v>645</v>
      </c>
      <c r="D352">
        <v>5</v>
      </c>
      <c r="F352">
        <v>2020</v>
      </c>
      <c r="G352" t="s">
        <v>77</v>
      </c>
    </row>
    <row r="353" spans="1:7" ht="15.75" customHeight="1" x14ac:dyDescent="0.2">
      <c r="A353" t="s">
        <v>520</v>
      </c>
      <c r="D353">
        <v>2.6</v>
      </c>
      <c r="F353">
        <v>2020</v>
      </c>
      <c r="G353" t="s">
        <v>77</v>
      </c>
    </row>
    <row r="354" spans="1:7" ht="15.75" customHeight="1" x14ac:dyDescent="0.2">
      <c r="A354" t="s">
        <v>648</v>
      </c>
      <c r="D354">
        <v>12.5</v>
      </c>
      <c r="F354">
        <v>2020</v>
      </c>
      <c r="G354" t="s">
        <v>73</v>
      </c>
    </row>
    <row r="355" spans="1:7" ht="15.75" customHeight="1" x14ac:dyDescent="0.2">
      <c r="A355" t="s">
        <v>509</v>
      </c>
      <c r="D355">
        <v>1</v>
      </c>
      <c r="F355">
        <v>2020</v>
      </c>
      <c r="G355" t="s">
        <v>77</v>
      </c>
    </row>
    <row r="356" spans="1:7" ht="15.75" customHeight="1" x14ac:dyDescent="0.2">
      <c r="A356" t="s">
        <v>389</v>
      </c>
      <c r="D356">
        <v>0.2</v>
      </c>
      <c r="F356">
        <v>2020</v>
      </c>
      <c r="G356" t="s">
        <v>77</v>
      </c>
    </row>
    <row r="357" spans="1:7" ht="15.75" customHeight="1" x14ac:dyDescent="0.2">
      <c r="A357" t="s">
        <v>464</v>
      </c>
      <c r="D357">
        <v>7</v>
      </c>
      <c r="F357">
        <v>2020</v>
      </c>
      <c r="G357" t="s">
        <v>77</v>
      </c>
    </row>
    <row r="358" spans="1:7" ht="15.75" customHeight="1" x14ac:dyDescent="0.2">
      <c r="A358" t="s">
        <v>651</v>
      </c>
      <c r="D358">
        <v>12.5</v>
      </c>
      <c r="F358">
        <v>2020</v>
      </c>
      <c r="G358" t="s">
        <v>73</v>
      </c>
    </row>
    <row r="359" spans="1:7" ht="15.75" customHeight="1" x14ac:dyDescent="0.2">
      <c r="A359" t="s">
        <v>609</v>
      </c>
      <c r="D359">
        <v>0.4</v>
      </c>
      <c r="F359">
        <v>2020</v>
      </c>
      <c r="G359" t="s">
        <v>77</v>
      </c>
    </row>
    <row r="360" spans="1:7" ht="15.75" customHeight="1" x14ac:dyDescent="0.2">
      <c r="A360" t="s">
        <v>655</v>
      </c>
      <c r="D360" t="s">
        <v>3042</v>
      </c>
      <c r="F360">
        <v>2020</v>
      </c>
      <c r="G360" t="s">
        <v>77</v>
      </c>
    </row>
    <row r="361" spans="1:7" ht="15.75" customHeight="1" x14ac:dyDescent="0.2">
      <c r="A361" s="6" t="s">
        <v>642</v>
      </c>
      <c r="D361">
        <v>9</v>
      </c>
      <c r="F361">
        <v>2021</v>
      </c>
      <c r="G361" t="s">
        <v>73</v>
      </c>
    </row>
    <row r="362" spans="1:7" ht="15.75" customHeight="1" x14ac:dyDescent="0.2">
      <c r="A362" s="6" t="s">
        <v>566</v>
      </c>
      <c r="D362">
        <v>8</v>
      </c>
      <c r="F362">
        <v>2021</v>
      </c>
      <c r="G362" t="s">
        <v>77</v>
      </c>
    </row>
    <row r="363" spans="1:7" ht="15.75" customHeight="1" x14ac:dyDescent="0.2">
      <c r="A363" s="6" t="s">
        <v>485</v>
      </c>
      <c r="D363">
        <v>5.4</v>
      </c>
      <c r="F363">
        <v>2021</v>
      </c>
      <c r="G363" t="s">
        <v>73</v>
      </c>
    </row>
    <row r="364" spans="1:7" ht="15.75" customHeight="1" x14ac:dyDescent="0.2">
      <c r="A364" t="s">
        <v>646</v>
      </c>
      <c r="D364">
        <v>7</v>
      </c>
      <c r="F364">
        <v>2021</v>
      </c>
      <c r="G364" t="s">
        <v>77</v>
      </c>
    </row>
    <row r="365" spans="1:7" ht="15.75" customHeight="1" x14ac:dyDescent="0.2">
      <c r="A365" t="s">
        <v>605</v>
      </c>
      <c r="D365">
        <v>3.2</v>
      </c>
      <c r="F365">
        <v>2021</v>
      </c>
      <c r="G365" t="s">
        <v>77</v>
      </c>
    </row>
    <row r="366" spans="1:7" ht="15.75" customHeight="1" x14ac:dyDescent="0.2">
      <c r="A366" t="s">
        <v>475</v>
      </c>
      <c r="D366">
        <v>4.4000000000000004</v>
      </c>
      <c r="F366">
        <v>2021</v>
      </c>
      <c r="G366" t="s">
        <v>73</v>
      </c>
    </row>
    <row r="367" spans="1:7" ht="15.75" customHeight="1" x14ac:dyDescent="0.2">
      <c r="A367" t="s">
        <v>479</v>
      </c>
      <c r="D367">
        <v>3</v>
      </c>
      <c r="F367">
        <v>2021</v>
      </c>
      <c r="G367" t="s">
        <v>73</v>
      </c>
    </row>
    <row r="368" spans="1:7" ht="15.75" customHeight="1" x14ac:dyDescent="0.2">
      <c r="A368" t="s">
        <v>649</v>
      </c>
      <c r="D368">
        <v>11</v>
      </c>
      <c r="F368">
        <v>2021</v>
      </c>
      <c r="G368" t="s">
        <v>73</v>
      </c>
    </row>
    <row r="369" spans="1:7" ht="15.75" customHeight="1" x14ac:dyDescent="0.2">
      <c r="A369" t="s">
        <v>487</v>
      </c>
      <c r="D369">
        <v>11</v>
      </c>
      <c r="F369">
        <v>2021</v>
      </c>
      <c r="G369" t="s">
        <v>77</v>
      </c>
    </row>
    <row r="370" spans="1:7" ht="15.75" customHeight="1" x14ac:dyDescent="0.2">
      <c r="A370" t="s">
        <v>652</v>
      </c>
      <c r="D370">
        <v>16.25</v>
      </c>
      <c r="F370">
        <v>2021</v>
      </c>
      <c r="G370" t="s">
        <v>73</v>
      </c>
    </row>
    <row r="371" spans="1:7" ht="15.75" customHeight="1" x14ac:dyDescent="0.2">
      <c r="A371" t="s">
        <v>656</v>
      </c>
      <c r="D371">
        <v>3</v>
      </c>
      <c r="F371">
        <v>2021</v>
      </c>
      <c r="G371" t="s">
        <v>77</v>
      </c>
    </row>
    <row r="372" spans="1:7" ht="15.75" customHeight="1" x14ac:dyDescent="0.2">
      <c r="A372" t="s">
        <v>597</v>
      </c>
      <c r="D372">
        <v>1.8</v>
      </c>
      <c r="F372">
        <v>2021</v>
      </c>
      <c r="G372" t="s">
        <v>2789</v>
      </c>
    </row>
    <row r="373" spans="1:7" ht="15.75" customHeight="1" x14ac:dyDescent="0.2">
      <c r="A373" t="s">
        <v>579</v>
      </c>
      <c r="D373">
        <v>8</v>
      </c>
      <c r="F373">
        <v>2021</v>
      </c>
      <c r="G373" t="s">
        <v>2789</v>
      </c>
    </row>
    <row r="374" spans="1:7" ht="15.75" customHeight="1" x14ac:dyDescent="0.2">
      <c r="A374" t="s">
        <v>643</v>
      </c>
      <c r="D374">
        <v>15</v>
      </c>
      <c r="F374">
        <v>2021</v>
      </c>
      <c r="G374" t="s">
        <v>2789</v>
      </c>
    </row>
    <row r="375" spans="1:7" ht="15.75" customHeight="1" x14ac:dyDescent="0.2">
      <c r="A375" t="s">
        <v>644</v>
      </c>
      <c r="D375">
        <v>4.2</v>
      </c>
      <c r="F375">
        <v>2021</v>
      </c>
      <c r="G375" t="s">
        <v>73</v>
      </c>
    </row>
    <row r="376" spans="1:7" ht="15.75" customHeight="1" x14ac:dyDescent="0.2">
      <c r="A376" t="s">
        <v>647</v>
      </c>
      <c r="D376">
        <v>15</v>
      </c>
      <c r="F376">
        <v>2021</v>
      </c>
      <c r="G376" t="s">
        <v>2789</v>
      </c>
    </row>
    <row r="377" spans="1:7" ht="15.75" customHeight="1" x14ac:dyDescent="0.2">
      <c r="A377" t="s">
        <v>552</v>
      </c>
      <c r="D377">
        <v>1.2</v>
      </c>
      <c r="F377">
        <v>2021</v>
      </c>
      <c r="G377" t="s">
        <v>2789</v>
      </c>
    </row>
    <row r="378" spans="1:7" ht="15.75" customHeight="1" x14ac:dyDescent="0.2">
      <c r="A378" t="s">
        <v>570</v>
      </c>
      <c r="D378">
        <v>0.2</v>
      </c>
      <c r="F378">
        <v>2021</v>
      </c>
      <c r="G378" t="s">
        <v>2789</v>
      </c>
    </row>
    <row r="379" spans="1:7" ht="15.75" customHeight="1" x14ac:dyDescent="0.2">
      <c r="A379" t="s">
        <v>378</v>
      </c>
      <c r="D379">
        <v>8.5</v>
      </c>
      <c r="F379">
        <v>2021</v>
      </c>
      <c r="G379" t="s">
        <v>73</v>
      </c>
    </row>
    <row r="380" spans="1:7" ht="15.75" customHeight="1" x14ac:dyDescent="0.2">
      <c r="A380" t="s">
        <v>650</v>
      </c>
      <c r="D380">
        <v>0.2</v>
      </c>
      <c r="F380">
        <v>2021</v>
      </c>
      <c r="G380" t="s">
        <v>2789</v>
      </c>
    </row>
    <row r="381" spans="1:7" ht="15.75" customHeight="1" x14ac:dyDescent="0.2">
      <c r="A381" t="s">
        <v>385</v>
      </c>
      <c r="D381">
        <v>0.5</v>
      </c>
      <c r="F381">
        <v>2021</v>
      </c>
      <c r="G381" t="s">
        <v>73</v>
      </c>
    </row>
    <row r="382" spans="1:7" ht="15.75" customHeight="1" x14ac:dyDescent="0.2">
      <c r="A382" t="s">
        <v>653</v>
      </c>
      <c r="D382">
        <v>2</v>
      </c>
      <c r="F382">
        <v>2021</v>
      </c>
      <c r="G382" t="s">
        <v>73</v>
      </c>
    </row>
    <row r="383" spans="1:7" ht="15.75" customHeight="1" x14ac:dyDescent="0.2">
      <c r="A383" t="s">
        <v>654</v>
      </c>
      <c r="D383" t="s">
        <v>3042</v>
      </c>
      <c r="F383">
        <v>2021</v>
      </c>
      <c r="G383" t="s">
        <v>2789</v>
      </c>
    </row>
    <row r="384" spans="1:7" ht="15.75" customHeight="1" x14ac:dyDescent="0.2">
      <c r="A384" t="s">
        <v>641</v>
      </c>
      <c r="D384">
        <v>17</v>
      </c>
      <c r="F384">
        <v>2021</v>
      </c>
      <c r="G384" t="s">
        <v>77</v>
      </c>
    </row>
    <row r="385" spans="1:7" ht="15.75" customHeight="1" x14ac:dyDescent="0.2">
      <c r="A385" t="s">
        <v>563</v>
      </c>
      <c r="D385">
        <v>7.6</v>
      </c>
      <c r="F385">
        <v>2021</v>
      </c>
      <c r="G385" t="s">
        <v>77</v>
      </c>
    </row>
    <row r="386" spans="1:7" ht="15.75" customHeight="1" x14ac:dyDescent="0.2">
      <c r="A386" t="s">
        <v>448</v>
      </c>
      <c r="D386">
        <v>11</v>
      </c>
      <c r="F386">
        <v>2021</v>
      </c>
      <c r="G386" t="s">
        <v>77</v>
      </c>
    </row>
    <row r="387" spans="1:7" ht="15.75" customHeight="1" x14ac:dyDescent="0.2">
      <c r="A387" t="s">
        <v>645</v>
      </c>
      <c r="D387">
        <v>5</v>
      </c>
      <c r="F387">
        <v>2021</v>
      </c>
      <c r="G387" t="s">
        <v>77</v>
      </c>
    </row>
    <row r="388" spans="1:7" ht="15.75" customHeight="1" x14ac:dyDescent="0.2">
      <c r="A388" t="s">
        <v>520</v>
      </c>
      <c r="D388">
        <v>2.6</v>
      </c>
      <c r="F388">
        <v>2021</v>
      </c>
      <c r="G388" t="s">
        <v>77</v>
      </c>
    </row>
    <row r="389" spans="1:7" ht="15.75" customHeight="1" x14ac:dyDescent="0.2">
      <c r="A389" t="s">
        <v>648</v>
      </c>
      <c r="D389">
        <v>12.5</v>
      </c>
      <c r="F389">
        <v>2021</v>
      </c>
      <c r="G389" t="s">
        <v>73</v>
      </c>
    </row>
    <row r="390" spans="1:7" ht="15.75" customHeight="1" x14ac:dyDescent="0.2">
      <c r="A390" t="s">
        <v>509</v>
      </c>
      <c r="D390">
        <v>1</v>
      </c>
      <c r="F390">
        <v>2021</v>
      </c>
      <c r="G390" t="s">
        <v>77</v>
      </c>
    </row>
    <row r="391" spans="1:7" ht="15.75" customHeight="1" x14ac:dyDescent="0.2">
      <c r="A391" t="s">
        <v>389</v>
      </c>
      <c r="D391">
        <v>0.2</v>
      </c>
      <c r="F391">
        <v>2021</v>
      </c>
      <c r="G391" t="s">
        <v>77</v>
      </c>
    </row>
    <row r="392" spans="1:7" ht="15.75" customHeight="1" x14ac:dyDescent="0.2">
      <c r="A392" t="s">
        <v>464</v>
      </c>
      <c r="D392">
        <v>7</v>
      </c>
      <c r="F392">
        <v>2021</v>
      </c>
      <c r="G392" t="s">
        <v>77</v>
      </c>
    </row>
    <row r="393" spans="1:7" ht="15.75" customHeight="1" x14ac:dyDescent="0.2">
      <c r="A393" t="s">
        <v>651</v>
      </c>
      <c r="D393">
        <v>2.2000000000000002</v>
      </c>
      <c r="F393">
        <v>2021</v>
      </c>
      <c r="G393" t="s">
        <v>73</v>
      </c>
    </row>
    <row r="394" spans="1:7" ht="15.75" customHeight="1" x14ac:dyDescent="0.2">
      <c r="A394" t="s">
        <v>609</v>
      </c>
      <c r="D394">
        <v>0.4</v>
      </c>
      <c r="F394">
        <v>2021</v>
      </c>
      <c r="G394" t="s">
        <v>77</v>
      </c>
    </row>
    <row r="395" spans="1:7" ht="15.75" customHeight="1" x14ac:dyDescent="0.2">
      <c r="A395" t="s">
        <v>655</v>
      </c>
      <c r="D395">
        <v>0.2</v>
      </c>
      <c r="F395">
        <v>2021</v>
      </c>
      <c r="G395" t="s">
        <v>77</v>
      </c>
    </row>
    <row r="396" spans="1:7" ht="15.75" customHeight="1" x14ac:dyDescent="0.2">
      <c r="A396" s="6" t="s">
        <v>642</v>
      </c>
      <c r="D396">
        <v>15</v>
      </c>
      <c r="F396">
        <v>2022</v>
      </c>
      <c r="G396" t="s">
        <v>73</v>
      </c>
    </row>
    <row r="397" spans="1:7" ht="15.75" customHeight="1" x14ac:dyDescent="0.2">
      <c r="A397" s="6" t="s">
        <v>566</v>
      </c>
      <c r="D397">
        <v>16</v>
      </c>
      <c r="F397">
        <v>2022</v>
      </c>
      <c r="G397" t="s">
        <v>77</v>
      </c>
    </row>
    <row r="398" spans="1:7" ht="15.75" customHeight="1" x14ac:dyDescent="0.2">
      <c r="A398" s="6" t="s">
        <v>485</v>
      </c>
      <c r="D398">
        <v>6</v>
      </c>
      <c r="F398">
        <v>2022</v>
      </c>
      <c r="G398" t="s">
        <v>73</v>
      </c>
    </row>
    <row r="399" spans="1:7" ht="15.75" customHeight="1" x14ac:dyDescent="0.2">
      <c r="A399" t="s">
        <v>646</v>
      </c>
      <c r="D399">
        <v>16</v>
      </c>
      <c r="F399">
        <v>2022</v>
      </c>
      <c r="G399" t="s">
        <v>77</v>
      </c>
    </row>
    <row r="400" spans="1:7" ht="15.75" customHeight="1" x14ac:dyDescent="0.2">
      <c r="A400" t="s">
        <v>605</v>
      </c>
      <c r="D400">
        <v>8</v>
      </c>
      <c r="F400">
        <v>2022</v>
      </c>
      <c r="G400" t="s">
        <v>77</v>
      </c>
    </row>
    <row r="401" spans="1:7" ht="15.75" customHeight="1" x14ac:dyDescent="0.2">
      <c r="A401" t="s">
        <v>475</v>
      </c>
      <c r="D401">
        <v>10</v>
      </c>
      <c r="F401">
        <v>2022</v>
      </c>
      <c r="G401" t="s">
        <v>73</v>
      </c>
    </row>
    <row r="402" spans="1:7" ht="15.75" customHeight="1" x14ac:dyDescent="0.2">
      <c r="A402" t="s">
        <v>479</v>
      </c>
      <c r="D402">
        <v>14</v>
      </c>
      <c r="F402">
        <v>2022</v>
      </c>
      <c r="G402" t="s">
        <v>73</v>
      </c>
    </row>
    <row r="403" spans="1:7" ht="15.75" customHeight="1" x14ac:dyDescent="0.2">
      <c r="A403" t="s">
        <v>649</v>
      </c>
      <c r="D403" t="s">
        <v>3042</v>
      </c>
      <c r="F403">
        <v>2022</v>
      </c>
      <c r="G403" t="s">
        <v>73</v>
      </c>
    </row>
    <row r="404" spans="1:7" ht="15.75" customHeight="1" x14ac:dyDescent="0.2">
      <c r="A404" t="s">
        <v>487</v>
      </c>
      <c r="D404">
        <v>17</v>
      </c>
      <c r="F404">
        <v>2022</v>
      </c>
      <c r="G404" t="s">
        <v>77</v>
      </c>
    </row>
    <row r="405" spans="1:7" ht="15.75" customHeight="1" x14ac:dyDescent="0.2">
      <c r="A405" t="s">
        <v>652</v>
      </c>
      <c r="D405" t="s">
        <v>3042</v>
      </c>
      <c r="F405">
        <v>2022</v>
      </c>
      <c r="G405" t="s">
        <v>73</v>
      </c>
    </row>
    <row r="406" spans="1:7" ht="15.75" customHeight="1" x14ac:dyDescent="0.2">
      <c r="A406" t="s">
        <v>656</v>
      </c>
      <c r="D406">
        <v>5.25</v>
      </c>
      <c r="F406">
        <v>2022</v>
      </c>
      <c r="G406" t="s">
        <v>77</v>
      </c>
    </row>
    <row r="407" spans="1:7" ht="15.75" customHeight="1" x14ac:dyDescent="0.2">
      <c r="A407" t="s">
        <v>597</v>
      </c>
      <c r="D407">
        <v>8</v>
      </c>
      <c r="F407">
        <v>2022</v>
      </c>
      <c r="G407" t="s">
        <v>2789</v>
      </c>
    </row>
    <row r="408" spans="1:7" ht="15.75" customHeight="1" x14ac:dyDescent="0.2">
      <c r="A408" t="s">
        <v>579</v>
      </c>
      <c r="D408">
        <v>14</v>
      </c>
      <c r="F408">
        <v>2022</v>
      </c>
      <c r="G408" t="s">
        <v>2789</v>
      </c>
    </row>
    <row r="409" spans="1:7" ht="15.75" customHeight="1" x14ac:dyDescent="0.2">
      <c r="A409" t="s">
        <v>643</v>
      </c>
      <c r="D409">
        <v>12</v>
      </c>
      <c r="F409">
        <v>2022</v>
      </c>
      <c r="G409" t="s">
        <v>2789</v>
      </c>
    </row>
    <row r="410" spans="1:7" ht="15.75" customHeight="1" x14ac:dyDescent="0.2">
      <c r="A410" t="s">
        <v>644</v>
      </c>
      <c r="D410">
        <v>10.75</v>
      </c>
      <c r="F410">
        <v>2022</v>
      </c>
      <c r="G410" t="s">
        <v>73</v>
      </c>
    </row>
    <row r="411" spans="1:7" ht="15.75" customHeight="1" x14ac:dyDescent="0.2">
      <c r="A411" t="s">
        <v>647</v>
      </c>
      <c r="D411">
        <v>16</v>
      </c>
      <c r="F411">
        <v>2022</v>
      </c>
      <c r="G411" t="s">
        <v>2789</v>
      </c>
    </row>
    <row r="412" spans="1:7" ht="15.75" customHeight="1" x14ac:dyDescent="0.2">
      <c r="A412" t="s">
        <v>552</v>
      </c>
      <c r="D412">
        <v>7.5</v>
      </c>
      <c r="F412">
        <v>2022</v>
      </c>
      <c r="G412" t="s">
        <v>2789</v>
      </c>
    </row>
    <row r="413" spans="1:7" ht="15.75" customHeight="1" x14ac:dyDescent="0.2">
      <c r="A413" t="s">
        <v>570</v>
      </c>
      <c r="D413">
        <v>6</v>
      </c>
      <c r="F413">
        <v>2022</v>
      </c>
      <c r="G413" t="s">
        <v>2789</v>
      </c>
    </row>
    <row r="414" spans="1:7" ht="15.75" customHeight="1" x14ac:dyDescent="0.2">
      <c r="A414" t="s">
        <v>378</v>
      </c>
      <c r="D414">
        <v>12</v>
      </c>
      <c r="F414">
        <v>2022</v>
      </c>
      <c r="G414" t="s">
        <v>73</v>
      </c>
    </row>
    <row r="415" spans="1:7" ht="15.75" customHeight="1" x14ac:dyDescent="0.2">
      <c r="A415" t="s">
        <v>650</v>
      </c>
      <c r="D415">
        <v>2.4</v>
      </c>
      <c r="F415">
        <v>2022</v>
      </c>
      <c r="G415" t="s">
        <v>2789</v>
      </c>
    </row>
    <row r="416" spans="1:7" ht="15.75" customHeight="1" x14ac:dyDescent="0.2">
      <c r="A416" t="s">
        <v>385</v>
      </c>
      <c r="D416">
        <v>6.5</v>
      </c>
      <c r="F416">
        <v>2022</v>
      </c>
      <c r="G416" t="s">
        <v>73</v>
      </c>
    </row>
    <row r="417" spans="1:7" ht="15.75" customHeight="1" x14ac:dyDescent="0.2">
      <c r="A417" t="s">
        <v>653</v>
      </c>
      <c r="D417" t="s">
        <v>3042</v>
      </c>
      <c r="F417">
        <v>2022</v>
      </c>
      <c r="G417" t="s">
        <v>73</v>
      </c>
    </row>
    <row r="418" spans="1:7" ht="15.75" customHeight="1" x14ac:dyDescent="0.2">
      <c r="A418" t="s">
        <v>654</v>
      </c>
      <c r="D418">
        <v>1.7</v>
      </c>
      <c r="F418">
        <v>2022</v>
      </c>
      <c r="G418" t="s">
        <v>2789</v>
      </c>
    </row>
    <row r="419" spans="1:7" ht="15.75" customHeight="1" x14ac:dyDescent="0.2">
      <c r="A419" t="s">
        <v>641</v>
      </c>
      <c r="D419">
        <v>15</v>
      </c>
      <c r="F419">
        <v>2022</v>
      </c>
      <c r="G419" t="s">
        <v>77</v>
      </c>
    </row>
    <row r="420" spans="1:7" ht="15.75" customHeight="1" x14ac:dyDescent="0.2">
      <c r="A420" t="s">
        <v>563</v>
      </c>
      <c r="D420">
        <v>5</v>
      </c>
      <c r="F420">
        <v>2022</v>
      </c>
      <c r="G420" t="s">
        <v>77</v>
      </c>
    </row>
    <row r="421" spans="1:7" ht="15.75" customHeight="1" x14ac:dyDescent="0.2">
      <c r="A421" t="s">
        <v>448</v>
      </c>
      <c r="D421">
        <v>15</v>
      </c>
      <c r="F421">
        <v>2022</v>
      </c>
      <c r="G421" t="s">
        <v>77</v>
      </c>
    </row>
    <row r="422" spans="1:7" ht="15.75" customHeight="1" x14ac:dyDescent="0.2">
      <c r="A422" t="s">
        <v>645</v>
      </c>
      <c r="D422">
        <v>9</v>
      </c>
      <c r="F422">
        <v>2022</v>
      </c>
      <c r="G422" t="s">
        <v>77</v>
      </c>
    </row>
    <row r="423" spans="1:7" ht="15.75" customHeight="1" x14ac:dyDescent="0.2">
      <c r="A423" t="s">
        <v>520</v>
      </c>
      <c r="D423">
        <v>7</v>
      </c>
      <c r="F423">
        <v>2022</v>
      </c>
      <c r="G423" t="s">
        <v>77</v>
      </c>
    </row>
    <row r="424" spans="1:7" ht="15.75" customHeight="1" x14ac:dyDescent="0.2">
      <c r="A424" t="s">
        <v>648</v>
      </c>
      <c r="D424">
        <v>6</v>
      </c>
      <c r="F424">
        <v>2022</v>
      </c>
      <c r="G424" t="s">
        <v>73</v>
      </c>
    </row>
    <row r="425" spans="1:7" ht="15.75" customHeight="1" x14ac:dyDescent="0.2">
      <c r="A425" t="s">
        <v>509</v>
      </c>
      <c r="D425">
        <v>12</v>
      </c>
      <c r="F425">
        <v>2022</v>
      </c>
      <c r="G425" t="s">
        <v>77</v>
      </c>
    </row>
    <row r="426" spans="1:7" ht="15.75" customHeight="1" x14ac:dyDescent="0.2">
      <c r="A426" t="s">
        <v>389</v>
      </c>
      <c r="D426">
        <v>4</v>
      </c>
      <c r="F426">
        <v>2022</v>
      </c>
      <c r="G426" t="s">
        <v>77</v>
      </c>
    </row>
    <row r="427" spans="1:7" ht="15.75" customHeight="1" x14ac:dyDescent="0.2">
      <c r="A427" t="s">
        <v>464</v>
      </c>
      <c r="D427">
        <v>12</v>
      </c>
      <c r="F427">
        <v>2022</v>
      </c>
      <c r="G427" t="s">
        <v>77</v>
      </c>
    </row>
    <row r="428" spans="1:7" ht="15.75" customHeight="1" x14ac:dyDescent="0.2">
      <c r="A428" t="s">
        <v>651</v>
      </c>
      <c r="D428" t="s">
        <v>3042</v>
      </c>
      <c r="F428">
        <v>2022</v>
      </c>
      <c r="G428" t="s">
        <v>73</v>
      </c>
    </row>
    <row r="429" spans="1:7" ht="15.75" customHeight="1" x14ac:dyDescent="0.2">
      <c r="A429" t="s">
        <v>609</v>
      </c>
      <c r="D429">
        <v>4</v>
      </c>
      <c r="F429">
        <v>2022</v>
      </c>
      <c r="G429" t="s">
        <v>77</v>
      </c>
    </row>
    <row r="430" spans="1:7" ht="15.75" customHeight="1" x14ac:dyDescent="0.2">
      <c r="A430" t="s">
        <v>655</v>
      </c>
      <c r="D430">
        <v>4</v>
      </c>
      <c r="F430">
        <v>2022</v>
      </c>
      <c r="G430" t="s">
        <v>77</v>
      </c>
    </row>
    <row r="431" spans="1:7" ht="15.75" customHeight="1" x14ac:dyDescent="0.2">
      <c r="A431" t="s">
        <v>163</v>
      </c>
      <c r="D431">
        <v>11</v>
      </c>
      <c r="F431">
        <v>2022</v>
      </c>
      <c r="G431" t="s">
        <v>73</v>
      </c>
    </row>
    <row r="432" spans="1:7" ht="15.75" customHeight="1" x14ac:dyDescent="0.2">
      <c r="A432" t="s">
        <v>340</v>
      </c>
      <c r="D432">
        <v>8</v>
      </c>
      <c r="F432">
        <v>2022</v>
      </c>
      <c r="G432" t="s">
        <v>77</v>
      </c>
    </row>
    <row r="433" spans="1:7" ht="15.75" customHeight="1" x14ac:dyDescent="0.2">
      <c r="A433" t="s">
        <v>222</v>
      </c>
      <c r="D433">
        <v>9.1999999999999993</v>
      </c>
      <c r="F433">
        <v>2022</v>
      </c>
      <c r="G433" t="s">
        <v>73</v>
      </c>
    </row>
    <row r="434" spans="1:7" ht="15.75" customHeight="1" x14ac:dyDescent="0.2">
      <c r="A434" t="s">
        <v>229</v>
      </c>
      <c r="D434">
        <v>8</v>
      </c>
      <c r="F434">
        <v>2022</v>
      </c>
      <c r="G434" t="s">
        <v>73</v>
      </c>
    </row>
    <row r="435" spans="1:7" ht="15.75" customHeight="1" x14ac:dyDescent="0.2">
      <c r="A435" t="s">
        <v>74</v>
      </c>
      <c r="D435">
        <v>4</v>
      </c>
      <c r="F435">
        <v>2022</v>
      </c>
      <c r="G435" t="s">
        <v>77</v>
      </c>
    </row>
    <row r="436" spans="1:7" ht="15.75" customHeight="1" x14ac:dyDescent="0.2">
      <c r="A436" t="s">
        <v>352</v>
      </c>
      <c r="D436">
        <v>4</v>
      </c>
      <c r="F436">
        <v>2022</v>
      </c>
      <c r="G436" t="s">
        <v>77</v>
      </c>
    </row>
    <row r="437" spans="1:7" ht="15.75" customHeight="1" x14ac:dyDescent="0.2">
      <c r="A437" t="s">
        <v>282</v>
      </c>
      <c r="D437">
        <v>4</v>
      </c>
      <c r="F437">
        <v>2022</v>
      </c>
      <c r="G437" t="s">
        <v>77</v>
      </c>
    </row>
    <row r="438" spans="1:7" ht="15.75" customHeight="1" x14ac:dyDescent="0.2">
      <c r="A438" t="s">
        <v>311</v>
      </c>
      <c r="D438">
        <v>5.2</v>
      </c>
      <c r="F438">
        <v>2020</v>
      </c>
      <c r="G438" t="s">
        <v>77</v>
      </c>
    </row>
    <row r="439" spans="1:7" ht="15.75" customHeight="1" x14ac:dyDescent="0.2">
      <c r="A439" t="s">
        <v>152</v>
      </c>
      <c r="D439">
        <v>5.5</v>
      </c>
      <c r="F439">
        <v>2020</v>
      </c>
      <c r="G439" t="s">
        <v>77</v>
      </c>
    </row>
    <row r="440" spans="1:7" ht="15.75" customHeight="1" x14ac:dyDescent="0.2">
      <c r="A440" t="s">
        <v>354</v>
      </c>
      <c r="D440">
        <v>6</v>
      </c>
      <c r="F440">
        <v>2020</v>
      </c>
      <c r="G440" t="s">
        <v>77</v>
      </c>
    </row>
    <row r="441" spans="1:7" ht="15.75" customHeight="1" x14ac:dyDescent="0.2">
      <c r="A441" t="s">
        <v>147</v>
      </c>
      <c r="D441">
        <v>0.2</v>
      </c>
      <c r="F441">
        <v>2020</v>
      </c>
      <c r="G441" t="s">
        <v>77</v>
      </c>
    </row>
    <row r="442" spans="1:7" ht="15.75" customHeight="1" x14ac:dyDescent="0.2">
      <c r="A442" t="s">
        <v>160</v>
      </c>
      <c r="D442">
        <v>1.6</v>
      </c>
      <c r="F442">
        <v>2020</v>
      </c>
      <c r="G442" t="s">
        <v>73</v>
      </c>
    </row>
    <row r="443" spans="1:7" ht="15.75" customHeight="1" x14ac:dyDescent="0.2">
      <c r="A443" t="s">
        <v>248</v>
      </c>
      <c r="D443">
        <v>3.4</v>
      </c>
      <c r="F443">
        <v>2020</v>
      </c>
      <c r="G443" t="s">
        <v>77</v>
      </c>
    </row>
    <row r="444" spans="1:7" ht="15.75" customHeight="1" x14ac:dyDescent="0.2">
      <c r="A444" t="s">
        <v>193</v>
      </c>
      <c r="D444">
        <v>4.2</v>
      </c>
      <c r="F444">
        <v>2020</v>
      </c>
      <c r="G444" t="s">
        <v>73</v>
      </c>
    </row>
    <row r="445" spans="1:7" ht="15.75" customHeight="1" x14ac:dyDescent="0.2">
      <c r="A445" t="s">
        <v>333</v>
      </c>
      <c r="D445">
        <v>2.2000000000000002</v>
      </c>
      <c r="F445">
        <v>2020</v>
      </c>
      <c r="G445" t="s">
        <v>73</v>
      </c>
    </row>
    <row r="446" spans="1:7" ht="15.75" customHeight="1" x14ac:dyDescent="0.2">
      <c r="A446" t="s">
        <v>273</v>
      </c>
      <c r="D446">
        <v>3</v>
      </c>
      <c r="F446">
        <v>2020</v>
      </c>
      <c r="G446" t="s">
        <v>77</v>
      </c>
    </row>
    <row r="447" spans="1:7" ht="15.75" customHeight="1" x14ac:dyDescent="0.2">
      <c r="A447" t="s">
        <v>202</v>
      </c>
      <c r="D447">
        <v>8.8000000000000007</v>
      </c>
      <c r="F447">
        <v>2020</v>
      </c>
      <c r="G447" t="s">
        <v>77</v>
      </c>
    </row>
    <row r="448" spans="1:7" ht="15.75" customHeight="1" x14ac:dyDescent="0.2">
      <c r="A448" t="s">
        <v>267</v>
      </c>
      <c r="D448">
        <v>2.8</v>
      </c>
      <c r="F448">
        <v>2020</v>
      </c>
      <c r="G448" t="s">
        <v>73</v>
      </c>
    </row>
    <row r="449" spans="1:7" ht="15.75" customHeight="1" x14ac:dyDescent="0.2">
      <c r="A449" t="s">
        <v>97</v>
      </c>
      <c r="D449">
        <v>2.2000000000000002</v>
      </c>
      <c r="F449">
        <v>2020</v>
      </c>
      <c r="G449" t="s">
        <v>77</v>
      </c>
    </row>
    <row r="450" spans="1:7" ht="15.75" customHeight="1" x14ac:dyDescent="0.2">
      <c r="A450" t="s">
        <v>287</v>
      </c>
      <c r="D450">
        <v>0.2</v>
      </c>
      <c r="F450">
        <v>2020</v>
      </c>
      <c r="G450" t="s">
        <v>77</v>
      </c>
    </row>
    <row r="451" spans="1:7" ht="15.75" customHeight="1" x14ac:dyDescent="0.2">
      <c r="A451" t="s">
        <v>316</v>
      </c>
      <c r="D451">
        <v>7</v>
      </c>
      <c r="F451">
        <v>2020</v>
      </c>
      <c r="G451" t="s">
        <v>77</v>
      </c>
    </row>
    <row r="452" spans="1:7" ht="15.75" customHeight="1" x14ac:dyDescent="0.2">
      <c r="A452" t="s">
        <v>306</v>
      </c>
      <c r="D452">
        <v>2.6</v>
      </c>
      <c r="F452">
        <v>2020</v>
      </c>
      <c r="G452" t="s">
        <v>77</v>
      </c>
    </row>
    <row r="453" spans="1:7" ht="15.75" customHeight="1" x14ac:dyDescent="0.2">
      <c r="A453" t="s">
        <v>272</v>
      </c>
      <c r="D453">
        <v>1.9</v>
      </c>
      <c r="F453">
        <v>2020</v>
      </c>
      <c r="G453" t="s">
        <v>77</v>
      </c>
    </row>
    <row r="454" spans="1:7" ht="15.75" customHeight="1" x14ac:dyDescent="0.2">
      <c r="A454" t="s">
        <v>170</v>
      </c>
      <c r="D454">
        <v>6.2</v>
      </c>
      <c r="F454">
        <v>2020</v>
      </c>
      <c r="G454" t="s">
        <v>77</v>
      </c>
    </row>
    <row r="455" spans="1:7" ht="15.75" customHeight="1" x14ac:dyDescent="0.2">
      <c r="A455" t="s">
        <v>142</v>
      </c>
      <c r="D455">
        <v>12.5</v>
      </c>
      <c r="F455">
        <v>2020</v>
      </c>
      <c r="G455" t="s">
        <v>73</v>
      </c>
    </row>
    <row r="456" spans="1:7" ht="15.75" customHeight="1" x14ac:dyDescent="0.2">
      <c r="A456" t="s">
        <v>168</v>
      </c>
      <c r="D456">
        <v>0.2</v>
      </c>
      <c r="F456">
        <v>2020</v>
      </c>
      <c r="G456" t="s">
        <v>77</v>
      </c>
    </row>
    <row r="457" spans="1:7" ht="15.75" customHeight="1" x14ac:dyDescent="0.2">
      <c r="A457" t="s">
        <v>260</v>
      </c>
      <c r="D457">
        <v>0.2</v>
      </c>
      <c r="F457">
        <v>2020</v>
      </c>
      <c r="G457" t="s">
        <v>77</v>
      </c>
    </row>
    <row r="458" spans="1:7" ht="15.75" customHeight="1" x14ac:dyDescent="0.2">
      <c r="A458" t="s">
        <v>313</v>
      </c>
      <c r="D458">
        <v>5</v>
      </c>
      <c r="F458">
        <v>2020</v>
      </c>
      <c r="G458" t="s">
        <v>77</v>
      </c>
    </row>
    <row r="459" spans="1:7" ht="15.75" customHeight="1" x14ac:dyDescent="0.2">
      <c r="A459" t="s">
        <v>82</v>
      </c>
      <c r="D459">
        <v>0.55000000000000004</v>
      </c>
      <c r="F459">
        <v>2020</v>
      </c>
      <c r="G459" t="s">
        <v>77</v>
      </c>
    </row>
    <row r="460" spans="1:7" ht="15.75" customHeight="1" x14ac:dyDescent="0.2">
      <c r="A460" t="s">
        <v>347</v>
      </c>
      <c r="D460">
        <v>3.2</v>
      </c>
      <c r="F460">
        <v>2020</v>
      </c>
      <c r="G460" t="s">
        <v>77</v>
      </c>
    </row>
    <row r="461" spans="1:7" ht="15.75" customHeight="1" x14ac:dyDescent="0.2">
      <c r="A461" t="s">
        <v>220</v>
      </c>
      <c r="D461">
        <v>11</v>
      </c>
      <c r="F461">
        <v>2020</v>
      </c>
      <c r="G461" t="s">
        <v>77</v>
      </c>
    </row>
    <row r="462" spans="1:7" ht="15.75" customHeight="1" x14ac:dyDescent="0.2">
      <c r="A462" t="s">
        <v>185</v>
      </c>
      <c r="D462">
        <v>2.2000000000000002</v>
      </c>
      <c r="F462">
        <v>2020</v>
      </c>
      <c r="G462" t="s">
        <v>73</v>
      </c>
    </row>
    <row r="463" spans="1:7" ht="15.75" customHeight="1" x14ac:dyDescent="0.2">
      <c r="A463" t="s">
        <v>123</v>
      </c>
      <c r="D463">
        <v>8.5</v>
      </c>
      <c r="F463">
        <v>2020</v>
      </c>
      <c r="G463" t="s">
        <v>77</v>
      </c>
    </row>
    <row r="464" spans="1:7" ht="15.75" customHeight="1" x14ac:dyDescent="0.2">
      <c r="A464" t="s">
        <v>229</v>
      </c>
      <c r="D464">
        <v>1.7</v>
      </c>
      <c r="F464">
        <v>2020</v>
      </c>
      <c r="G464" t="s">
        <v>73</v>
      </c>
    </row>
    <row r="465" spans="1:7" ht="15.75" customHeight="1" x14ac:dyDescent="0.2">
      <c r="A465" t="s">
        <v>178</v>
      </c>
      <c r="D465">
        <v>0.75</v>
      </c>
      <c r="F465">
        <v>2020</v>
      </c>
      <c r="G465" t="s">
        <v>73</v>
      </c>
    </row>
    <row r="466" spans="1:7" ht="15.75" customHeight="1" x14ac:dyDescent="0.2">
      <c r="A466" t="s">
        <v>156</v>
      </c>
      <c r="D466">
        <v>6.4</v>
      </c>
      <c r="F466">
        <v>2020</v>
      </c>
      <c r="G466" t="s">
        <v>73</v>
      </c>
    </row>
    <row r="467" spans="1:7" ht="15.75" customHeight="1" x14ac:dyDescent="0.2">
      <c r="A467" t="s">
        <v>210</v>
      </c>
      <c r="D467">
        <v>1.6</v>
      </c>
      <c r="F467">
        <v>2020</v>
      </c>
      <c r="G467" t="s">
        <v>73</v>
      </c>
    </row>
    <row r="468" spans="1:7" ht="15.75" customHeight="1" x14ac:dyDescent="0.2">
      <c r="A468" t="s">
        <v>348</v>
      </c>
      <c r="D468">
        <v>1.2</v>
      </c>
      <c r="F468">
        <v>2020</v>
      </c>
      <c r="G468" t="s">
        <v>77</v>
      </c>
    </row>
    <row r="469" spans="1:7" ht="15.75" customHeight="1" x14ac:dyDescent="0.2">
      <c r="A469" t="s">
        <v>314</v>
      </c>
      <c r="D469">
        <v>3</v>
      </c>
      <c r="F469">
        <v>2020</v>
      </c>
      <c r="G469" t="s">
        <v>77</v>
      </c>
    </row>
    <row r="470" spans="1:7" ht="15.75" customHeight="1" x14ac:dyDescent="0.2">
      <c r="A470" t="s">
        <v>239</v>
      </c>
      <c r="D470">
        <v>0.2</v>
      </c>
      <c r="F470">
        <v>2020</v>
      </c>
      <c r="G470" t="s">
        <v>77</v>
      </c>
    </row>
    <row r="471" spans="1:7" ht="15.75" customHeight="1" x14ac:dyDescent="0.2">
      <c r="A471" t="s">
        <v>87</v>
      </c>
      <c r="D471">
        <v>4</v>
      </c>
      <c r="F471">
        <v>2020</v>
      </c>
      <c r="G471" t="s">
        <v>77</v>
      </c>
    </row>
    <row r="472" spans="1:7" ht="15.75" customHeight="1" x14ac:dyDescent="0.2">
      <c r="A472" t="s">
        <v>343</v>
      </c>
      <c r="D472">
        <v>3.2</v>
      </c>
      <c r="F472">
        <v>2020</v>
      </c>
      <c r="G472" t="s">
        <v>77</v>
      </c>
    </row>
    <row r="473" spans="1:7" ht="15.75" customHeight="1" x14ac:dyDescent="0.2">
      <c r="A473" t="s">
        <v>315</v>
      </c>
      <c r="D473">
        <v>0.2</v>
      </c>
      <c r="F473">
        <v>2020</v>
      </c>
      <c r="G473" t="s">
        <v>77</v>
      </c>
    </row>
    <row r="474" spans="1:7" ht="15.75" customHeight="1" x14ac:dyDescent="0.2">
      <c r="A474" t="s">
        <v>245</v>
      </c>
      <c r="D474">
        <v>3</v>
      </c>
      <c r="F474">
        <v>2020</v>
      </c>
      <c r="G474" t="s">
        <v>77</v>
      </c>
    </row>
    <row r="475" spans="1:7" ht="15.75" customHeight="1" x14ac:dyDescent="0.2">
      <c r="A475" t="s">
        <v>138</v>
      </c>
      <c r="D475">
        <v>0.2</v>
      </c>
      <c r="F475">
        <v>2020</v>
      </c>
      <c r="G475" t="s">
        <v>73</v>
      </c>
    </row>
    <row r="476" spans="1:7" ht="15.75" customHeight="1" x14ac:dyDescent="0.2">
      <c r="A476" t="s">
        <v>217</v>
      </c>
      <c r="D476">
        <v>0.2</v>
      </c>
      <c r="F476">
        <v>2020</v>
      </c>
      <c r="G476" t="s">
        <v>77</v>
      </c>
    </row>
    <row r="477" spans="1:7" ht="15.75" customHeight="1" x14ac:dyDescent="0.2">
      <c r="A477" t="s">
        <v>297</v>
      </c>
      <c r="D477">
        <v>0.25</v>
      </c>
      <c r="F477">
        <v>2020</v>
      </c>
      <c r="G477" t="s">
        <v>77</v>
      </c>
    </row>
    <row r="478" spans="1:7" ht="15.75" customHeight="1" x14ac:dyDescent="0.2">
      <c r="A478" t="s">
        <v>219</v>
      </c>
      <c r="D478">
        <v>1.4</v>
      </c>
      <c r="F478">
        <v>2020</v>
      </c>
      <c r="G478" t="s">
        <v>77</v>
      </c>
    </row>
    <row r="479" spans="1:7" ht="15.75" customHeight="1" x14ac:dyDescent="0.2">
      <c r="A479" t="s">
        <v>231</v>
      </c>
      <c r="D479">
        <v>4.8</v>
      </c>
      <c r="F479">
        <v>2020</v>
      </c>
      <c r="G479" t="s">
        <v>77</v>
      </c>
    </row>
    <row r="480" spans="1:7" ht="15.75" customHeight="1" x14ac:dyDescent="0.2">
      <c r="A480" t="s">
        <v>295</v>
      </c>
      <c r="D480">
        <v>3</v>
      </c>
      <c r="F480">
        <v>2020</v>
      </c>
      <c r="G480" t="s">
        <v>77</v>
      </c>
    </row>
    <row r="481" spans="1:7" ht="15.75" customHeight="1" x14ac:dyDescent="0.2">
      <c r="A481" t="s">
        <v>311</v>
      </c>
      <c r="D481">
        <v>5.2</v>
      </c>
      <c r="F481">
        <v>2021</v>
      </c>
      <c r="G481" t="s">
        <v>77</v>
      </c>
    </row>
    <row r="482" spans="1:7" ht="15.75" customHeight="1" x14ac:dyDescent="0.2">
      <c r="A482" t="s">
        <v>152</v>
      </c>
      <c r="D482">
        <v>4.4000000000000004</v>
      </c>
      <c r="F482">
        <v>2021</v>
      </c>
      <c r="G482" t="s">
        <v>77</v>
      </c>
    </row>
    <row r="483" spans="1:7" ht="15.75" customHeight="1" x14ac:dyDescent="0.2">
      <c r="A483" t="s">
        <v>354</v>
      </c>
      <c r="D483">
        <v>6.5</v>
      </c>
      <c r="F483">
        <v>2021</v>
      </c>
      <c r="G483" t="s">
        <v>77</v>
      </c>
    </row>
    <row r="484" spans="1:7" ht="15.75" customHeight="1" x14ac:dyDescent="0.2">
      <c r="A484" t="s">
        <v>147</v>
      </c>
      <c r="D484">
        <v>0.2</v>
      </c>
      <c r="F484">
        <v>2021</v>
      </c>
      <c r="G484" t="s">
        <v>77</v>
      </c>
    </row>
    <row r="485" spans="1:7" ht="15.75" customHeight="1" x14ac:dyDescent="0.2">
      <c r="A485" t="s">
        <v>160</v>
      </c>
      <c r="D485">
        <v>1.6</v>
      </c>
      <c r="F485">
        <v>2021</v>
      </c>
      <c r="G485" t="s">
        <v>73</v>
      </c>
    </row>
    <row r="486" spans="1:7" ht="15.75" customHeight="1" x14ac:dyDescent="0.2">
      <c r="A486" t="s">
        <v>248</v>
      </c>
      <c r="D486">
        <v>3.4</v>
      </c>
      <c r="F486">
        <v>2021</v>
      </c>
      <c r="G486" t="s">
        <v>77</v>
      </c>
    </row>
    <row r="487" spans="1:7" ht="15.75" customHeight="1" x14ac:dyDescent="0.2">
      <c r="A487" t="s">
        <v>193</v>
      </c>
      <c r="D487">
        <v>4.2</v>
      </c>
      <c r="F487">
        <v>2021</v>
      </c>
      <c r="G487" t="s">
        <v>73</v>
      </c>
    </row>
    <row r="488" spans="1:7" ht="15.75" customHeight="1" x14ac:dyDescent="0.2">
      <c r="A488" t="s">
        <v>333</v>
      </c>
      <c r="D488">
        <v>2.2000000000000002</v>
      </c>
      <c r="F488">
        <v>2021</v>
      </c>
      <c r="G488" t="s">
        <v>73</v>
      </c>
    </row>
    <row r="489" spans="1:7" ht="15.75" customHeight="1" x14ac:dyDescent="0.2">
      <c r="A489" t="s">
        <v>273</v>
      </c>
      <c r="D489">
        <v>1.9</v>
      </c>
      <c r="F489">
        <v>2021</v>
      </c>
      <c r="G489" t="s">
        <v>77</v>
      </c>
    </row>
    <row r="490" spans="1:7" ht="15.75" customHeight="1" x14ac:dyDescent="0.2">
      <c r="A490" t="s">
        <v>202</v>
      </c>
      <c r="D490">
        <v>8.8000000000000007</v>
      </c>
      <c r="F490">
        <v>2021</v>
      </c>
      <c r="G490" t="s">
        <v>77</v>
      </c>
    </row>
    <row r="491" spans="1:7" ht="15.75" customHeight="1" x14ac:dyDescent="0.2">
      <c r="A491" t="s">
        <v>267</v>
      </c>
      <c r="D491">
        <v>2.8</v>
      </c>
      <c r="F491">
        <v>2021</v>
      </c>
      <c r="G491" t="s">
        <v>73</v>
      </c>
    </row>
    <row r="492" spans="1:7" ht="15.75" customHeight="1" x14ac:dyDescent="0.2">
      <c r="A492" t="s">
        <v>274</v>
      </c>
      <c r="D492">
        <v>0.6</v>
      </c>
      <c r="F492">
        <v>2021</v>
      </c>
      <c r="G492" t="s">
        <v>77</v>
      </c>
    </row>
    <row r="493" spans="1:7" ht="15.75" customHeight="1" x14ac:dyDescent="0.2">
      <c r="A493" t="s">
        <v>312</v>
      </c>
      <c r="D493">
        <v>7.75</v>
      </c>
      <c r="F493">
        <v>2021</v>
      </c>
      <c r="G493" t="s">
        <v>73</v>
      </c>
    </row>
    <row r="494" spans="1:7" ht="15.75" customHeight="1" x14ac:dyDescent="0.2">
      <c r="A494" t="s">
        <v>97</v>
      </c>
      <c r="D494">
        <v>2.2000000000000002</v>
      </c>
      <c r="F494">
        <v>2021</v>
      </c>
      <c r="G494" t="s">
        <v>77</v>
      </c>
    </row>
    <row r="495" spans="1:7" ht="15.75" customHeight="1" x14ac:dyDescent="0.2">
      <c r="A495" t="s">
        <v>340</v>
      </c>
      <c r="D495">
        <v>4</v>
      </c>
      <c r="F495">
        <v>2021</v>
      </c>
      <c r="G495" t="s">
        <v>77</v>
      </c>
    </row>
    <row r="496" spans="1:7" ht="15.75" customHeight="1" x14ac:dyDescent="0.2">
      <c r="A496" t="s">
        <v>287</v>
      </c>
      <c r="D496">
        <v>0.2</v>
      </c>
      <c r="F496">
        <v>2021</v>
      </c>
      <c r="G496" t="s">
        <v>77</v>
      </c>
    </row>
    <row r="497" spans="1:7" ht="15.75" customHeight="1" x14ac:dyDescent="0.2">
      <c r="A497" t="s">
        <v>316</v>
      </c>
      <c r="D497">
        <v>7</v>
      </c>
      <c r="F497">
        <v>2021</v>
      </c>
      <c r="G497" t="s">
        <v>77</v>
      </c>
    </row>
    <row r="498" spans="1:7" ht="15.75" customHeight="1" x14ac:dyDescent="0.2">
      <c r="A498" t="s">
        <v>306</v>
      </c>
      <c r="D498">
        <v>10.75</v>
      </c>
      <c r="F498">
        <v>2021</v>
      </c>
      <c r="G498" t="s">
        <v>77</v>
      </c>
    </row>
    <row r="499" spans="1:7" ht="15.75" customHeight="1" x14ac:dyDescent="0.2">
      <c r="A499" t="s">
        <v>272</v>
      </c>
      <c r="D499">
        <v>1.9</v>
      </c>
      <c r="F499">
        <v>2021</v>
      </c>
      <c r="G499" t="s">
        <v>77</v>
      </c>
    </row>
    <row r="500" spans="1:7" ht="15.75" customHeight="1" x14ac:dyDescent="0.2">
      <c r="A500" t="s">
        <v>170</v>
      </c>
      <c r="D500">
        <v>15.25</v>
      </c>
      <c r="F500">
        <v>2021</v>
      </c>
      <c r="G500" t="s">
        <v>77</v>
      </c>
    </row>
    <row r="501" spans="1:7" ht="15.75" customHeight="1" x14ac:dyDescent="0.2">
      <c r="A501" t="s">
        <v>222</v>
      </c>
      <c r="D501">
        <v>4.8</v>
      </c>
      <c r="F501">
        <v>2021</v>
      </c>
      <c r="G501" t="s">
        <v>73</v>
      </c>
    </row>
    <row r="502" spans="1:7" ht="15.75" customHeight="1" x14ac:dyDescent="0.2">
      <c r="A502" t="s">
        <v>142</v>
      </c>
      <c r="D502">
        <v>12.5</v>
      </c>
      <c r="F502">
        <v>2021</v>
      </c>
      <c r="G502" t="s">
        <v>73</v>
      </c>
    </row>
    <row r="503" spans="1:7" ht="15.75" customHeight="1" x14ac:dyDescent="0.2">
      <c r="A503" t="s">
        <v>168</v>
      </c>
      <c r="D503">
        <v>0.2</v>
      </c>
      <c r="F503">
        <v>2021</v>
      </c>
      <c r="G503" t="s">
        <v>77</v>
      </c>
    </row>
    <row r="504" spans="1:7" ht="15.75" customHeight="1" x14ac:dyDescent="0.2">
      <c r="A504" t="s">
        <v>146</v>
      </c>
      <c r="D504">
        <v>0.5</v>
      </c>
      <c r="F504">
        <v>2021</v>
      </c>
      <c r="G504" t="s">
        <v>77</v>
      </c>
    </row>
    <row r="505" spans="1:7" ht="15.75" customHeight="1" x14ac:dyDescent="0.2">
      <c r="A505" t="s">
        <v>260</v>
      </c>
      <c r="D505">
        <v>0.2</v>
      </c>
      <c r="F505">
        <v>2021</v>
      </c>
      <c r="G505" t="s">
        <v>77</v>
      </c>
    </row>
    <row r="506" spans="1:7" ht="15.75" customHeight="1" x14ac:dyDescent="0.2">
      <c r="A506" t="s">
        <v>82</v>
      </c>
      <c r="D506">
        <v>0.55000000000000004</v>
      </c>
      <c r="F506">
        <v>2021</v>
      </c>
      <c r="G506" t="s">
        <v>77</v>
      </c>
    </row>
    <row r="507" spans="1:7" ht="15.75" customHeight="1" x14ac:dyDescent="0.2">
      <c r="A507" t="s">
        <v>347</v>
      </c>
      <c r="D507">
        <v>3.2</v>
      </c>
      <c r="F507">
        <v>2021</v>
      </c>
      <c r="G507" t="s">
        <v>77</v>
      </c>
    </row>
    <row r="508" spans="1:7" ht="15.75" customHeight="1" x14ac:dyDescent="0.2">
      <c r="A508" t="s">
        <v>220</v>
      </c>
      <c r="D508">
        <v>11</v>
      </c>
      <c r="F508">
        <v>2021</v>
      </c>
      <c r="G508" t="s">
        <v>77</v>
      </c>
    </row>
    <row r="509" spans="1:7" ht="15.75" customHeight="1" x14ac:dyDescent="0.2">
      <c r="A509" t="s">
        <v>185</v>
      </c>
      <c r="D509">
        <v>2.2000000000000002</v>
      </c>
      <c r="F509">
        <v>2021</v>
      </c>
      <c r="G509" t="s">
        <v>73</v>
      </c>
    </row>
    <row r="510" spans="1:7" ht="15.75" customHeight="1" x14ac:dyDescent="0.2">
      <c r="A510" t="s">
        <v>123</v>
      </c>
      <c r="D510">
        <v>8.5</v>
      </c>
      <c r="F510">
        <v>2021</v>
      </c>
      <c r="G510" t="s">
        <v>77</v>
      </c>
    </row>
    <row r="511" spans="1:7" ht="15.75" customHeight="1" x14ac:dyDescent="0.2">
      <c r="A511" t="s">
        <v>288</v>
      </c>
      <c r="D511">
        <v>3</v>
      </c>
      <c r="F511">
        <v>2021</v>
      </c>
      <c r="G511" t="s">
        <v>77</v>
      </c>
    </row>
    <row r="512" spans="1:7" ht="15.75" customHeight="1" x14ac:dyDescent="0.2">
      <c r="A512" t="s">
        <v>178</v>
      </c>
      <c r="D512">
        <v>0.75</v>
      </c>
      <c r="F512">
        <v>2021</v>
      </c>
      <c r="G512" t="s">
        <v>73</v>
      </c>
    </row>
    <row r="513" spans="1:7" ht="15.75" customHeight="1" x14ac:dyDescent="0.2">
      <c r="A513" t="s">
        <v>156</v>
      </c>
      <c r="D513">
        <v>6.4</v>
      </c>
      <c r="F513">
        <v>2021</v>
      </c>
      <c r="G513" t="s">
        <v>73</v>
      </c>
    </row>
    <row r="514" spans="1:7" ht="15.75" customHeight="1" x14ac:dyDescent="0.2">
      <c r="A514" t="s">
        <v>253</v>
      </c>
      <c r="D514">
        <v>15.5</v>
      </c>
      <c r="F514">
        <v>2021</v>
      </c>
      <c r="G514" t="s">
        <v>73</v>
      </c>
    </row>
    <row r="515" spans="1:7" ht="15.75" customHeight="1" x14ac:dyDescent="0.2">
      <c r="A515" t="s">
        <v>210</v>
      </c>
      <c r="D515">
        <v>1.6</v>
      </c>
      <c r="F515">
        <v>2021</v>
      </c>
      <c r="G515" t="s">
        <v>73</v>
      </c>
    </row>
    <row r="516" spans="1:7" ht="15.75" customHeight="1" x14ac:dyDescent="0.2">
      <c r="A516" t="s">
        <v>74</v>
      </c>
      <c r="D516">
        <v>0.2</v>
      </c>
      <c r="F516">
        <v>2021</v>
      </c>
      <c r="G516" t="s">
        <v>77</v>
      </c>
    </row>
    <row r="517" spans="1:7" ht="15.75" customHeight="1" x14ac:dyDescent="0.2">
      <c r="A517" t="s">
        <v>348</v>
      </c>
      <c r="D517">
        <v>1.2</v>
      </c>
      <c r="F517">
        <v>2021</v>
      </c>
      <c r="G517" t="s">
        <v>77</v>
      </c>
    </row>
    <row r="518" spans="1:7" ht="15.75" customHeight="1" x14ac:dyDescent="0.2">
      <c r="A518" t="s">
        <v>352</v>
      </c>
      <c r="D518">
        <v>2.4</v>
      </c>
      <c r="F518">
        <v>2021</v>
      </c>
      <c r="G518" t="s">
        <v>77</v>
      </c>
    </row>
    <row r="519" spans="1:7" ht="15.75" customHeight="1" x14ac:dyDescent="0.2">
      <c r="A519" t="s">
        <v>314</v>
      </c>
      <c r="D519">
        <v>3</v>
      </c>
      <c r="F519">
        <v>2021</v>
      </c>
      <c r="G519" t="s">
        <v>77</v>
      </c>
    </row>
    <row r="520" spans="1:7" ht="15.75" customHeight="1" x14ac:dyDescent="0.2">
      <c r="A520" t="s">
        <v>266</v>
      </c>
      <c r="D520">
        <v>1.9</v>
      </c>
      <c r="F520">
        <v>2021</v>
      </c>
      <c r="G520" t="s">
        <v>77</v>
      </c>
    </row>
    <row r="521" spans="1:7" ht="15.75" customHeight="1" x14ac:dyDescent="0.2">
      <c r="A521" t="s">
        <v>239</v>
      </c>
      <c r="D521">
        <v>0.2</v>
      </c>
      <c r="F521">
        <v>2021</v>
      </c>
      <c r="G521" t="s">
        <v>77</v>
      </c>
    </row>
    <row r="522" spans="1:7" ht="15.75" customHeight="1" x14ac:dyDescent="0.2">
      <c r="A522" t="s">
        <v>87</v>
      </c>
      <c r="D522">
        <v>4</v>
      </c>
      <c r="F522">
        <v>2021</v>
      </c>
      <c r="G522" t="s">
        <v>77</v>
      </c>
    </row>
    <row r="523" spans="1:7" ht="15.75" customHeight="1" x14ac:dyDescent="0.2">
      <c r="A523" t="s">
        <v>181</v>
      </c>
      <c r="D523">
        <v>3</v>
      </c>
      <c r="F523">
        <v>2021</v>
      </c>
      <c r="G523" t="s">
        <v>77</v>
      </c>
    </row>
    <row r="524" spans="1:7" ht="15.75" customHeight="1" x14ac:dyDescent="0.2">
      <c r="A524" t="s">
        <v>343</v>
      </c>
      <c r="D524">
        <v>3.2</v>
      </c>
      <c r="F524">
        <v>2021</v>
      </c>
      <c r="G524" t="s">
        <v>77</v>
      </c>
    </row>
    <row r="525" spans="1:7" ht="15.75" customHeight="1" x14ac:dyDescent="0.2">
      <c r="A525" t="s">
        <v>315</v>
      </c>
      <c r="D525">
        <v>0.2</v>
      </c>
      <c r="F525">
        <v>2021</v>
      </c>
      <c r="G525" t="s">
        <v>77</v>
      </c>
    </row>
    <row r="526" spans="1:7" ht="15.75" customHeight="1" x14ac:dyDescent="0.2">
      <c r="A526" t="s">
        <v>131</v>
      </c>
      <c r="D526">
        <v>3</v>
      </c>
      <c r="F526">
        <v>2021</v>
      </c>
      <c r="G526" t="s">
        <v>73</v>
      </c>
    </row>
    <row r="527" spans="1:7" ht="15.75" customHeight="1" x14ac:dyDescent="0.2">
      <c r="A527" t="s">
        <v>245</v>
      </c>
      <c r="D527">
        <v>3</v>
      </c>
      <c r="F527">
        <v>2021</v>
      </c>
      <c r="G527" t="s">
        <v>77</v>
      </c>
    </row>
    <row r="528" spans="1:7" ht="15.75" customHeight="1" x14ac:dyDescent="0.2">
      <c r="A528" t="s">
        <v>138</v>
      </c>
      <c r="D528">
        <v>0.2</v>
      </c>
      <c r="F528">
        <v>2021</v>
      </c>
      <c r="G528" t="s">
        <v>73</v>
      </c>
    </row>
    <row r="529" spans="1:7" ht="15.75" customHeight="1" x14ac:dyDescent="0.2">
      <c r="A529" t="s">
        <v>198</v>
      </c>
      <c r="D529">
        <v>1.3</v>
      </c>
      <c r="F529">
        <v>2021</v>
      </c>
      <c r="G529" t="s">
        <v>77</v>
      </c>
    </row>
    <row r="530" spans="1:7" ht="15.75" customHeight="1" x14ac:dyDescent="0.2">
      <c r="A530" t="s">
        <v>217</v>
      </c>
      <c r="D530">
        <v>0.2</v>
      </c>
      <c r="F530">
        <v>2021</v>
      </c>
      <c r="G530" t="s">
        <v>77</v>
      </c>
    </row>
    <row r="531" spans="1:7" ht="15.75" customHeight="1" x14ac:dyDescent="0.2">
      <c r="A531" t="s">
        <v>297</v>
      </c>
      <c r="D531">
        <v>0.25</v>
      </c>
      <c r="F531">
        <v>2021</v>
      </c>
      <c r="G531" t="s">
        <v>77</v>
      </c>
    </row>
    <row r="532" spans="1:7" ht="15.75" customHeight="1" x14ac:dyDescent="0.2">
      <c r="A532" t="s">
        <v>219</v>
      </c>
      <c r="D532">
        <v>1.4</v>
      </c>
      <c r="F532">
        <v>2021</v>
      </c>
      <c r="G532" t="s">
        <v>77</v>
      </c>
    </row>
    <row r="533" spans="1:7" ht="15.75" customHeight="1" x14ac:dyDescent="0.2">
      <c r="A533" t="s">
        <v>231</v>
      </c>
      <c r="D533">
        <v>4.8</v>
      </c>
      <c r="F533">
        <v>2021</v>
      </c>
      <c r="G533" t="s">
        <v>77</v>
      </c>
    </row>
    <row r="534" spans="1:7" ht="15.75" customHeight="1" x14ac:dyDescent="0.2">
      <c r="A534" t="s">
        <v>186</v>
      </c>
      <c r="D534">
        <v>2</v>
      </c>
      <c r="F534">
        <v>2021</v>
      </c>
      <c r="G534" t="s">
        <v>73</v>
      </c>
    </row>
    <row r="535" spans="1:7" ht="15.75" customHeight="1" x14ac:dyDescent="0.2">
      <c r="A535" t="s">
        <v>282</v>
      </c>
      <c r="D535">
        <v>2</v>
      </c>
      <c r="F535">
        <v>2021</v>
      </c>
      <c r="G535" t="s">
        <v>77</v>
      </c>
    </row>
    <row r="536" spans="1:7" ht="15.75" customHeight="1" x14ac:dyDescent="0.2">
      <c r="A536" t="s">
        <v>295</v>
      </c>
      <c r="D536">
        <v>3</v>
      </c>
      <c r="F536">
        <v>2021</v>
      </c>
      <c r="G536" t="s">
        <v>77</v>
      </c>
    </row>
    <row r="537" spans="1:7" ht="15.75" customHeight="1" x14ac:dyDescent="0.2"/>
    <row r="538" spans="1:7" ht="15.75" customHeight="1" x14ac:dyDescent="0.2"/>
    <row r="539" spans="1:7" ht="15.75" customHeight="1" x14ac:dyDescent="0.2"/>
    <row r="540" spans="1:7" ht="15.75" customHeight="1" x14ac:dyDescent="0.2"/>
    <row r="541" spans="1:7" ht="15.75" customHeight="1" x14ac:dyDescent="0.2"/>
    <row r="542" spans="1:7" ht="15.75" customHeight="1" x14ac:dyDescent="0.2"/>
    <row r="543" spans="1:7" ht="15.75" customHeight="1" x14ac:dyDescent="0.2"/>
    <row r="544" spans="1:7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A2" r:id="rId1" xr:uid="{00000000-0004-0000-0200-000000000000}"/>
    <hyperlink ref="A1" location="Home!A1" display="Home" xr:uid="{E8515D6D-BAAB-4342-B684-9892F91849C2}"/>
  </hyperlinks>
  <pageMargins left="0.7" right="0.7" top="0.75" bottom="0.75" header="0" footer="0"/>
  <pageSetup orientation="landscape"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4.5" defaultRowHeight="15" customHeight="1" x14ac:dyDescent="0.2"/>
  <cols>
    <col min="1" max="1" width="27.33203125" customWidth="1"/>
    <col min="2" max="2" width="14.1640625" customWidth="1"/>
    <col min="3" max="3" width="10" customWidth="1"/>
    <col min="4" max="4" width="26.5" customWidth="1"/>
    <col min="5" max="5" width="5" customWidth="1"/>
    <col min="6" max="6" width="12.5" customWidth="1"/>
    <col min="7" max="26" width="8.83203125" customWidth="1"/>
  </cols>
  <sheetData>
    <row r="1" spans="1:6" x14ac:dyDescent="0.2">
      <c r="A1" s="24" t="s">
        <v>62</v>
      </c>
    </row>
    <row r="2" spans="1:6" x14ac:dyDescent="0.2">
      <c r="A2" s="6" t="s">
        <v>63</v>
      </c>
      <c r="B2" s="6" t="s">
        <v>64</v>
      </c>
      <c r="C2" s="6" t="s">
        <v>65</v>
      </c>
      <c r="D2" s="6" t="s">
        <v>67</v>
      </c>
      <c r="E2" s="6" t="s">
        <v>68</v>
      </c>
      <c r="F2" s="6" t="s">
        <v>69</v>
      </c>
    </row>
    <row r="3" spans="1:6" x14ac:dyDescent="0.2">
      <c r="A3" s="6" t="s">
        <v>70</v>
      </c>
      <c r="B3" s="6" t="s">
        <v>71</v>
      </c>
      <c r="C3" s="6">
        <v>40000000</v>
      </c>
      <c r="D3" s="6" t="s">
        <v>76</v>
      </c>
      <c r="E3" s="6">
        <v>2014</v>
      </c>
      <c r="F3" s="6" t="s">
        <v>73</v>
      </c>
    </row>
    <row r="4" spans="1:6" x14ac:dyDescent="0.2">
      <c r="A4" s="6" t="s">
        <v>70</v>
      </c>
      <c r="B4" s="6" t="s">
        <v>71</v>
      </c>
      <c r="C4" s="6">
        <v>32000000</v>
      </c>
      <c r="D4" s="6" t="s">
        <v>84</v>
      </c>
      <c r="E4" s="6">
        <v>2015</v>
      </c>
      <c r="F4" s="6" t="s">
        <v>73</v>
      </c>
    </row>
    <row r="5" spans="1:6" x14ac:dyDescent="0.2">
      <c r="A5" s="6" t="s">
        <v>70</v>
      </c>
      <c r="B5" s="6" t="s">
        <v>71</v>
      </c>
      <c r="C5" s="6">
        <v>10000000</v>
      </c>
      <c r="D5" s="6" t="s">
        <v>355</v>
      </c>
      <c r="E5" s="6">
        <v>2016</v>
      </c>
      <c r="F5" s="6" t="s">
        <v>73</v>
      </c>
    </row>
    <row r="6" spans="1:6" x14ac:dyDescent="0.2">
      <c r="A6" s="6" t="s">
        <v>70</v>
      </c>
      <c r="B6" s="6" t="s">
        <v>71</v>
      </c>
      <c r="C6" s="6">
        <v>62000000</v>
      </c>
      <c r="D6" s="6" t="s">
        <v>132</v>
      </c>
      <c r="E6" s="6">
        <v>2018</v>
      </c>
      <c r="F6" s="6" t="s">
        <v>73</v>
      </c>
    </row>
    <row r="7" spans="1:6" x14ac:dyDescent="0.2">
      <c r="A7" s="6" t="s">
        <v>70</v>
      </c>
      <c r="B7" s="6" t="s">
        <v>71</v>
      </c>
      <c r="C7" s="6">
        <v>44000000</v>
      </c>
      <c r="D7" s="6" t="s">
        <v>72</v>
      </c>
      <c r="E7" s="6">
        <v>2020</v>
      </c>
      <c r="F7" s="6" t="s">
        <v>73</v>
      </c>
    </row>
    <row r="8" spans="1:6" x14ac:dyDescent="0.2">
      <c r="A8" s="6" t="s">
        <v>74</v>
      </c>
      <c r="B8" s="6" t="s">
        <v>75</v>
      </c>
      <c r="C8" s="6">
        <v>2000000</v>
      </c>
      <c r="D8" s="6" t="s">
        <v>76</v>
      </c>
      <c r="E8" s="6">
        <v>2020</v>
      </c>
      <c r="F8" s="6" t="s">
        <v>77</v>
      </c>
    </row>
    <row r="9" spans="1:6" x14ac:dyDescent="0.2">
      <c r="A9" s="6" t="s">
        <v>78</v>
      </c>
      <c r="B9" s="6" t="s">
        <v>71</v>
      </c>
      <c r="C9" s="6">
        <v>4000000</v>
      </c>
      <c r="D9" s="6" t="s">
        <v>79</v>
      </c>
      <c r="E9" s="6">
        <v>2022</v>
      </c>
      <c r="F9" s="6" t="s">
        <v>77</v>
      </c>
    </row>
    <row r="10" spans="1:6" x14ac:dyDescent="0.2">
      <c r="A10" s="6" t="s">
        <v>356</v>
      </c>
      <c r="B10" s="6" t="s">
        <v>4</v>
      </c>
      <c r="C10" s="6">
        <v>3000000</v>
      </c>
      <c r="D10" s="6" t="s">
        <v>84</v>
      </c>
      <c r="E10" s="6">
        <v>2015</v>
      </c>
      <c r="F10" s="6" t="s">
        <v>77</v>
      </c>
    </row>
    <row r="11" spans="1:6" x14ac:dyDescent="0.2">
      <c r="A11" s="6" t="s">
        <v>356</v>
      </c>
      <c r="B11" s="6" t="s">
        <v>4</v>
      </c>
      <c r="C11" s="6">
        <v>3000000</v>
      </c>
      <c r="D11" s="6" t="s">
        <v>76</v>
      </c>
      <c r="E11" s="6">
        <v>2016</v>
      </c>
      <c r="F11" s="6" t="s">
        <v>77</v>
      </c>
    </row>
    <row r="12" spans="1:6" x14ac:dyDescent="0.2">
      <c r="A12" s="6" t="s">
        <v>80</v>
      </c>
      <c r="B12" s="6" t="s">
        <v>71</v>
      </c>
      <c r="C12" s="6">
        <v>26000000</v>
      </c>
      <c r="D12" s="6" t="s">
        <v>81</v>
      </c>
      <c r="E12" s="6">
        <v>2022</v>
      </c>
      <c r="F12" s="6" t="s">
        <v>77</v>
      </c>
    </row>
    <row r="13" spans="1:6" x14ac:dyDescent="0.2">
      <c r="A13" s="6" t="s">
        <v>357</v>
      </c>
      <c r="B13" s="6" t="s">
        <v>75</v>
      </c>
      <c r="C13" s="6">
        <v>50625000</v>
      </c>
      <c r="D13" s="6" t="s">
        <v>358</v>
      </c>
      <c r="E13" s="6">
        <v>2013</v>
      </c>
      <c r="F13" s="6" t="s">
        <v>77</v>
      </c>
    </row>
    <row r="14" spans="1:6" x14ac:dyDescent="0.2">
      <c r="A14" s="6" t="s">
        <v>357</v>
      </c>
      <c r="B14" s="6" t="s">
        <v>75</v>
      </c>
      <c r="C14" s="6">
        <v>10000000</v>
      </c>
      <c r="D14" s="6" t="s">
        <v>90</v>
      </c>
      <c r="E14" s="6">
        <v>2014</v>
      </c>
      <c r="F14" s="6" t="s">
        <v>77</v>
      </c>
    </row>
    <row r="15" spans="1:6" x14ac:dyDescent="0.2">
      <c r="A15" s="6" t="s">
        <v>82</v>
      </c>
      <c r="B15" s="6" t="s">
        <v>75</v>
      </c>
      <c r="C15" s="6">
        <v>5500000</v>
      </c>
      <c r="D15" s="6" t="s">
        <v>359</v>
      </c>
      <c r="E15" s="6">
        <v>2018</v>
      </c>
      <c r="F15" s="6" t="s">
        <v>77</v>
      </c>
    </row>
    <row r="16" spans="1:6" x14ac:dyDescent="0.2">
      <c r="A16" s="6" t="s">
        <v>82</v>
      </c>
      <c r="B16" s="6" t="s">
        <v>75</v>
      </c>
      <c r="C16" s="6">
        <v>65000000</v>
      </c>
      <c r="D16" s="6" t="s">
        <v>76</v>
      </c>
      <c r="E16" s="6">
        <v>2022</v>
      </c>
      <c r="F16" s="6" t="s">
        <v>77</v>
      </c>
    </row>
    <row r="17" spans="1:6" x14ac:dyDescent="0.2">
      <c r="A17" s="6" t="s">
        <v>360</v>
      </c>
      <c r="B17" s="6" t="s">
        <v>4</v>
      </c>
      <c r="C17" s="6">
        <v>3000000</v>
      </c>
      <c r="D17" s="6" t="s">
        <v>72</v>
      </c>
      <c r="E17" s="6">
        <v>2014</v>
      </c>
      <c r="F17" s="6" t="s">
        <v>77</v>
      </c>
    </row>
    <row r="18" spans="1:6" x14ac:dyDescent="0.2">
      <c r="A18" s="6" t="s">
        <v>83</v>
      </c>
      <c r="B18" s="6" t="s">
        <v>4</v>
      </c>
      <c r="C18" s="6">
        <v>7000000</v>
      </c>
      <c r="D18" s="6" t="s">
        <v>72</v>
      </c>
      <c r="E18" s="6">
        <v>2015</v>
      </c>
      <c r="F18" s="6" t="s">
        <v>73</v>
      </c>
    </row>
    <row r="19" spans="1:6" x14ac:dyDescent="0.2">
      <c r="A19" s="6" t="s">
        <v>83</v>
      </c>
      <c r="B19" s="6" t="s">
        <v>4</v>
      </c>
      <c r="C19" s="6">
        <v>32000000</v>
      </c>
      <c r="D19" s="6" t="s">
        <v>84</v>
      </c>
      <c r="E19" s="6">
        <v>2021</v>
      </c>
      <c r="F19" s="6" t="s">
        <v>73</v>
      </c>
    </row>
    <row r="20" spans="1:6" x14ac:dyDescent="0.2">
      <c r="A20" s="6" t="s">
        <v>83</v>
      </c>
      <c r="B20" s="6" t="s">
        <v>4</v>
      </c>
      <c r="C20" s="6">
        <v>19000000</v>
      </c>
      <c r="D20" s="6" t="s">
        <v>85</v>
      </c>
      <c r="E20" s="6">
        <v>2022</v>
      </c>
      <c r="F20" s="6" t="s">
        <v>73</v>
      </c>
    </row>
    <row r="21" spans="1:6" ht="15.75" customHeight="1" x14ac:dyDescent="0.2">
      <c r="A21" s="6" t="s">
        <v>361</v>
      </c>
      <c r="B21" s="6" t="s">
        <v>4</v>
      </c>
      <c r="C21" s="6">
        <v>3000000</v>
      </c>
      <c r="D21" s="6" t="s">
        <v>362</v>
      </c>
      <c r="E21" s="6">
        <v>2016</v>
      </c>
      <c r="F21" s="6" t="s">
        <v>73</v>
      </c>
    </row>
    <row r="22" spans="1:6" ht="15.75" customHeight="1" x14ac:dyDescent="0.2">
      <c r="A22" s="6" t="s">
        <v>363</v>
      </c>
      <c r="B22" s="6" t="s">
        <v>75</v>
      </c>
      <c r="C22" s="6">
        <v>2500000</v>
      </c>
      <c r="D22" s="6" t="s">
        <v>79</v>
      </c>
      <c r="E22" s="6">
        <v>2015</v>
      </c>
      <c r="F22" s="6" t="s">
        <v>77</v>
      </c>
    </row>
    <row r="23" spans="1:6" ht="15.75" customHeight="1" x14ac:dyDescent="0.2">
      <c r="A23" s="6" t="s">
        <v>364</v>
      </c>
      <c r="B23" s="6" t="s">
        <v>92</v>
      </c>
      <c r="C23" s="6">
        <v>16000000</v>
      </c>
      <c r="D23" s="6" t="s">
        <v>84</v>
      </c>
      <c r="E23" s="6">
        <v>2014</v>
      </c>
      <c r="F23" s="6" t="s">
        <v>77</v>
      </c>
    </row>
    <row r="24" spans="1:6" ht="15.75" customHeight="1" x14ac:dyDescent="0.2">
      <c r="A24" s="6" t="s">
        <v>364</v>
      </c>
      <c r="B24" s="6" t="s">
        <v>92</v>
      </c>
      <c r="C24" s="6">
        <v>12000000</v>
      </c>
      <c r="D24" s="6" t="s">
        <v>76</v>
      </c>
      <c r="E24" s="6">
        <v>2016</v>
      </c>
      <c r="F24" s="6" t="s">
        <v>77</v>
      </c>
    </row>
    <row r="25" spans="1:6" ht="15.75" customHeight="1" x14ac:dyDescent="0.2">
      <c r="A25" s="6" t="s">
        <v>364</v>
      </c>
      <c r="B25" s="6" t="s">
        <v>92</v>
      </c>
      <c r="C25" s="6">
        <v>2500000</v>
      </c>
      <c r="D25" s="6" t="s">
        <v>359</v>
      </c>
      <c r="E25" s="6">
        <v>2017</v>
      </c>
      <c r="F25" s="6" t="s">
        <v>77</v>
      </c>
    </row>
    <row r="26" spans="1:6" ht="15.75" customHeight="1" x14ac:dyDescent="0.2">
      <c r="A26" s="6" t="s">
        <v>364</v>
      </c>
      <c r="B26" s="6" t="s">
        <v>92</v>
      </c>
      <c r="C26" s="6">
        <v>2000000</v>
      </c>
      <c r="D26" s="6" t="s">
        <v>84</v>
      </c>
      <c r="E26" s="6">
        <v>2018</v>
      </c>
      <c r="F26" s="6" t="s">
        <v>77</v>
      </c>
    </row>
    <row r="27" spans="1:6" ht="15.75" customHeight="1" x14ac:dyDescent="0.2">
      <c r="A27" s="6" t="s">
        <v>365</v>
      </c>
      <c r="B27" s="6" t="s">
        <v>75</v>
      </c>
      <c r="C27" s="6">
        <v>2000000</v>
      </c>
      <c r="D27" s="6" t="s">
        <v>132</v>
      </c>
      <c r="E27" s="6">
        <v>2019</v>
      </c>
      <c r="F27" s="6" t="s">
        <v>77</v>
      </c>
    </row>
    <row r="28" spans="1:6" ht="15.75" customHeight="1" x14ac:dyDescent="0.2">
      <c r="A28" s="6" t="s">
        <v>366</v>
      </c>
      <c r="B28" s="6" t="s">
        <v>71</v>
      </c>
      <c r="C28" s="6">
        <v>3000000</v>
      </c>
      <c r="D28" s="6" t="s">
        <v>84</v>
      </c>
      <c r="E28" s="6">
        <v>2015</v>
      </c>
      <c r="F28" s="6" t="s">
        <v>73</v>
      </c>
    </row>
    <row r="29" spans="1:6" ht="15.75" customHeight="1" x14ac:dyDescent="0.2">
      <c r="A29" s="6" t="s">
        <v>86</v>
      </c>
      <c r="B29" s="6" t="s">
        <v>71</v>
      </c>
      <c r="C29" s="6">
        <v>26000000</v>
      </c>
      <c r="D29" s="6" t="s">
        <v>76</v>
      </c>
      <c r="E29" s="6">
        <v>2022</v>
      </c>
      <c r="F29" s="6" t="s">
        <v>73</v>
      </c>
    </row>
    <row r="30" spans="1:6" ht="15.75" customHeight="1" x14ac:dyDescent="0.2">
      <c r="A30" s="6" t="s">
        <v>367</v>
      </c>
      <c r="B30" s="6" t="s">
        <v>4</v>
      </c>
      <c r="C30" s="6">
        <v>54375000</v>
      </c>
      <c r="D30" s="6" t="s">
        <v>358</v>
      </c>
      <c r="E30" s="6">
        <v>2013</v>
      </c>
      <c r="F30" s="6" t="s">
        <v>73</v>
      </c>
    </row>
    <row r="31" spans="1:6" ht="15.75" customHeight="1" x14ac:dyDescent="0.2">
      <c r="A31" s="6" t="s">
        <v>87</v>
      </c>
      <c r="B31" s="6" t="s">
        <v>71</v>
      </c>
      <c r="C31" s="6">
        <v>40000000</v>
      </c>
      <c r="D31" s="6" t="s">
        <v>90</v>
      </c>
      <c r="E31" s="6">
        <v>2018</v>
      </c>
      <c r="F31" s="6" t="s">
        <v>77</v>
      </c>
    </row>
    <row r="32" spans="1:6" ht="15.75" customHeight="1" x14ac:dyDescent="0.2">
      <c r="A32" s="6" t="s">
        <v>87</v>
      </c>
      <c r="B32" s="6" t="s">
        <v>71</v>
      </c>
      <c r="C32" s="6">
        <v>10000000</v>
      </c>
      <c r="D32" s="6" t="s">
        <v>79</v>
      </c>
      <c r="E32" s="6">
        <v>2022</v>
      </c>
      <c r="F32" s="6" t="s">
        <v>77</v>
      </c>
    </row>
    <row r="33" spans="1:6" ht="15.75" customHeight="1" x14ac:dyDescent="0.2">
      <c r="A33" s="6" t="s">
        <v>88</v>
      </c>
      <c r="B33" s="6" t="s">
        <v>4</v>
      </c>
      <c r="C33" s="6">
        <v>2000000</v>
      </c>
      <c r="D33" s="6" t="s">
        <v>72</v>
      </c>
      <c r="E33" s="6">
        <v>2022</v>
      </c>
      <c r="F33" s="6" t="s">
        <v>77</v>
      </c>
    </row>
    <row r="34" spans="1:6" ht="15.75" customHeight="1" x14ac:dyDescent="0.2">
      <c r="A34" s="6" t="s">
        <v>89</v>
      </c>
      <c r="B34" s="6" t="s">
        <v>4</v>
      </c>
      <c r="C34" s="6">
        <v>2000000</v>
      </c>
      <c r="D34" s="6" t="s">
        <v>90</v>
      </c>
      <c r="E34" s="6">
        <v>2020</v>
      </c>
      <c r="F34" s="6" t="s">
        <v>77</v>
      </c>
    </row>
    <row r="35" spans="1:6" ht="15.75" customHeight="1" x14ac:dyDescent="0.2">
      <c r="A35" s="6" t="s">
        <v>89</v>
      </c>
      <c r="B35" s="6" t="s">
        <v>4</v>
      </c>
      <c r="C35" s="6">
        <v>2000000</v>
      </c>
      <c r="D35" s="6" t="s">
        <v>90</v>
      </c>
      <c r="E35" s="6">
        <v>2021</v>
      </c>
      <c r="F35" s="6" t="s">
        <v>77</v>
      </c>
    </row>
    <row r="36" spans="1:6" ht="15.75" customHeight="1" x14ac:dyDescent="0.2">
      <c r="A36" s="6" t="s">
        <v>368</v>
      </c>
      <c r="B36" s="6" t="s">
        <v>75</v>
      </c>
      <c r="C36" s="6">
        <v>1000000</v>
      </c>
      <c r="D36" s="6" t="s">
        <v>359</v>
      </c>
      <c r="E36" s="6">
        <v>2016</v>
      </c>
      <c r="F36" s="6" t="s">
        <v>77</v>
      </c>
    </row>
    <row r="37" spans="1:6" ht="15.75" customHeight="1" x14ac:dyDescent="0.2">
      <c r="A37" s="6" t="s">
        <v>369</v>
      </c>
      <c r="B37" s="6" t="s">
        <v>75</v>
      </c>
      <c r="C37" s="6">
        <v>1500000</v>
      </c>
      <c r="D37" s="6" t="s">
        <v>85</v>
      </c>
      <c r="E37" s="6">
        <v>2013</v>
      </c>
      <c r="F37" s="6" t="s">
        <v>73</v>
      </c>
    </row>
    <row r="38" spans="1:6" ht="15.75" customHeight="1" x14ac:dyDescent="0.2">
      <c r="A38" s="6" t="s">
        <v>370</v>
      </c>
      <c r="B38" s="6" t="s">
        <v>4</v>
      </c>
      <c r="C38" s="6">
        <v>5000000</v>
      </c>
      <c r="D38" s="6" t="s">
        <v>84</v>
      </c>
      <c r="E38" s="6">
        <v>2018</v>
      </c>
      <c r="F38" s="6" t="s">
        <v>73</v>
      </c>
    </row>
    <row r="39" spans="1:6" ht="15.75" customHeight="1" x14ac:dyDescent="0.2">
      <c r="A39" s="6" t="s">
        <v>371</v>
      </c>
      <c r="B39" s="6" t="s">
        <v>75</v>
      </c>
      <c r="C39" s="6">
        <v>7500000</v>
      </c>
      <c r="D39" s="6" t="s">
        <v>132</v>
      </c>
      <c r="E39" s="6">
        <v>2014</v>
      </c>
      <c r="F39" s="6" t="s">
        <v>77</v>
      </c>
    </row>
    <row r="40" spans="1:6" ht="15.75" customHeight="1" x14ac:dyDescent="0.2">
      <c r="A40" s="6" t="s">
        <v>372</v>
      </c>
      <c r="B40" s="6" t="s">
        <v>75</v>
      </c>
      <c r="C40" s="6">
        <v>1000000</v>
      </c>
      <c r="D40" s="6" t="s">
        <v>72</v>
      </c>
      <c r="E40" s="6">
        <v>2016</v>
      </c>
      <c r="F40" s="6" t="s">
        <v>77</v>
      </c>
    </row>
    <row r="41" spans="1:6" ht="15.75" customHeight="1" x14ac:dyDescent="0.2">
      <c r="A41" s="6" t="s">
        <v>373</v>
      </c>
      <c r="B41" s="6" t="s">
        <v>4</v>
      </c>
      <c r="C41" s="6">
        <v>1000000</v>
      </c>
      <c r="D41" s="6" t="s">
        <v>84</v>
      </c>
      <c r="E41" s="6">
        <v>2015</v>
      </c>
      <c r="F41" s="6" t="s">
        <v>77</v>
      </c>
    </row>
    <row r="42" spans="1:6" ht="15.75" customHeight="1" x14ac:dyDescent="0.2">
      <c r="A42" s="6" t="s">
        <v>374</v>
      </c>
      <c r="B42" s="6" t="s">
        <v>75</v>
      </c>
      <c r="C42" s="6">
        <v>1000000</v>
      </c>
      <c r="D42" s="6" t="s">
        <v>355</v>
      </c>
      <c r="E42" s="6">
        <v>2016</v>
      </c>
      <c r="F42" s="6" t="s">
        <v>77</v>
      </c>
    </row>
    <row r="43" spans="1:6" ht="15.75" customHeight="1" x14ac:dyDescent="0.2">
      <c r="A43" s="6" t="s">
        <v>374</v>
      </c>
      <c r="B43" s="6" t="s">
        <v>75</v>
      </c>
      <c r="C43" s="6">
        <v>1000000</v>
      </c>
      <c r="D43" s="6" t="s">
        <v>355</v>
      </c>
      <c r="E43" s="6">
        <v>2017</v>
      </c>
      <c r="F43" s="6" t="s">
        <v>77</v>
      </c>
    </row>
    <row r="44" spans="1:6" ht="15.75" customHeight="1" x14ac:dyDescent="0.2">
      <c r="A44" s="6" t="s">
        <v>374</v>
      </c>
      <c r="B44" s="6" t="s">
        <v>75</v>
      </c>
      <c r="C44" s="6">
        <v>10000000</v>
      </c>
      <c r="D44" s="6" t="s">
        <v>132</v>
      </c>
      <c r="E44" s="6">
        <v>2018</v>
      </c>
      <c r="F44" s="6" t="s">
        <v>77</v>
      </c>
    </row>
    <row r="45" spans="1:6" ht="15.75" customHeight="1" x14ac:dyDescent="0.2">
      <c r="A45" s="6" t="s">
        <v>374</v>
      </c>
      <c r="B45" s="6" t="s">
        <v>75</v>
      </c>
      <c r="C45" s="6">
        <v>36000000</v>
      </c>
      <c r="D45" s="6" t="s">
        <v>72</v>
      </c>
      <c r="E45" s="6">
        <v>2019</v>
      </c>
      <c r="F45" s="6" t="s">
        <v>77</v>
      </c>
    </row>
    <row r="46" spans="1:6" ht="15.75" customHeight="1" x14ac:dyDescent="0.2">
      <c r="A46" s="6" t="s">
        <v>375</v>
      </c>
      <c r="B46" s="6" t="s">
        <v>75</v>
      </c>
      <c r="C46" s="6">
        <v>24000000</v>
      </c>
      <c r="D46" s="6" t="s">
        <v>72</v>
      </c>
      <c r="E46" s="6">
        <v>2014</v>
      </c>
      <c r="F46" s="6" t="s">
        <v>73</v>
      </c>
    </row>
    <row r="47" spans="1:6" ht="15.75" customHeight="1" x14ac:dyDescent="0.2">
      <c r="A47" s="6" t="s">
        <v>375</v>
      </c>
      <c r="B47" s="6" t="s">
        <v>75</v>
      </c>
      <c r="C47" s="6">
        <v>3000000</v>
      </c>
      <c r="D47" s="6" t="s">
        <v>359</v>
      </c>
      <c r="E47" s="6">
        <v>2015</v>
      </c>
      <c r="F47" s="6" t="s">
        <v>73</v>
      </c>
    </row>
    <row r="48" spans="1:6" ht="15.75" customHeight="1" x14ac:dyDescent="0.2">
      <c r="A48" s="6" t="s">
        <v>91</v>
      </c>
      <c r="B48" s="6" t="s">
        <v>92</v>
      </c>
      <c r="C48" s="6">
        <v>24000000</v>
      </c>
      <c r="D48" s="6" t="s">
        <v>93</v>
      </c>
      <c r="E48" s="6">
        <v>2020</v>
      </c>
      <c r="F48" s="6" t="s">
        <v>73</v>
      </c>
    </row>
    <row r="49" spans="1:6" ht="15.75" customHeight="1" x14ac:dyDescent="0.2">
      <c r="A49" s="6" t="s">
        <v>94</v>
      </c>
      <c r="B49" s="6" t="s">
        <v>71</v>
      </c>
      <c r="C49" s="6">
        <v>15000000</v>
      </c>
      <c r="D49" s="6" t="s">
        <v>79</v>
      </c>
      <c r="E49" s="6">
        <v>2022</v>
      </c>
      <c r="F49" s="6" t="s">
        <v>73</v>
      </c>
    </row>
    <row r="50" spans="1:6" ht="15.75" customHeight="1" x14ac:dyDescent="0.2">
      <c r="A50" s="6" t="s">
        <v>95</v>
      </c>
      <c r="B50" s="6" t="s">
        <v>4</v>
      </c>
      <c r="C50" s="6">
        <v>24000000</v>
      </c>
      <c r="D50" s="6" t="s">
        <v>81</v>
      </c>
      <c r="E50" s="6">
        <v>2022</v>
      </c>
      <c r="F50" s="6" t="s">
        <v>73</v>
      </c>
    </row>
    <row r="51" spans="1:6" ht="15.75" customHeight="1" x14ac:dyDescent="0.2">
      <c r="A51" s="6" t="s">
        <v>96</v>
      </c>
      <c r="B51" s="6" t="s">
        <v>75</v>
      </c>
      <c r="C51" s="6">
        <v>2000000</v>
      </c>
      <c r="D51" s="6" t="s">
        <v>79</v>
      </c>
      <c r="E51" s="6">
        <v>2022</v>
      </c>
      <c r="F51" s="6" t="s">
        <v>77</v>
      </c>
    </row>
    <row r="52" spans="1:6" ht="15.75" customHeight="1" x14ac:dyDescent="0.2">
      <c r="A52" s="6" t="s">
        <v>97</v>
      </c>
      <c r="B52" s="6" t="s">
        <v>92</v>
      </c>
      <c r="C52" s="6">
        <v>22000000</v>
      </c>
      <c r="D52" s="6" t="s">
        <v>85</v>
      </c>
      <c r="E52" s="6">
        <v>2018</v>
      </c>
      <c r="F52" s="6" t="s">
        <v>77</v>
      </c>
    </row>
    <row r="53" spans="1:6" ht="15.75" customHeight="1" x14ac:dyDescent="0.2">
      <c r="A53" s="6" t="s">
        <v>97</v>
      </c>
      <c r="B53" s="6" t="s">
        <v>92</v>
      </c>
      <c r="C53" s="6">
        <v>67500000</v>
      </c>
      <c r="D53" s="6" t="s">
        <v>85</v>
      </c>
      <c r="E53" s="6">
        <v>2022</v>
      </c>
      <c r="F53" s="6" t="s">
        <v>77</v>
      </c>
    </row>
    <row r="54" spans="1:6" ht="15.75" customHeight="1" x14ac:dyDescent="0.2">
      <c r="A54" s="6" t="s">
        <v>376</v>
      </c>
      <c r="B54" s="6" t="s">
        <v>4</v>
      </c>
      <c r="C54" s="6">
        <v>1000000</v>
      </c>
      <c r="D54" s="6" t="s">
        <v>90</v>
      </c>
      <c r="E54" s="6">
        <v>2014</v>
      </c>
      <c r="F54" s="6" t="s">
        <v>77</v>
      </c>
    </row>
    <row r="55" spans="1:6" ht="15.75" customHeight="1" x14ac:dyDescent="0.2">
      <c r="A55" s="6" t="s">
        <v>376</v>
      </c>
      <c r="B55" s="6" t="s">
        <v>4</v>
      </c>
      <c r="C55" s="6">
        <v>47500000</v>
      </c>
      <c r="D55" s="6" t="s">
        <v>76</v>
      </c>
      <c r="E55" s="6">
        <v>2014</v>
      </c>
      <c r="F55" s="6" t="s">
        <v>77</v>
      </c>
    </row>
    <row r="56" spans="1:6" ht="15.75" customHeight="1" x14ac:dyDescent="0.2">
      <c r="A56" s="6" t="s">
        <v>376</v>
      </c>
      <c r="B56" s="6" t="s">
        <v>4</v>
      </c>
      <c r="C56" s="6">
        <v>35000000</v>
      </c>
      <c r="D56" s="6" t="s">
        <v>359</v>
      </c>
      <c r="E56" s="6">
        <v>2015</v>
      </c>
      <c r="F56" s="6" t="s">
        <v>77</v>
      </c>
    </row>
    <row r="57" spans="1:6" ht="15.75" customHeight="1" x14ac:dyDescent="0.2">
      <c r="A57" s="6" t="s">
        <v>376</v>
      </c>
      <c r="B57" s="6" t="s">
        <v>4</v>
      </c>
      <c r="C57" s="6">
        <v>1000000</v>
      </c>
      <c r="D57" s="6" t="s">
        <v>355</v>
      </c>
      <c r="E57" s="6">
        <v>2016</v>
      </c>
      <c r="F57" s="6" t="s">
        <v>77</v>
      </c>
    </row>
    <row r="58" spans="1:6" ht="15.75" customHeight="1" x14ac:dyDescent="0.2">
      <c r="A58" s="6" t="s">
        <v>376</v>
      </c>
      <c r="B58" s="6" t="s">
        <v>4</v>
      </c>
      <c r="C58" s="6">
        <v>40000000</v>
      </c>
      <c r="D58" s="6" t="s">
        <v>359</v>
      </c>
      <c r="E58" s="6">
        <v>2018</v>
      </c>
      <c r="F58" s="6" t="s">
        <v>77</v>
      </c>
    </row>
    <row r="59" spans="1:6" ht="15.75" customHeight="1" x14ac:dyDescent="0.2">
      <c r="A59" s="6" t="s">
        <v>377</v>
      </c>
      <c r="B59" s="6" t="s">
        <v>92</v>
      </c>
      <c r="C59" s="6">
        <v>2000000</v>
      </c>
      <c r="D59" s="6" t="s">
        <v>76</v>
      </c>
      <c r="E59" s="6">
        <v>2014</v>
      </c>
      <c r="F59" s="6" t="s">
        <v>77</v>
      </c>
    </row>
    <row r="60" spans="1:6" ht="15.75" customHeight="1" x14ac:dyDescent="0.2">
      <c r="A60" s="6" t="s">
        <v>378</v>
      </c>
      <c r="B60" s="6" t="s">
        <v>75</v>
      </c>
      <c r="C60" s="6">
        <v>6000000</v>
      </c>
      <c r="D60" s="6" t="s">
        <v>79</v>
      </c>
      <c r="E60" s="6">
        <v>2014</v>
      </c>
      <c r="F60" s="6" t="s">
        <v>73</v>
      </c>
    </row>
    <row r="61" spans="1:6" ht="15.75" customHeight="1" x14ac:dyDescent="0.2">
      <c r="A61" s="6" t="s">
        <v>98</v>
      </c>
      <c r="B61" s="6" t="s">
        <v>4</v>
      </c>
      <c r="C61" s="6">
        <v>2000000</v>
      </c>
      <c r="D61" s="6" t="s">
        <v>85</v>
      </c>
      <c r="E61" s="6">
        <v>2015</v>
      </c>
      <c r="F61" s="6" t="s">
        <v>73</v>
      </c>
    </row>
    <row r="62" spans="1:6" ht="15.75" customHeight="1" x14ac:dyDescent="0.2">
      <c r="A62" s="6" t="s">
        <v>98</v>
      </c>
      <c r="B62" s="6" t="s">
        <v>75</v>
      </c>
      <c r="C62" s="6">
        <v>5000000</v>
      </c>
      <c r="D62" s="6" t="s">
        <v>355</v>
      </c>
      <c r="E62" s="6">
        <v>2016</v>
      </c>
      <c r="F62" s="6" t="s">
        <v>73</v>
      </c>
    </row>
    <row r="63" spans="1:6" ht="15.75" customHeight="1" x14ac:dyDescent="0.2">
      <c r="A63" s="6" t="s">
        <v>98</v>
      </c>
      <c r="B63" s="6" t="s">
        <v>4</v>
      </c>
      <c r="C63" s="6">
        <v>72000000</v>
      </c>
      <c r="D63" s="6" t="s">
        <v>132</v>
      </c>
      <c r="E63" s="6">
        <v>2018</v>
      </c>
      <c r="F63" s="6" t="s">
        <v>73</v>
      </c>
    </row>
    <row r="64" spans="1:6" ht="15.75" customHeight="1" x14ac:dyDescent="0.2">
      <c r="A64" s="6" t="s">
        <v>98</v>
      </c>
      <c r="B64" s="6" t="s">
        <v>4</v>
      </c>
      <c r="C64" s="6">
        <v>10000000</v>
      </c>
      <c r="D64" s="6" t="s">
        <v>90</v>
      </c>
      <c r="E64" s="6">
        <v>2020</v>
      </c>
      <c r="F64" s="6" t="s">
        <v>73</v>
      </c>
    </row>
    <row r="65" spans="1:6" ht="15.75" customHeight="1" x14ac:dyDescent="0.2">
      <c r="A65" s="6" t="s">
        <v>99</v>
      </c>
      <c r="B65" s="6" t="s">
        <v>75</v>
      </c>
      <c r="C65" s="6">
        <v>2000000</v>
      </c>
      <c r="D65" s="6" t="s">
        <v>72</v>
      </c>
      <c r="E65" s="6">
        <v>2022</v>
      </c>
      <c r="F65" s="6" t="s">
        <v>77</v>
      </c>
    </row>
    <row r="66" spans="1:6" ht="15.75" customHeight="1" x14ac:dyDescent="0.2">
      <c r="A66" s="6" t="s">
        <v>379</v>
      </c>
      <c r="B66" s="6" t="s">
        <v>75</v>
      </c>
      <c r="C66" s="6">
        <v>75000000</v>
      </c>
      <c r="D66" s="6" t="s">
        <v>359</v>
      </c>
      <c r="E66" s="6">
        <v>2015</v>
      </c>
      <c r="F66" s="6" t="s">
        <v>73</v>
      </c>
    </row>
    <row r="67" spans="1:6" ht="15.75" customHeight="1" x14ac:dyDescent="0.2">
      <c r="A67" s="6" t="s">
        <v>379</v>
      </c>
      <c r="B67" s="6" t="s">
        <v>75</v>
      </c>
      <c r="C67" s="6">
        <v>20000000</v>
      </c>
      <c r="D67" s="6" t="s">
        <v>359</v>
      </c>
      <c r="E67" s="6">
        <v>2017</v>
      </c>
      <c r="F67" s="6" t="s">
        <v>73</v>
      </c>
    </row>
    <row r="68" spans="1:6" ht="15.75" customHeight="1" x14ac:dyDescent="0.2">
      <c r="A68" s="6" t="s">
        <v>380</v>
      </c>
      <c r="B68" s="6" t="s">
        <v>4</v>
      </c>
      <c r="C68" s="6">
        <v>20000000</v>
      </c>
      <c r="D68" s="6" t="s">
        <v>72</v>
      </c>
      <c r="E68" s="6">
        <v>2017</v>
      </c>
      <c r="F68" s="6" t="s">
        <v>77</v>
      </c>
    </row>
    <row r="69" spans="1:6" ht="15.75" customHeight="1" x14ac:dyDescent="0.2">
      <c r="A69" s="6" t="s">
        <v>380</v>
      </c>
      <c r="B69" s="6" t="s">
        <v>4</v>
      </c>
      <c r="C69" s="6">
        <v>3000000</v>
      </c>
      <c r="D69" s="6" t="s">
        <v>72</v>
      </c>
      <c r="E69" s="6">
        <v>2018</v>
      </c>
      <c r="F69" s="6" t="s">
        <v>77</v>
      </c>
    </row>
    <row r="70" spans="1:6" ht="15.75" customHeight="1" x14ac:dyDescent="0.2">
      <c r="A70" s="6" t="s">
        <v>100</v>
      </c>
      <c r="B70" s="6" t="s">
        <v>75</v>
      </c>
      <c r="C70" s="6">
        <v>2000000</v>
      </c>
      <c r="D70" s="6" t="s">
        <v>72</v>
      </c>
      <c r="E70" s="6">
        <v>2018</v>
      </c>
      <c r="F70" s="6" t="s">
        <v>77</v>
      </c>
    </row>
    <row r="71" spans="1:6" ht="15.75" customHeight="1" x14ac:dyDescent="0.2">
      <c r="A71" s="6" t="s">
        <v>100</v>
      </c>
      <c r="B71" s="6" t="s">
        <v>75</v>
      </c>
      <c r="C71" s="6">
        <v>2000000</v>
      </c>
      <c r="D71" s="6" t="s">
        <v>90</v>
      </c>
      <c r="E71" s="6">
        <v>2020</v>
      </c>
      <c r="F71" s="6" t="s">
        <v>77</v>
      </c>
    </row>
    <row r="72" spans="1:6" ht="15.75" customHeight="1" x14ac:dyDescent="0.2">
      <c r="A72" s="6" t="s">
        <v>381</v>
      </c>
      <c r="B72" s="6" t="s">
        <v>71</v>
      </c>
      <c r="C72" s="6">
        <v>1000000</v>
      </c>
      <c r="D72" s="6" t="s">
        <v>359</v>
      </c>
      <c r="E72" s="6">
        <v>2017</v>
      </c>
      <c r="F72" s="6" t="s">
        <v>77</v>
      </c>
    </row>
    <row r="73" spans="1:6" ht="15.75" customHeight="1" x14ac:dyDescent="0.2">
      <c r="A73" s="6" t="s">
        <v>382</v>
      </c>
      <c r="B73" s="6" t="s">
        <v>4</v>
      </c>
      <c r="C73" s="6">
        <v>1000000</v>
      </c>
      <c r="D73" s="6" t="s">
        <v>90</v>
      </c>
      <c r="E73" s="6">
        <v>2014</v>
      </c>
      <c r="F73" s="6" t="s">
        <v>77</v>
      </c>
    </row>
    <row r="74" spans="1:6" ht="15.75" customHeight="1" x14ac:dyDescent="0.2">
      <c r="A74" s="6" t="s">
        <v>383</v>
      </c>
      <c r="B74" s="6" t="s">
        <v>75</v>
      </c>
      <c r="C74" s="6">
        <v>1000000</v>
      </c>
      <c r="D74" s="6" t="s">
        <v>362</v>
      </c>
      <c r="E74" s="6">
        <v>2016</v>
      </c>
      <c r="F74" s="6" t="s">
        <v>77</v>
      </c>
    </row>
    <row r="75" spans="1:6" ht="15.75" customHeight="1" x14ac:dyDescent="0.2">
      <c r="A75" s="6" t="s">
        <v>383</v>
      </c>
      <c r="B75" s="6" t="s">
        <v>75</v>
      </c>
      <c r="C75" s="6">
        <v>2000000</v>
      </c>
      <c r="D75" s="6" t="s">
        <v>90</v>
      </c>
      <c r="E75" s="6">
        <v>2018</v>
      </c>
      <c r="F75" s="6" t="s">
        <v>77</v>
      </c>
    </row>
    <row r="76" spans="1:6" ht="15.75" customHeight="1" x14ac:dyDescent="0.2">
      <c r="A76" s="6" t="s">
        <v>101</v>
      </c>
      <c r="B76" s="6" t="s">
        <v>4</v>
      </c>
      <c r="C76" s="6">
        <v>15000000</v>
      </c>
      <c r="D76" s="6" t="s">
        <v>79</v>
      </c>
      <c r="E76" s="6">
        <v>2016</v>
      </c>
      <c r="F76" s="6" t="s">
        <v>77</v>
      </c>
    </row>
    <row r="77" spans="1:6" ht="15.75" customHeight="1" x14ac:dyDescent="0.2">
      <c r="A77" s="6" t="s">
        <v>101</v>
      </c>
      <c r="B77" s="6" t="s">
        <v>4</v>
      </c>
      <c r="C77" s="6">
        <v>30000000</v>
      </c>
      <c r="D77" s="6" t="s">
        <v>132</v>
      </c>
      <c r="E77" s="6">
        <v>2018</v>
      </c>
      <c r="F77" s="6" t="s">
        <v>77</v>
      </c>
    </row>
    <row r="78" spans="1:6" ht="15.75" customHeight="1" x14ac:dyDescent="0.2">
      <c r="A78" s="6" t="s">
        <v>101</v>
      </c>
      <c r="B78" s="6" t="s">
        <v>4</v>
      </c>
      <c r="C78" s="6">
        <v>5000000</v>
      </c>
      <c r="D78" s="6" t="s">
        <v>102</v>
      </c>
      <c r="E78" s="6">
        <v>2022</v>
      </c>
      <c r="F78" s="6" t="s">
        <v>77</v>
      </c>
    </row>
    <row r="79" spans="1:6" ht="15.75" customHeight="1" x14ac:dyDescent="0.2">
      <c r="A79" s="6" t="s">
        <v>384</v>
      </c>
      <c r="B79" s="6" t="s">
        <v>92</v>
      </c>
      <c r="C79" s="6">
        <v>1000000</v>
      </c>
      <c r="D79" s="6" t="s">
        <v>90</v>
      </c>
      <c r="E79" s="6">
        <v>2014</v>
      </c>
      <c r="F79" s="6" t="s">
        <v>77</v>
      </c>
    </row>
    <row r="80" spans="1:6" ht="15.75" customHeight="1" x14ac:dyDescent="0.2">
      <c r="A80" s="6" t="s">
        <v>384</v>
      </c>
      <c r="B80" s="6" t="s">
        <v>92</v>
      </c>
      <c r="C80" s="6">
        <v>1000000</v>
      </c>
      <c r="D80" s="6" t="s">
        <v>85</v>
      </c>
      <c r="E80" s="6">
        <v>2015</v>
      </c>
      <c r="F80" s="6" t="s">
        <v>77</v>
      </c>
    </row>
    <row r="81" spans="1:6" ht="15.75" customHeight="1" x14ac:dyDescent="0.2">
      <c r="A81" s="6" t="s">
        <v>384</v>
      </c>
      <c r="B81" s="6" t="s">
        <v>92</v>
      </c>
      <c r="C81" s="6">
        <v>1000000</v>
      </c>
      <c r="D81" s="6" t="s">
        <v>362</v>
      </c>
      <c r="E81" s="6">
        <v>2016</v>
      </c>
      <c r="F81" s="6" t="s">
        <v>77</v>
      </c>
    </row>
    <row r="82" spans="1:6" ht="15.75" customHeight="1" x14ac:dyDescent="0.2">
      <c r="A82" s="6" t="s">
        <v>384</v>
      </c>
      <c r="B82" s="6" t="s">
        <v>92</v>
      </c>
      <c r="C82" s="6">
        <v>2000000</v>
      </c>
      <c r="D82" s="6" t="s">
        <v>93</v>
      </c>
      <c r="E82" s="6">
        <v>2019</v>
      </c>
      <c r="F82" s="6" t="s">
        <v>77</v>
      </c>
    </row>
    <row r="83" spans="1:6" ht="15.75" customHeight="1" x14ac:dyDescent="0.2">
      <c r="A83" s="6" t="s">
        <v>103</v>
      </c>
      <c r="B83" s="6" t="s">
        <v>71</v>
      </c>
      <c r="C83" s="6">
        <v>8000000</v>
      </c>
      <c r="D83" s="6" t="s">
        <v>84</v>
      </c>
      <c r="E83" s="6">
        <v>2019</v>
      </c>
      <c r="F83" s="6" t="s">
        <v>77</v>
      </c>
    </row>
    <row r="84" spans="1:6" ht="15.75" customHeight="1" x14ac:dyDescent="0.2">
      <c r="A84" s="6" t="s">
        <v>103</v>
      </c>
      <c r="B84" s="6" t="s">
        <v>71</v>
      </c>
      <c r="C84" s="6">
        <v>2000000</v>
      </c>
      <c r="D84" s="6" t="s">
        <v>84</v>
      </c>
      <c r="E84" s="6">
        <v>2022</v>
      </c>
      <c r="F84" s="6" t="s">
        <v>77</v>
      </c>
    </row>
    <row r="85" spans="1:6" ht="15.75" customHeight="1" x14ac:dyDescent="0.2">
      <c r="A85" s="6" t="s">
        <v>385</v>
      </c>
      <c r="B85" s="6" t="s">
        <v>4</v>
      </c>
      <c r="C85" s="6">
        <v>2000000</v>
      </c>
      <c r="D85" s="6" t="s">
        <v>79</v>
      </c>
      <c r="E85" s="6">
        <v>2019</v>
      </c>
      <c r="F85" s="6" t="s">
        <v>73</v>
      </c>
    </row>
    <row r="86" spans="1:6" ht="15.75" customHeight="1" x14ac:dyDescent="0.2">
      <c r="A86" s="6" t="s">
        <v>104</v>
      </c>
      <c r="B86" s="6" t="s">
        <v>75</v>
      </c>
      <c r="C86" s="6">
        <v>2000000</v>
      </c>
      <c r="D86" s="6" t="s">
        <v>105</v>
      </c>
      <c r="E86" s="6">
        <v>2022</v>
      </c>
      <c r="F86" s="6" t="s">
        <v>77</v>
      </c>
    </row>
    <row r="87" spans="1:6" ht="15.75" customHeight="1" x14ac:dyDescent="0.2">
      <c r="A87" s="6" t="s">
        <v>106</v>
      </c>
      <c r="B87" s="6" t="s">
        <v>92</v>
      </c>
      <c r="C87" s="6">
        <v>8000000</v>
      </c>
      <c r="D87" s="6" t="s">
        <v>90</v>
      </c>
      <c r="E87" s="6">
        <v>2020</v>
      </c>
      <c r="F87" s="6" t="s">
        <v>77</v>
      </c>
    </row>
    <row r="88" spans="1:6" ht="15.75" customHeight="1" x14ac:dyDescent="0.2">
      <c r="A88" s="6" t="s">
        <v>106</v>
      </c>
      <c r="B88" s="6" t="s">
        <v>92</v>
      </c>
      <c r="C88" s="6">
        <v>34000000</v>
      </c>
      <c r="D88" s="6" t="s">
        <v>72</v>
      </c>
      <c r="E88" s="6">
        <v>2022</v>
      </c>
      <c r="F88" s="6" t="s">
        <v>77</v>
      </c>
    </row>
    <row r="89" spans="1:6" ht="15.75" customHeight="1" x14ac:dyDescent="0.2">
      <c r="A89" s="6" t="s">
        <v>107</v>
      </c>
      <c r="B89" s="6" t="s">
        <v>75</v>
      </c>
      <c r="C89" s="6">
        <v>2000000</v>
      </c>
      <c r="D89" s="6" t="s">
        <v>84</v>
      </c>
      <c r="E89" s="6">
        <v>2018</v>
      </c>
      <c r="F89" s="6" t="s">
        <v>77</v>
      </c>
    </row>
    <row r="90" spans="1:6" ht="15.75" customHeight="1" x14ac:dyDescent="0.2">
      <c r="A90" s="6" t="s">
        <v>107</v>
      </c>
      <c r="B90" s="6" t="s">
        <v>75</v>
      </c>
      <c r="C90" s="6">
        <v>2000000</v>
      </c>
      <c r="D90" s="6" t="s">
        <v>79</v>
      </c>
      <c r="E90" s="6">
        <v>2022</v>
      </c>
      <c r="F90" s="6" t="s">
        <v>77</v>
      </c>
    </row>
    <row r="91" spans="1:6" ht="15.75" customHeight="1" x14ac:dyDescent="0.2">
      <c r="A91" s="6" t="s">
        <v>108</v>
      </c>
      <c r="B91" s="6" t="s">
        <v>75</v>
      </c>
      <c r="C91" s="6">
        <v>2000000</v>
      </c>
      <c r="D91" s="6" t="s">
        <v>90</v>
      </c>
      <c r="E91" s="6">
        <v>2022</v>
      </c>
      <c r="F91" s="6" t="s">
        <v>77</v>
      </c>
    </row>
    <row r="92" spans="1:6" ht="15.75" customHeight="1" x14ac:dyDescent="0.2">
      <c r="A92" s="6" t="s">
        <v>386</v>
      </c>
      <c r="B92" s="6" t="s">
        <v>4</v>
      </c>
      <c r="C92" s="6">
        <v>2000000</v>
      </c>
      <c r="D92" s="6" t="s">
        <v>132</v>
      </c>
      <c r="E92" s="6">
        <v>2014</v>
      </c>
      <c r="F92" s="6" t="s">
        <v>77</v>
      </c>
    </row>
    <row r="93" spans="1:6" ht="15.75" customHeight="1" x14ac:dyDescent="0.2">
      <c r="A93" s="6" t="s">
        <v>386</v>
      </c>
      <c r="B93" s="6" t="s">
        <v>4</v>
      </c>
      <c r="C93" s="6">
        <v>3000000</v>
      </c>
      <c r="D93" s="6" t="s">
        <v>90</v>
      </c>
      <c r="E93" s="6">
        <v>2018</v>
      </c>
      <c r="F93" s="6" t="s">
        <v>77</v>
      </c>
    </row>
    <row r="94" spans="1:6" ht="15.75" customHeight="1" x14ac:dyDescent="0.2">
      <c r="A94" s="6" t="s">
        <v>387</v>
      </c>
      <c r="B94" s="6" t="s">
        <v>71</v>
      </c>
      <c r="C94" s="6">
        <v>1000000</v>
      </c>
      <c r="D94" s="6" t="s">
        <v>84</v>
      </c>
      <c r="E94" s="6">
        <v>2014</v>
      </c>
      <c r="F94" s="6" t="s">
        <v>77</v>
      </c>
    </row>
    <row r="95" spans="1:6" ht="15.75" customHeight="1" x14ac:dyDescent="0.2">
      <c r="A95" s="6" t="s">
        <v>387</v>
      </c>
      <c r="B95" s="6" t="s">
        <v>71</v>
      </c>
      <c r="C95" s="6">
        <v>2000000</v>
      </c>
      <c r="D95" s="6" t="s">
        <v>79</v>
      </c>
      <c r="E95" s="6">
        <v>2018</v>
      </c>
      <c r="F95" s="6" t="s">
        <v>77</v>
      </c>
    </row>
    <row r="96" spans="1:6" ht="15.75" customHeight="1" x14ac:dyDescent="0.2">
      <c r="A96" s="6" t="s">
        <v>109</v>
      </c>
      <c r="B96" s="6" t="s">
        <v>75</v>
      </c>
      <c r="C96" s="6">
        <v>2000000</v>
      </c>
      <c r="D96" s="6" t="s">
        <v>84</v>
      </c>
      <c r="E96" s="6">
        <v>2021</v>
      </c>
      <c r="F96" s="6" t="s">
        <v>77</v>
      </c>
    </row>
    <row r="97" spans="1:6" ht="15.75" customHeight="1" x14ac:dyDescent="0.2">
      <c r="A97" s="6" t="s">
        <v>109</v>
      </c>
      <c r="B97" s="6" t="s">
        <v>75</v>
      </c>
      <c r="C97" s="6">
        <v>3000000</v>
      </c>
      <c r="D97" s="6" t="s">
        <v>84</v>
      </c>
      <c r="E97" s="6">
        <v>2022</v>
      </c>
      <c r="F97" s="6" t="s">
        <v>77</v>
      </c>
    </row>
    <row r="98" spans="1:6" ht="15.75" customHeight="1" x14ac:dyDescent="0.2">
      <c r="A98" s="6" t="s">
        <v>388</v>
      </c>
      <c r="B98" s="6" t="s">
        <v>71</v>
      </c>
      <c r="C98" s="6">
        <v>1000000</v>
      </c>
      <c r="D98" s="6" t="s">
        <v>132</v>
      </c>
      <c r="E98" s="6">
        <v>2016</v>
      </c>
      <c r="F98" s="6" t="s">
        <v>77</v>
      </c>
    </row>
    <row r="99" spans="1:6" ht="15.75" customHeight="1" x14ac:dyDescent="0.2">
      <c r="A99" s="6" t="s">
        <v>389</v>
      </c>
      <c r="B99" s="6" t="s">
        <v>4</v>
      </c>
      <c r="C99" s="6">
        <v>2000000</v>
      </c>
      <c r="D99" s="6" t="s">
        <v>132</v>
      </c>
      <c r="E99" s="6">
        <v>2019</v>
      </c>
      <c r="F99" s="6" t="s">
        <v>77</v>
      </c>
    </row>
    <row r="100" spans="1:6" ht="15.75" customHeight="1" x14ac:dyDescent="0.2">
      <c r="A100" s="6" t="s">
        <v>390</v>
      </c>
      <c r="B100" s="6" t="s">
        <v>75</v>
      </c>
      <c r="C100" s="6">
        <v>3000000</v>
      </c>
      <c r="D100" s="6" t="s">
        <v>90</v>
      </c>
      <c r="E100" s="6">
        <v>2018</v>
      </c>
      <c r="F100" s="6" t="s">
        <v>77</v>
      </c>
    </row>
    <row r="101" spans="1:6" ht="15.75" customHeight="1" x14ac:dyDescent="0.2">
      <c r="A101" s="6" t="s">
        <v>110</v>
      </c>
      <c r="B101" s="6" t="s">
        <v>92</v>
      </c>
      <c r="C101" s="6">
        <v>2000000</v>
      </c>
      <c r="D101" s="6" t="s">
        <v>84</v>
      </c>
      <c r="E101" s="6">
        <v>2022</v>
      </c>
      <c r="F101" s="6" t="s">
        <v>77</v>
      </c>
    </row>
    <row r="102" spans="1:6" ht="15.75" customHeight="1" x14ac:dyDescent="0.2">
      <c r="A102" s="6" t="s">
        <v>391</v>
      </c>
      <c r="B102" s="6" t="s">
        <v>71</v>
      </c>
      <c r="C102" s="6">
        <v>3000000</v>
      </c>
      <c r="D102" s="6" t="s">
        <v>84</v>
      </c>
      <c r="E102" s="6">
        <v>2017</v>
      </c>
      <c r="F102" s="6" t="s">
        <v>73</v>
      </c>
    </row>
    <row r="103" spans="1:6" ht="15.75" customHeight="1" x14ac:dyDescent="0.2">
      <c r="A103" s="6" t="s">
        <v>392</v>
      </c>
      <c r="B103" s="6" t="s">
        <v>4</v>
      </c>
      <c r="C103" s="6">
        <v>20000000</v>
      </c>
      <c r="D103" s="6" t="s">
        <v>85</v>
      </c>
      <c r="E103" s="6">
        <v>2014</v>
      </c>
      <c r="F103" s="6" t="s">
        <v>77</v>
      </c>
    </row>
    <row r="104" spans="1:6" ht="15.75" customHeight="1" x14ac:dyDescent="0.2">
      <c r="A104" s="6" t="s">
        <v>392</v>
      </c>
      <c r="B104" s="6" t="s">
        <v>4</v>
      </c>
      <c r="C104" s="6">
        <v>55000000</v>
      </c>
      <c r="D104" s="6" t="s">
        <v>76</v>
      </c>
      <c r="E104" s="6">
        <v>2016</v>
      </c>
      <c r="F104" s="6" t="s">
        <v>77</v>
      </c>
    </row>
    <row r="105" spans="1:6" ht="15.75" customHeight="1" x14ac:dyDescent="0.2">
      <c r="A105" s="6" t="s">
        <v>393</v>
      </c>
      <c r="B105" s="6" t="s">
        <v>4</v>
      </c>
      <c r="C105" s="6">
        <v>2000000</v>
      </c>
      <c r="D105" s="6" t="s">
        <v>76</v>
      </c>
      <c r="E105" s="6">
        <v>2014</v>
      </c>
      <c r="F105" s="6" t="s">
        <v>77</v>
      </c>
    </row>
    <row r="106" spans="1:6" ht="15.75" customHeight="1" x14ac:dyDescent="0.2">
      <c r="A106" s="6" t="s">
        <v>394</v>
      </c>
      <c r="B106" s="6" t="s">
        <v>4</v>
      </c>
      <c r="C106" s="6">
        <v>15000000</v>
      </c>
      <c r="D106" s="6" t="s">
        <v>72</v>
      </c>
      <c r="E106" s="6">
        <v>2014</v>
      </c>
      <c r="F106" s="6" t="s">
        <v>77</v>
      </c>
    </row>
    <row r="107" spans="1:6" ht="15.75" customHeight="1" x14ac:dyDescent="0.2">
      <c r="A107" s="6" t="s">
        <v>394</v>
      </c>
      <c r="B107" s="6" t="s">
        <v>4</v>
      </c>
      <c r="C107" s="6">
        <v>5000000</v>
      </c>
      <c r="D107" s="6" t="s">
        <v>362</v>
      </c>
      <c r="E107" s="6">
        <v>2016</v>
      </c>
      <c r="F107" s="6" t="s">
        <v>77</v>
      </c>
    </row>
    <row r="108" spans="1:6" ht="15.75" customHeight="1" x14ac:dyDescent="0.2">
      <c r="A108" s="6" t="s">
        <v>111</v>
      </c>
      <c r="B108" s="6" t="s">
        <v>4</v>
      </c>
      <c r="C108" s="6">
        <v>5500000</v>
      </c>
      <c r="D108" s="6" t="s">
        <v>79</v>
      </c>
      <c r="E108" s="6">
        <v>2022</v>
      </c>
      <c r="F108" s="6" t="s">
        <v>77</v>
      </c>
    </row>
    <row r="109" spans="1:6" ht="15.75" customHeight="1" x14ac:dyDescent="0.2">
      <c r="A109" s="6" t="s">
        <v>395</v>
      </c>
      <c r="B109" s="6" t="s">
        <v>75</v>
      </c>
      <c r="C109" s="6">
        <v>5000000</v>
      </c>
      <c r="D109" s="6" t="s">
        <v>90</v>
      </c>
      <c r="E109" s="6">
        <v>2019</v>
      </c>
      <c r="F109" s="6" t="s">
        <v>77</v>
      </c>
    </row>
    <row r="110" spans="1:6" ht="15.75" customHeight="1" x14ac:dyDescent="0.2">
      <c r="A110" s="6" t="s">
        <v>112</v>
      </c>
      <c r="B110" s="6" t="s">
        <v>71</v>
      </c>
      <c r="C110" s="6">
        <v>2000000</v>
      </c>
      <c r="D110" s="6" t="s">
        <v>93</v>
      </c>
      <c r="E110" s="6">
        <v>2022</v>
      </c>
      <c r="F110" s="6" t="s">
        <v>77</v>
      </c>
    </row>
    <row r="111" spans="1:6" ht="15.75" customHeight="1" x14ac:dyDescent="0.2">
      <c r="A111" s="6" t="s">
        <v>396</v>
      </c>
      <c r="B111" s="6" t="s">
        <v>4</v>
      </c>
      <c r="C111" s="6">
        <v>4000000</v>
      </c>
      <c r="D111" s="6" t="s">
        <v>85</v>
      </c>
      <c r="E111" s="6">
        <v>2018</v>
      </c>
      <c r="F111" s="6" t="s">
        <v>77</v>
      </c>
    </row>
    <row r="112" spans="1:6" ht="15.75" customHeight="1" x14ac:dyDescent="0.2">
      <c r="A112" s="6" t="s">
        <v>113</v>
      </c>
      <c r="B112" s="6" t="s">
        <v>75</v>
      </c>
      <c r="C112" s="6">
        <v>2000000</v>
      </c>
      <c r="D112" s="6" t="s">
        <v>105</v>
      </c>
      <c r="E112" s="6">
        <v>2022</v>
      </c>
      <c r="F112" s="6" t="s">
        <v>77</v>
      </c>
    </row>
    <row r="113" spans="1:6" ht="15.75" customHeight="1" x14ac:dyDescent="0.2">
      <c r="A113" s="6" t="s">
        <v>114</v>
      </c>
      <c r="B113" s="6" t="s">
        <v>4</v>
      </c>
      <c r="C113" s="6">
        <v>7000000</v>
      </c>
      <c r="D113" s="6" t="s">
        <v>359</v>
      </c>
      <c r="E113" s="6">
        <v>2018</v>
      </c>
      <c r="F113" s="6" t="s">
        <v>77</v>
      </c>
    </row>
    <row r="114" spans="1:6" ht="15.75" customHeight="1" x14ac:dyDescent="0.2">
      <c r="A114" s="6" t="s">
        <v>114</v>
      </c>
      <c r="B114" s="6" t="s">
        <v>4</v>
      </c>
      <c r="C114" s="6">
        <v>100000000</v>
      </c>
      <c r="D114" s="6" t="s">
        <v>102</v>
      </c>
      <c r="E114" s="6">
        <v>2022</v>
      </c>
      <c r="F114" s="6" t="s">
        <v>77</v>
      </c>
    </row>
    <row r="115" spans="1:6" ht="15.75" customHeight="1" x14ac:dyDescent="0.2">
      <c r="A115" s="6" t="s">
        <v>397</v>
      </c>
      <c r="B115" s="6" t="s">
        <v>75</v>
      </c>
      <c r="C115" s="6">
        <v>50000000</v>
      </c>
      <c r="D115" s="6" t="s">
        <v>93</v>
      </c>
      <c r="E115" s="6">
        <v>2019</v>
      </c>
      <c r="F115" s="6" t="s">
        <v>77</v>
      </c>
    </row>
    <row r="116" spans="1:6" ht="15.75" customHeight="1" x14ac:dyDescent="0.2">
      <c r="A116" s="6" t="s">
        <v>115</v>
      </c>
      <c r="B116" s="6" t="s">
        <v>75</v>
      </c>
      <c r="C116" s="6">
        <v>2000000</v>
      </c>
      <c r="D116" s="6" t="s">
        <v>102</v>
      </c>
      <c r="E116" s="6">
        <v>2022</v>
      </c>
      <c r="F116" s="6" t="s">
        <v>77</v>
      </c>
    </row>
    <row r="117" spans="1:6" ht="15.75" customHeight="1" x14ac:dyDescent="0.2">
      <c r="A117" s="6" t="s">
        <v>116</v>
      </c>
      <c r="B117" s="6" t="s">
        <v>75</v>
      </c>
      <c r="C117" s="6">
        <v>2000000</v>
      </c>
      <c r="D117" s="6" t="s">
        <v>81</v>
      </c>
      <c r="E117" s="6">
        <v>2022</v>
      </c>
      <c r="F117" s="6" t="s">
        <v>77</v>
      </c>
    </row>
    <row r="118" spans="1:6" ht="15.75" customHeight="1" x14ac:dyDescent="0.2">
      <c r="A118" s="6" t="s">
        <v>398</v>
      </c>
      <c r="B118" s="6" t="s">
        <v>71</v>
      </c>
      <c r="C118" s="6">
        <v>1000000</v>
      </c>
      <c r="D118" s="6" t="s">
        <v>85</v>
      </c>
      <c r="E118" s="6">
        <v>2014</v>
      </c>
      <c r="F118" s="6" t="s">
        <v>77</v>
      </c>
    </row>
    <row r="119" spans="1:6" ht="15.75" customHeight="1" x14ac:dyDescent="0.2">
      <c r="A119" s="6" t="s">
        <v>398</v>
      </c>
      <c r="B119" s="6" t="s">
        <v>75</v>
      </c>
      <c r="C119" s="6">
        <v>1000000</v>
      </c>
      <c r="D119" s="6" t="s">
        <v>362</v>
      </c>
      <c r="E119" s="6">
        <v>2016</v>
      </c>
      <c r="F119" s="6" t="s">
        <v>77</v>
      </c>
    </row>
    <row r="120" spans="1:6" ht="15.75" customHeight="1" x14ac:dyDescent="0.2">
      <c r="A120" s="6" t="s">
        <v>117</v>
      </c>
      <c r="B120" s="6" t="s">
        <v>92</v>
      </c>
      <c r="C120" s="6">
        <v>2000000</v>
      </c>
      <c r="D120" s="6" t="s">
        <v>79</v>
      </c>
      <c r="E120" s="6">
        <v>2022</v>
      </c>
      <c r="F120" s="6" t="s">
        <v>77</v>
      </c>
    </row>
    <row r="121" spans="1:6" ht="15.75" customHeight="1" x14ac:dyDescent="0.2">
      <c r="A121" s="6" t="s">
        <v>118</v>
      </c>
      <c r="B121" s="6" t="s">
        <v>4</v>
      </c>
      <c r="C121" s="6">
        <v>2000000</v>
      </c>
      <c r="D121" s="6" t="s">
        <v>105</v>
      </c>
      <c r="E121" s="6">
        <v>2022</v>
      </c>
      <c r="F121" s="6" t="s">
        <v>77</v>
      </c>
    </row>
    <row r="122" spans="1:6" ht="15.75" customHeight="1" x14ac:dyDescent="0.2">
      <c r="A122" s="6" t="s">
        <v>399</v>
      </c>
      <c r="B122" s="6" t="s">
        <v>4</v>
      </c>
      <c r="C122" s="6">
        <v>2000000</v>
      </c>
      <c r="D122" s="6" t="s">
        <v>93</v>
      </c>
      <c r="E122" s="6">
        <v>2019</v>
      </c>
      <c r="F122" s="6" t="s">
        <v>77</v>
      </c>
    </row>
    <row r="123" spans="1:6" ht="15.75" customHeight="1" x14ac:dyDescent="0.2">
      <c r="A123" s="6" t="s">
        <v>400</v>
      </c>
      <c r="B123" s="6" t="s">
        <v>4</v>
      </c>
      <c r="C123" s="6">
        <v>1000000</v>
      </c>
      <c r="D123" s="6" t="s">
        <v>90</v>
      </c>
      <c r="E123" s="6">
        <v>2015</v>
      </c>
      <c r="F123" s="6" t="s">
        <v>77</v>
      </c>
    </row>
    <row r="124" spans="1:6" ht="15.75" customHeight="1" x14ac:dyDescent="0.2">
      <c r="A124" s="6" t="s">
        <v>401</v>
      </c>
      <c r="B124" s="6" t="s">
        <v>4</v>
      </c>
      <c r="C124" s="6">
        <v>12000000</v>
      </c>
      <c r="D124" s="6" t="s">
        <v>76</v>
      </c>
      <c r="E124" s="6">
        <v>2016</v>
      </c>
      <c r="F124" s="6" t="s">
        <v>77</v>
      </c>
    </row>
    <row r="125" spans="1:6" ht="15.75" customHeight="1" x14ac:dyDescent="0.2">
      <c r="A125" s="6" t="s">
        <v>401</v>
      </c>
      <c r="B125" s="6" t="s">
        <v>4</v>
      </c>
      <c r="C125" s="6">
        <v>22000000</v>
      </c>
      <c r="D125" s="6" t="s">
        <v>132</v>
      </c>
      <c r="E125" s="6">
        <v>2018</v>
      </c>
      <c r="F125" s="6" t="s">
        <v>77</v>
      </c>
    </row>
    <row r="126" spans="1:6" ht="15.75" customHeight="1" x14ac:dyDescent="0.2">
      <c r="A126" s="6" t="s">
        <v>401</v>
      </c>
      <c r="B126" s="6" t="s">
        <v>4</v>
      </c>
      <c r="C126" s="6">
        <v>34000000</v>
      </c>
      <c r="D126" s="6" t="s">
        <v>84</v>
      </c>
      <c r="E126" s="6">
        <v>2019</v>
      </c>
      <c r="F126" s="6" t="s">
        <v>77</v>
      </c>
    </row>
    <row r="127" spans="1:6" ht="15.75" customHeight="1" x14ac:dyDescent="0.2">
      <c r="A127" s="6" t="s">
        <v>119</v>
      </c>
      <c r="B127" s="6" t="s">
        <v>4</v>
      </c>
      <c r="C127" s="6">
        <v>8500000</v>
      </c>
      <c r="D127" s="6" t="s">
        <v>355</v>
      </c>
      <c r="E127" s="6">
        <v>2017</v>
      </c>
      <c r="F127" s="6" t="s">
        <v>77</v>
      </c>
    </row>
    <row r="128" spans="1:6" ht="15.75" customHeight="1" x14ac:dyDescent="0.2">
      <c r="A128" s="6" t="s">
        <v>119</v>
      </c>
      <c r="B128" s="6" t="s">
        <v>4</v>
      </c>
      <c r="C128" s="6">
        <v>9500000</v>
      </c>
      <c r="D128" s="6" t="s">
        <v>76</v>
      </c>
      <c r="E128" s="6">
        <v>2018</v>
      </c>
      <c r="F128" s="6" t="s">
        <v>77</v>
      </c>
    </row>
    <row r="129" spans="1:6" ht="15.75" customHeight="1" x14ac:dyDescent="0.2">
      <c r="A129" s="6" t="s">
        <v>119</v>
      </c>
      <c r="B129" s="6" t="s">
        <v>4</v>
      </c>
      <c r="C129" s="6">
        <v>3000000</v>
      </c>
      <c r="D129" s="6" t="s">
        <v>84</v>
      </c>
      <c r="E129" s="6">
        <v>2022</v>
      </c>
      <c r="F129" s="6" t="s">
        <v>77</v>
      </c>
    </row>
    <row r="130" spans="1:6" ht="15.75" customHeight="1" x14ac:dyDescent="0.2">
      <c r="A130" s="6" t="s">
        <v>120</v>
      </c>
      <c r="B130" s="6" t="s">
        <v>4</v>
      </c>
      <c r="C130" s="6">
        <v>8000000</v>
      </c>
      <c r="D130" s="6" t="s">
        <v>90</v>
      </c>
      <c r="E130" s="6">
        <v>2014</v>
      </c>
      <c r="F130" s="6" t="s">
        <v>73</v>
      </c>
    </row>
    <row r="131" spans="1:6" ht="15.75" customHeight="1" x14ac:dyDescent="0.2">
      <c r="A131" s="6" t="s">
        <v>120</v>
      </c>
      <c r="B131" s="6" t="s">
        <v>75</v>
      </c>
      <c r="C131" s="6">
        <v>5000000</v>
      </c>
      <c r="D131" s="6" t="s">
        <v>76</v>
      </c>
      <c r="E131" s="6">
        <v>2016</v>
      </c>
      <c r="F131" s="6" t="s">
        <v>73</v>
      </c>
    </row>
    <row r="132" spans="1:6" ht="15.75" customHeight="1" x14ac:dyDescent="0.2">
      <c r="A132" s="6" t="s">
        <v>120</v>
      </c>
      <c r="B132" s="6" t="s">
        <v>75</v>
      </c>
      <c r="C132" s="6">
        <v>22000000</v>
      </c>
      <c r="D132" s="6" t="s">
        <v>84</v>
      </c>
      <c r="E132" s="6">
        <v>2018</v>
      </c>
      <c r="F132" s="6" t="s">
        <v>73</v>
      </c>
    </row>
    <row r="133" spans="1:6" ht="15.75" customHeight="1" x14ac:dyDescent="0.2">
      <c r="A133" s="6" t="s">
        <v>120</v>
      </c>
      <c r="B133" s="6" t="s">
        <v>75</v>
      </c>
      <c r="C133" s="6">
        <v>7500000</v>
      </c>
      <c r="D133" s="6" t="s">
        <v>79</v>
      </c>
      <c r="E133" s="6">
        <v>2021</v>
      </c>
      <c r="F133" s="6" t="s">
        <v>73</v>
      </c>
    </row>
    <row r="134" spans="1:6" ht="15.75" customHeight="1" x14ac:dyDescent="0.2">
      <c r="A134" s="6" t="s">
        <v>402</v>
      </c>
      <c r="B134" s="6" t="s">
        <v>92</v>
      </c>
      <c r="C134" s="6">
        <v>2000000</v>
      </c>
      <c r="D134" s="6" t="s">
        <v>84</v>
      </c>
      <c r="E134" s="6">
        <v>2014</v>
      </c>
      <c r="F134" s="6" t="s">
        <v>73</v>
      </c>
    </row>
    <row r="135" spans="1:6" ht="15.75" customHeight="1" x14ac:dyDescent="0.2">
      <c r="A135" s="6" t="s">
        <v>403</v>
      </c>
      <c r="B135" s="6" t="s">
        <v>4</v>
      </c>
      <c r="C135" s="6">
        <v>14000000</v>
      </c>
      <c r="D135" s="6" t="s">
        <v>132</v>
      </c>
      <c r="E135" s="6">
        <v>2018</v>
      </c>
      <c r="F135" s="6" t="s">
        <v>73</v>
      </c>
    </row>
    <row r="136" spans="1:6" ht="15.75" customHeight="1" x14ac:dyDescent="0.2">
      <c r="A136" s="6" t="s">
        <v>404</v>
      </c>
      <c r="B136" s="6" t="s">
        <v>4</v>
      </c>
      <c r="C136" s="6">
        <v>10000000</v>
      </c>
      <c r="D136" s="6" t="s">
        <v>85</v>
      </c>
      <c r="E136" s="6">
        <v>2014</v>
      </c>
      <c r="F136" s="6" t="s">
        <v>73</v>
      </c>
    </row>
    <row r="137" spans="1:6" ht="15.75" customHeight="1" x14ac:dyDescent="0.2">
      <c r="A137" s="6" t="s">
        <v>405</v>
      </c>
      <c r="B137" s="6" t="s">
        <v>4</v>
      </c>
      <c r="C137" s="6">
        <v>1500000</v>
      </c>
      <c r="D137" s="6" t="s">
        <v>85</v>
      </c>
      <c r="E137" s="6">
        <v>2013</v>
      </c>
      <c r="F137" s="6" t="s">
        <v>73</v>
      </c>
    </row>
    <row r="138" spans="1:6" ht="15.75" customHeight="1" x14ac:dyDescent="0.2">
      <c r="A138" s="6" t="s">
        <v>405</v>
      </c>
      <c r="B138" s="6" t="s">
        <v>4</v>
      </c>
      <c r="C138" s="6">
        <v>3000000</v>
      </c>
      <c r="D138" s="6" t="s">
        <v>76</v>
      </c>
      <c r="E138" s="6">
        <v>2017</v>
      </c>
      <c r="F138" s="6" t="s">
        <v>73</v>
      </c>
    </row>
    <row r="139" spans="1:6" ht="15.75" customHeight="1" x14ac:dyDescent="0.2">
      <c r="A139" s="6" t="s">
        <v>405</v>
      </c>
      <c r="B139" s="6" t="s">
        <v>4</v>
      </c>
      <c r="C139" s="6">
        <v>5000000</v>
      </c>
      <c r="D139" s="6" t="s">
        <v>90</v>
      </c>
      <c r="E139" s="6">
        <v>2018</v>
      </c>
      <c r="F139" s="6" t="s">
        <v>73</v>
      </c>
    </row>
    <row r="140" spans="1:6" ht="15.75" customHeight="1" x14ac:dyDescent="0.2">
      <c r="A140" s="6" t="s">
        <v>406</v>
      </c>
      <c r="B140" s="6" t="s">
        <v>75</v>
      </c>
      <c r="C140" s="6">
        <v>145000000</v>
      </c>
      <c r="D140" s="6" t="s">
        <v>362</v>
      </c>
      <c r="E140" s="6">
        <v>2017</v>
      </c>
      <c r="F140" s="6" t="s">
        <v>73</v>
      </c>
    </row>
    <row r="141" spans="1:6" ht="15.75" customHeight="1" x14ac:dyDescent="0.2">
      <c r="A141" s="6" t="s">
        <v>406</v>
      </c>
      <c r="B141" s="6" t="s">
        <v>75</v>
      </c>
      <c r="C141" s="6">
        <v>125000000</v>
      </c>
      <c r="D141" s="6" t="s">
        <v>90</v>
      </c>
      <c r="E141" s="6">
        <v>2018</v>
      </c>
      <c r="F141" s="6" t="s">
        <v>73</v>
      </c>
    </row>
    <row r="142" spans="1:6" ht="15.75" customHeight="1" x14ac:dyDescent="0.2">
      <c r="A142" s="6" t="s">
        <v>121</v>
      </c>
      <c r="B142" s="6" t="s">
        <v>75</v>
      </c>
      <c r="C142" s="6">
        <v>4000000</v>
      </c>
      <c r="D142" s="6" t="s">
        <v>105</v>
      </c>
      <c r="E142" s="6">
        <v>2022</v>
      </c>
      <c r="F142" s="6" t="s">
        <v>73</v>
      </c>
    </row>
    <row r="143" spans="1:6" ht="15.75" customHeight="1" x14ac:dyDescent="0.2">
      <c r="A143" s="6" t="s">
        <v>407</v>
      </c>
      <c r="B143" s="6" t="s">
        <v>4</v>
      </c>
      <c r="C143" s="6">
        <v>18000000</v>
      </c>
      <c r="D143" s="6" t="s">
        <v>132</v>
      </c>
      <c r="E143" s="6">
        <v>2014</v>
      </c>
      <c r="F143" s="6" t="s">
        <v>73</v>
      </c>
    </row>
    <row r="144" spans="1:6" ht="15.75" customHeight="1" x14ac:dyDescent="0.2">
      <c r="A144" s="6" t="s">
        <v>122</v>
      </c>
      <c r="B144" s="6" t="s">
        <v>71</v>
      </c>
      <c r="C144" s="6">
        <v>5000000</v>
      </c>
      <c r="D144" s="6" t="s">
        <v>105</v>
      </c>
      <c r="E144" s="6">
        <v>2022</v>
      </c>
      <c r="F144" s="6" t="s">
        <v>73</v>
      </c>
    </row>
    <row r="145" spans="1:6" ht="15.75" customHeight="1" x14ac:dyDescent="0.2">
      <c r="A145" s="6" t="s">
        <v>123</v>
      </c>
      <c r="B145" s="6" t="s">
        <v>4</v>
      </c>
      <c r="C145" s="6">
        <v>42500000</v>
      </c>
      <c r="D145" s="6" t="s">
        <v>76</v>
      </c>
      <c r="E145" s="6">
        <v>2014</v>
      </c>
      <c r="F145" s="6" t="s">
        <v>73</v>
      </c>
    </row>
    <row r="146" spans="1:6" ht="15.75" customHeight="1" x14ac:dyDescent="0.2">
      <c r="A146" s="6" t="s">
        <v>123</v>
      </c>
      <c r="B146" s="6" t="s">
        <v>4</v>
      </c>
      <c r="C146" s="6">
        <v>42000000</v>
      </c>
      <c r="D146" s="6" t="s">
        <v>76</v>
      </c>
      <c r="E146" s="6">
        <v>2022</v>
      </c>
      <c r="F146" s="6" t="s">
        <v>77</v>
      </c>
    </row>
    <row r="147" spans="1:6" ht="15.75" customHeight="1" x14ac:dyDescent="0.2">
      <c r="A147" s="6" t="s">
        <v>408</v>
      </c>
      <c r="B147" s="6" t="s">
        <v>4</v>
      </c>
      <c r="C147" s="6">
        <v>3000000</v>
      </c>
      <c r="D147" s="6" t="s">
        <v>72</v>
      </c>
      <c r="E147" s="6">
        <v>2017</v>
      </c>
      <c r="F147" s="6" t="s">
        <v>73</v>
      </c>
    </row>
    <row r="148" spans="1:6" ht="15.75" customHeight="1" x14ac:dyDescent="0.2">
      <c r="A148" s="6" t="s">
        <v>408</v>
      </c>
      <c r="B148" s="6" t="s">
        <v>71</v>
      </c>
      <c r="C148" s="6">
        <v>5000000</v>
      </c>
      <c r="D148" s="6" t="s">
        <v>76</v>
      </c>
      <c r="E148" s="6">
        <v>2018</v>
      </c>
      <c r="F148" s="6" t="s">
        <v>73</v>
      </c>
    </row>
    <row r="149" spans="1:6" ht="15.75" customHeight="1" x14ac:dyDescent="0.2">
      <c r="A149" s="6" t="s">
        <v>409</v>
      </c>
      <c r="B149" s="6" t="s">
        <v>75</v>
      </c>
      <c r="C149" s="6">
        <v>2000000</v>
      </c>
      <c r="D149" s="6" t="s">
        <v>76</v>
      </c>
      <c r="E149" s="6">
        <v>2018</v>
      </c>
      <c r="F149" s="6" t="s">
        <v>77</v>
      </c>
    </row>
    <row r="150" spans="1:6" ht="15.75" customHeight="1" x14ac:dyDescent="0.2">
      <c r="A150" s="6" t="s">
        <v>410</v>
      </c>
      <c r="B150" s="6" t="s">
        <v>71</v>
      </c>
      <c r="C150" s="6">
        <v>24000000</v>
      </c>
      <c r="D150" s="6" t="s">
        <v>90</v>
      </c>
      <c r="E150" s="6">
        <v>2014</v>
      </c>
      <c r="F150" s="6" t="s">
        <v>73</v>
      </c>
    </row>
    <row r="151" spans="1:6" ht="15.75" customHeight="1" x14ac:dyDescent="0.2">
      <c r="A151" s="6" t="s">
        <v>411</v>
      </c>
      <c r="B151" s="6" t="s">
        <v>4</v>
      </c>
      <c r="C151" s="6">
        <v>5000000</v>
      </c>
      <c r="D151" s="6" t="s">
        <v>79</v>
      </c>
      <c r="E151" s="6">
        <v>2015</v>
      </c>
      <c r="F151" s="6" t="s">
        <v>73</v>
      </c>
    </row>
    <row r="152" spans="1:6" ht="15.75" customHeight="1" x14ac:dyDescent="0.2">
      <c r="A152" s="6" t="s">
        <v>412</v>
      </c>
      <c r="B152" s="6" t="s">
        <v>92</v>
      </c>
      <c r="C152" s="6">
        <v>3000000</v>
      </c>
      <c r="D152" s="6" t="s">
        <v>76</v>
      </c>
      <c r="E152" s="6">
        <v>2014</v>
      </c>
      <c r="F152" s="6" t="s">
        <v>73</v>
      </c>
    </row>
    <row r="153" spans="1:6" ht="15.75" customHeight="1" x14ac:dyDescent="0.2">
      <c r="A153" s="6" t="s">
        <v>413</v>
      </c>
      <c r="B153" s="6" t="s">
        <v>92</v>
      </c>
      <c r="C153" s="6">
        <v>32500000</v>
      </c>
      <c r="D153" s="6" t="s">
        <v>85</v>
      </c>
      <c r="E153" s="6">
        <v>2014</v>
      </c>
      <c r="F153" s="6" t="s">
        <v>73</v>
      </c>
    </row>
    <row r="154" spans="1:6" ht="15.75" customHeight="1" x14ac:dyDescent="0.2">
      <c r="A154" s="6" t="s">
        <v>413</v>
      </c>
      <c r="B154" s="6" t="s">
        <v>71</v>
      </c>
      <c r="C154" s="6">
        <v>36000000</v>
      </c>
      <c r="D154" s="6" t="s">
        <v>72</v>
      </c>
      <c r="E154" s="6">
        <v>2018</v>
      </c>
      <c r="F154" s="6" t="s">
        <v>73</v>
      </c>
    </row>
    <row r="155" spans="1:6" ht="15.75" customHeight="1" x14ac:dyDescent="0.2">
      <c r="A155" s="6" t="s">
        <v>124</v>
      </c>
      <c r="B155" s="6" t="s">
        <v>71</v>
      </c>
      <c r="C155" s="6">
        <v>2000000</v>
      </c>
      <c r="D155" s="6" t="s">
        <v>85</v>
      </c>
      <c r="E155" s="6">
        <v>2021</v>
      </c>
      <c r="F155" s="6" t="s">
        <v>77</v>
      </c>
    </row>
    <row r="156" spans="1:6" ht="15.75" customHeight="1" x14ac:dyDescent="0.2">
      <c r="A156" s="6" t="s">
        <v>125</v>
      </c>
      <c r="B156" s="6" t="s">
        <v>71</v>
      </c>
      <c r="C156" s="6">
        <v>2000000</v>
      </c>
      <c r="D156" s="6" t="s">
        <v>85</v>
      </c>
      <c r="E156" s="6">
        <v>2022</v>
      </c>
      <c r="F156" s="6" t="s">
        <v>77</v>
      </c>
    </row>
    <row r="157" spans="1:6" ht="15.75" customHeight="1" x14ac:dyDescent="0.2">
      <c r="A157" s="6" t="s">
        <v>414</v>
      </c>
      <c r="B157" s="6" t="s">
        <v>92</v>
      </c>
      <c r="C157" s="6">
        <v>2000000</v>
      </c>
      <c r="D157" s="6" t="s">
        <v>84</v>
      </c>
      <c r="E157" s="6">
        <v>2014</v>
      </c>
      <c r="F157" s="6" t="s">
        <v>77</v>
      </c>
    </row>
    <row r="158" spans="1:6" ht="15.75" customHeight="1" x14ac:dyDescent="0.2">
      <c r="A158" s="6" t="s">
        <v>414</v>
      </c>
      <c r="B158" s="6" t="s">
        <v>92</v>
      </c>
      <c r="C158" s="6">
        <v>2000000</v>
      </c>
      <c r="D158" s="6" t="s">
        <v>359</v>
      </c>
      <c r="E158" s="6">
        <v>2015</v>
      </c>
      <c r="F158" s="6" t="s">
        <v>77</v>
      </c>
    </row>
    <row r="159" spans="1:6" ht="15.75" customHeight="1" x14ac:dyDescent="0.2">
      <c r="A159" s="6" t="s">
        <v>415</v>
      </c>
      <c r="B159" s="6" t="s">
        <v>75</v>
      </c>
      <c r="C159" s="6">
        <v>3000000</v>
      </c>
      <c r="D159" s="6" t="s">
        <v>79</v>
      </c>
      <c r="E159" s="6">
        <v>2018</v>
      </c>
      <c r="F159" s="6" t="s">
        <v>73</v>
      </c>
    </row>
    <row r="160" spans="1:6" ht="15.75" customHeight="1" x14ac:dyDescent="0.2">
      <c r="A160" s="6" t="s">
        <v>416</v>
      </c>
      <c r="B160" s="6" t="s">
        <v>75</v>
      </c>
      <c r="C160" s="6">
        <v>42000000</v>
      </c>
      <c r="D160" s="6" t="s">
        <v>359</v>
      </c>
      <c r="E160" s="6">
        <v>2016</v>
      </c>
      <c r="F160" s="6" t="s">
        <v>73</v>
      </c>
    </row>
    <row r="161" spans="1:6" ht="15.75" customHeight="1" x14ac:dyDescent="0.2">
      <c r="A161" s="6" t="s">
        <v>416</v>
      </c>
      <c r="B161" s="6" t="s">
        <v>75</v>
      </c>
      <c r="C161" s="6">
        <v>20000000</v>
      </c>
      <c r="D161" s="6" t="s">
        <v>76</v>
      </c>
      <c r="E161" s="6">
        <v>2018</v>
      </c>
      <c r="F161" s="6" t="s">
        <v>73</v>
      </c>
    </row>
    <row r="162" spans="1:6" ht="15.75" customHeight="1" x14ac:dyDescent="0.2">
      <c r="A162" s="6" t="s">
        <v>416</v>
      </c>
      <c r="B162" s="6" t="s">
        <v>75</v>
      </c>
      <c r="C162" s="6">
        <v>50000000</v>
      </c>
      <c r="D162" s="6" t="s">
        <v>79</v>
      </c>
      <c r="E162" s="6">
        <v>2019</v>
      </c>
      <c r="F162" s="6" t="s">
        <v>73</v>
      </c>
    </row>
    <row r="163" spans="1:6" ht="15.75" customHeight="1" x14ac:dyDescent="0.2">
      <c r="A163" s="6" t="s">
        <v>417</v>
      </c>
      <c r="B163" s="6" t="s">
        <v>75</v>
      </c>
      <c r="C163" s="6">
        <v>2000000</v>
      </c>
      <c r="D163" s="6" t="s">
        <v>85</v>
      </c>
      <c r="E163" s="6">
        <v>2018</v>
      </c>
      <c r="F163" s="6" t="s">
        <v>77</v>
      </c>
    </row>
    <row r="164" spans="1:6" ht="15.75" customHeight="1" x14ac:dyDescent="0.2">
      <c r="A164" s="6" t="s">
        <v>126</v>
      </c>
      <c r="B164" s="6" t="s">
        <v>4</v>
      </c>
      <c r="C164" s="6">
        <v>1000000</v>
      </c>
      <c r="D164" s="6" t="s">
        <v>76</v>
      </c>
      <c r="E164" s="6">
        <v>2014</v>
      </c>
      <c r="F164" s="6" t="s">
        <v>77</v>
      </c>
    </row>
    <row r="165" spans="1:6" ht="15.75" customHeight="1" x14ac:dyDescent="0.2">
      <c r="A165" s="6" t="s">
        <v>126</v>
      </c>
      <c r="B165" s="6" t="s">
        <v>4</v>
      </c>
      <c r="C165" s="6">
        <v>1000000</v>
      </c>
      <c r="D165" s="6" t="s">
        <v>359</v>
      </c>
      <c r="E165" s="6">
        <v>2016</v>
      </c>
      <c r="F165" s="6" t="s">
        <v>77</v>
      </c>
    </row>
    <row r="166" spans="1:6" ht="15.75" customHeight="1" x14ac:dyDescent="0.2">
      <c r="A166" s="6" t="s">
        <v>126</v>
      </c>
      <c r="B166" s="6" t="s">
        <v>4</v>
      </c>
      <c r="C166" s="6">
        <v>2500000</v>
      </c>
      <c r="D166" s="6" t="s">
        <v>72</v>
      </c>
      <c r="E166" s="6">
        <v>2022</v>
      </c>
      <c r="F166" s="6" t="s">
        <v>77</v>
      </c>
    </row>
    <row r="167" spans="1:6" ht="15.75" customHeight="1" x14ac:dyDescent="0.2">
      <c r="A167" s="6" t="s">
        <v>127</v>
      </c>
      <c r="B167" s="6" t="s">
        <v>75</v>
      </c>
      <c r="C167" s="6">
        <v>5000000</v>
      </c>
      <c r="D167" s="6" t="s">
        <v>79</v>
      </c>
      <c r="E167" s="6">
        <v>2022</v>
      </c>
      <c r="F167" s="6" t="s">
        <v>73</v>
      </c>
    </row>
    <row r="168" spans="1:6" ht="15.75" customHeight="1" x14ac:dyDescent="0.2">
      <c r="A168" s="6" t="s">
        <v>128</v>
      </c>
      <c r="B168" s="6" t="s">
        <v>4</v>
      </c>
      <c r="C168" s="6">
        <v>12000000</v>
      </c>
      <c r="D168" s="6" t="s">
        <v>90</v>
      </c>
      <c r="E168" s="6">
        <v>2021</v>
      </c>
      <c r="F168" s="6" t="s">
        <v>77</v>
      </c>
    </row>
    <row r="169" spans="1:6" ht="15.75" customHeight="1" x14ac:dyDescent="0.2">
      <c r="A169" s="6" t="s">
        <v>128</v>
      </c>
      <c r="B169" s="6" t="s">
        <v>4</v>
      </c>
      <c r="C169" s="6">
        <v>42000000</v>
      </c>
      <c r="D169" s="6" t="s">
        <v>93</v>
      </c>
      <c r="E169" s="6">
        <v>2022</v>
      </c>
      <c r="F169" s="6" t="s">
        <v>77</v>
      </c>
    </row>
    <row r="170" spans="1:6" ht="15.75" customHeight="1" x14ac:dyDescent="0.2">
      <c r="A170" s="6" t="s">
        <v>129</v>
      </c>
      <c r="B170" s="6" t="s">
        <v>71</v>
      </c>
      <c r="C170" s="6">
        <v>19000000</v>
      </c>
      <c r="D170" s="6" t="s">
        <v>132</v>
      </c>
      <c r="E170" s="6">
        <v>2014</v>
      </c>
      <c r="F170" s="6" t="s">
        <v>77</v>
      </c>
    </row>
    <row r="171" spans="1:6" ht="15.75" customHeight="1" x14ac:dyDescent="0.2">
      <c r="A171" s="6" t="s">
        <v>129</v>
      </c>
      <c r="B171" s="6" t="s">
        <v>71</v>
      </c>
      <c r="C171" s="6">
        <v>5000000</v>
      </c>
      <c r="D171" s="6" t="s">
        <v>85</v>
      </c>
      <c r="E171" s="6">
        <v>2021</v>
      </c>
      <c r="F171" s="6" t="s">
        <v>77</v>
      </c>
    </row>
    <row r="172" spans="1:6" ht="15.75" customHeight="1" x14ac:dyDescent="0.2">
      <c r="A172" s="6" t="s">
        <v>418</v>
      </c>
      <c r="B172" s="6" t="s">
        <v>71</v>
      </c>
      <c r="C172" s="6">
        <v>1000000</v>
      </c>
      <c r="D172" s="6" t="s">
        <v>355</v>
      </c>
      <c r="E172" s="6">
        <v>2017</v>
      </c>
      <c r="F172" s="6" t="s">
        <v>77</v>
      </c>
    </row>
    <row r="173" spans="1:6" ht="15.75" customHeight="1" x14ac:dyDescent="0.2">
      <c r="A173" s="6" t="s">
        <v>130</v>
      </c>
      <c r="B173" s="6" t="s">
        <v>75</v>
      </c>
      <c r="C173" s="6">
        <v>2000000</v>
      </c>
      <c r="D173" s="6" t="s">
        <v>79</v>
      </c>
      <c r="E173" s="6">
        <v>2020</v>
      </c>
      <c r="F173" s="6" t="s">
        <v>73</v>
      </c>
    </row>
    <row r="174" spans="1:6" ht="15.75" customHeight="1" x14ac:dyDescent="0.2">
      <c r="A174" s="6" t="s">
        <v>131</v>
      </c>
      <c r="B174" s="6" t="s">
        <v>75</v>
      </c>
      <c r="C174" s="6">
        <v>5000000</v>
      </c>
      <c r="D174" s="6" t="s">
        <v>76</v>
      </c>
      <c r="E174" s="6">
        <v>2017</v>
      </c>
      <c r="F174" s="6" t="s">
        <v>73</v>
      </c>
    </row>
    <row r="175" spans="1:6" ht="15.75" customHeight="1" x14ac:dyDescent="0.2">
      <c r="A175" s="6" t="s">
        <v>131</v>
      </c>
      <c r="B175" s="6" t="s">
        <v>75</v>
      </c>
      <c r="C175" s="6">
        <v>10000000</v>
      </c>
      <c r="D175" s="6" t="s">
        <v>76</v>
      </c>
      <c r="E175" s="6">
        <v>2018</v>
      </c>
      <c r="F175" s="6" t="s">
        <v>73</v>
      </c>
    </row>
    <row r="176" spans="1:6" ht="15.75" customHeight="1" x14ac:dyDescent="0.2">
      <c r="A176" s="6" t="s">
        <v>131</v>
      </c>
      <c r="B176" s="6" t="s">
        <v>75</v>
      </c>
      <c r="C176" s="6">
        <v>30000000</v>
      </c>
      <c r="D176" s="6" t="s">
        <v>132</v>
      </c>
      <c r="E176" s="6">
        <v>2020</v>
      </c>
      <c r="F176" s="6" t="s">
        <v>73</v>
      </c>
    </row>
    <row r="177" spans="1:6" ht="15.75" customHeight="1" x14ac:dyDescent="0.2">
      <c r="A177" s="6" t="s">
        <v>131</v>
      </c>
      <c r="B177" s="6" t="s">
        <v>75</v>
      </c>
      <c r="C177" s="6">
        <v>36000000</v>
      </c>
      <c r="D177" s="6" t="s">
        <v>85</v>
      </c>
      <c r="E177" s="6">
        <v>2022</v>
      </c>
      <c r="F177" s="6" t="s">
        <v>73</v>
      </c>
    </row>
    <row r="178" spans="1:6" ht="15.75" customHeight="1" x14ac:dyDescent="0.2">
      <c r="A178" s="6" t="s">
        <v>133</v>
      </c>
      <c r="B178" s="6" t="s">
        <v>71</v>
      </c>
      <c r="C178" s="6">
        <v>13000000</v>
      </c>
      <c r="D178" s="6" t="s">
        <v>79</v>
      </c>
      <c r="E178" s="6">
        <v>2014</v>
      </c>
      <c r="F178" s="6" t="s">
        <v>73</v>
      </c>
    </row>
    <row r="179" spans="1:6" ht="15.75" customHeight="1" x14ac:dyDescent="0.2">
      <c r="A179" s="6" t="s">
        <v>133</v>
      </c>
      <c r="B179" s="6" t="s">
        <v>71</v>
      </c>
      <c r="C179" s="6">
        <v>96000000</v>
      </c>
      <c r="D179" s="6" t="s">
        <v>79</v>
      </c>
      <c r="E179" s="6">
        <v>2018</v>
      </c>
      <c r="F179" s="6" t="s">
        <v>73</v>
      </c>
    </row>
    <row r="180" spans="1:6" ht="15.75" customHeight="1" x14ac:dyDescent="0.2">
      <c r="A180" s="6" t="s">
        <v>133</v>
      </c>
      <c r="B180" s="6" t="s">
        <v>71</v>
      </c>
      <c r="C180" s="6">
        <v>20000000</v>
      </c>
      <c r="D180" s="6" t="s">
        <v>84</v>
      </c>
      <c r="E180" s="6">
        <v>2020</v>
      </c>
      <c r="F180" s="6" t="s">
        <v>73</v>
      </c>
    </row>
    <row r="181" spans="1:6" ht="15.75" customHeight="1" x14ac:dyDescent="0.2">
      <c r="A181" s="6" t="s">
        <v>134</v>
      </c>
      <c r="B181" s="6" t="s">
        <v>75</v>
      </c>
      <c r="C181" s="6">
        <v>42000000</v>
      </c>
      <c r="D181" s="6" t="s">
        <v>79</v>
      </c>
      <c r="E181" s="6">
        <v>2017</v>
      </c>
      <c r="F181" s="6" t="s">
        <v>73</v>
      </c>
    </row>
    <row r="182" spans="1:6" ht="15.75" customHeight="1" x14ac:dyDescent="0.2">
      <c r="A182" s="6" t="s">
        <v>134</v>
      </c>
      <c r="B182" s="6" t="s">
        <v>75</v>
      </c>
      <c r="C182" s="6">
        <v>74000000</v>
      </c>
      <c r="D182" s="6" t="s">
        <v>72</v>
      </c>
      <c r="E182" s="6">
        <v>2018</v>
      </c>
      <c r="F182" s="6" t="s">
        <v>73</v>
      </c>
    </row>
    <row r="183" spans="1:6" ht="15.75" customHeight="1" x14ac:dyDescent="0.2">
      <c r="A183" s="6" t="s">
        <v>134</v>
      </c>
      <c r="B183" s="6" t="s">
        <v>75</v>
      </c>
      <c r="C183" s="6">
        <v>15000000</v>
      </c>
      <c r="D183" s="6" t="s">
        <v>93</v>
      </c>
      <c r="E183" s="6">
        <v>2020</v>
      </c>
      <c r="F183" s="6" t="s">
        <v>73</v>
      </c>
    </row>
    <row r="184" spans="1:6" ht="15.75" customHeight="1" x14ac:dyDescent="0.2">
      <c r="A184" s="6" t="s">
        <v>419</v>
      </c>
      <c r="B184" s="6" t="s">
        <v>75</v>
      </c>
      <c r="C184" s="6">
        <v>3750000</v>
      </c>
      <c r="D184" s="6" t="s">
        <v>72</v>
      </c>
      <c r="E184" s="6">
        <v>2013</v>
      </c>
      <c r="F184" s="6" t="s">
        <v>73</v>
      </c>
    </row>
    <row r="185" spans="1:6" ht="15.75" customHeight="1" x14ac:dyDescent="0.2">
      <c r="A185" s="6" t="s">
        <v>420</v>
      </c>
      <c r="B185" s="6" t="s">
        <v>71</v>
      </c>
      <c r="C185" s="6">
        <v>20000000</v>
      </c>
      <c r="D185" s="6" t="s">
        <v>132</v>
      </c>
      <c r="E185" s="6">
        <v>2018</v>
      </c>
      <c r="F185" s="6" t="s">
        <v>73</v>
      </c>
    </row>
    <row r="186" spans="1:6" ht="15.75" customHeight="1" x14ac:dyDescent="0.2">
      <c r="A186" s="6" t="s">
        <v>135</v>
      </c>
      <c r="B186" s="6" t="s">
        <v>75</v>
      </c>
      <c r="C186" s="6">
        <v>46875000</v>
      </c>
      <c r="D186" s="6" t="s">
        <v>85</v>
      </c>
      <c r="E186" s="6">
        <v>2013</v>
      </c>
      <c r="F186" s="6" t="s">
        <v>73</v>
      </c>
    </row>
    <row r="187" spans="1:6" ht="15.75" customHeight="1" x14ac:dyDescent="0.2">
      <c r="A187" s="6" t="s">
        <v>135</v>
      </c>
      <c r="B187" s="6" t="s">
        <v>75</v>
      </c>
      <c r="C187" s="6">
        <v>14000000</v>
      </c>
      <c r="D187" s="6" t="s">
        <v>90</v>
      </c>
      <c r="E187" s="6">
        <v>2015</v>
      </c>
      <c r="F187" s="6" t="s">
        <v>73</v>
      </c>
    </row>
    <row r="188" spans="1:6" ht="15.75" customHeight="1" x14ac:dyDescent="0.2">
      <c r="A188" s="6" t="s">
        <v>135</v>
      </c>
      <c r="B188" s="6" t="s">
        <v>75</v>
      </c>
      <c r="C188" s="6">
        <v>70000000</v>
      </c>
      <c r="D188" s="6" t="s">
        <v>359</v>
      </c>
      <c r="E188" s="6">
        <v>2016</v>
      </c>
      <c r="F188" s="6" t="s">
        <v>73</v>
      </c>
    </row>
    <row r="189" spans="1:6" ht="15.75" customHeight="1" x14ac:dyDescent="0.2">
      <c r="A189" s="6" t="s">
        <v>135</v>
      </c>
      <c r="B189" s="6" t="s">
        <v>75</v>
      </c>
      <c r="C189" s="6">
        <v>100000000</v>
      </c>
      <c r="D189" s="6" t="s">
        <v>72</v>
      </c>
      <c r="E189" s="6">
        <v>2020</v>
      </c>
      <c r="F189" s="6" t="s">
        <v>73</v>
      </c>
    </row>
    <row r="190" spans="1:6" ht="15.75" customHeight="1" x14ac:dyDescent="0.2">
      <c r="A190" s="6" t="s">
        <v>135</v>
      </c>
      <c r="B190" s="6" t="s">
        <v>75</v>
      </c>
      <c r="C190" s="6">
        <v>162500000</v>
      </c>
      <c r="D190" s="6" t="s">
        <v>90</v>
      </c>
      <c r="E190" s="6">
        <v>2021</v>
      </c>
      <c r="F190" s="6" t="s">
        <v>73</v>
      </c>
    </row>
    <row r="191" spans="1:6" ht="15.75" customHeight="1" x14ac:dyDescent="0.2">
      <c r="A191" s="6" t="s">
        <v>421</v>
      </c>
      <c r="B191" s="6" t="s">
        <v>4</v>
      </c>
      <c r="C191" s="6">
        <v>7500000</v>
      </c>
      <c r="D191" s="6" t="s">
        <v>76</v>
      </c>
      <c r="E191" s="6">
        <v>2013</v>
      </c>
      <c r="F191" s="6" t="s">
        <v>73</v>
      </c>
    </row>
    <row r="192" spans="1:6" ht="15.75" customHeight="1" x14ac:dyDescent="0.2">
      <c r="A192" s="6" t="s">
        <v>422</v>
      </c>
      <c r="B192" s="6" t="s">
        <v>75</v>
      </c>
      <c r="C192" s="6">
        <v>22000000</v>
      </c>
      <c r="D192" s="6" t="s">
        <v>72</v>
      </c>
      <c r="E192" s="6">
        <v>2018</v>
      </c>
      <c r="F192" s="6" t="s">
        <v>73</v>
      </c>
    </row>
    <row r="193" spans="1:6" ht="15.75" customHeight="1" x14ac:dyDescent="0.2">
      <c r="A193" s="6" t="s">
        <v>423</v>
      </c>
      <c r="B193" s="6" t="s">
        <v>71</v>
      </c>
      <c r="C193" s="6">
        <v>64000000</v>
      </c>
      <c r="D193" s="6" t="s">
        <v>93</v>
      </c>
      <c r="E193" s="6">
        <v>2019</v>
      </c>
      <c r="F193" s="6" t="s">
        <v>73</v>
      </c>
    </row>
    <row r="194" spans="1:6" ht="15.75" customHeight="1" x14ac:dyDescent="0.2">
      <c r="A194" s="6" t="s">
        <v>424</v>
      </c>
      <c r="B194" s="6" t="s">
        <v>75</v>
      </c>
      <c r="C194" s="6">
        <v>3000000</v>
      </c>
      <c r="D194" s="6" t="s">
        <v>79</v>
      </c>
      <c r="E194" s="6">
        <v>2016</v>
      </c>
      <c r="F194" s="6" t="s">
        <v>73</v>
      </c>
    </row>
    <row r="195" spans="1:6" ht="15.75" customHeight="1" x14ac:dyDescent="0.2">
      <c r="A195" s="6" t="s">
        <v>424</v>
      </c>
      <c r="B195" s="6" t="s">
        <v>75</v>
      </c>
      <c r="C195" s="6">
        <v>19000000</v>
      </c>
      <c r="D195" s="6" t="s">
        <v>359</v>
      </c>
      <c r="E195" s="6">
        <v>2018</v>
      </c>
      <c r="F195" s="6" t="s">
        <v>73</v>
      </c>
    </row>
    <row r="196" spans="1:6" ht="15.75" customHeight="1" x14ac:dyDescent="0.2">
      <c r="A196" s="6" t="s">
        <v>425</v>
      </c>
      <c r="B196" s="6" t="s">
        <v>75</v>
      </c>
      <c r="C196" s="6">
        <v>45000000</v>
      </c>
      <c r="D196" s="6" t="s">
        <v>84</v>
      </c>
      <c r="E196" s="6">
        <v>2014</v>
      </c>
      <c r="F196" s="6" t="s">
        <v>73</v>
      </c>
    </row>
    <row r="197" spans="1:6" ht="15.75" customHeight="1" x14ac:dyDescent="0.2">
      <c r="A197" s="6" t="s">
        <v>425</v>
      </c>
      <c r="B197" s="6" t="s">
        <v>75</v>
      </c>
      <c r="C197" s="6">
        <v>10000000</v>
      </c>
      <c r="D197" s="6" t="s">
        <v>359</v>
      </c>
      <c r="E197" s="6">
        <v>2017</v>
      </c>
      <c r="F197" s="6" t="s">
        <v>73</v>
      </c>
    </row>
    <row r="198" spans="1:6" ht="15.75" customHeight="1" x14ac:dyDescent="0.2">
      <c r="A198" s="6" t="s">
        <v>136</v>
      </c>
      <c r="B198" s="6" t="s">
        <v>4</v>
      </c>
      <c r="C198" s="6">
        <v>23000000</v>
      </c>
      <c r="D198" s="6" t="s">
        <v>355</v>
      </c>
      <c r="E198" s="6">
        <v>2016</v>
      </c>
      <c r="F198" s="6" t="s">
        <v>73</v>
      </c>
    </row>
    <row r="199" spans="1:6" ht="15.75" customHeight="1" x14ac:dyDescent="0.2">
      <c r="A199" s="6" t="s">
        <v>136</v>
      </c>
      <c r="B199" s="6" t="s">
        <v>4</v>
      </c>
      <c r="C199" s="6">
        <v>20000000</v>
      </c>
      <c r="D199" s="6" t="s">
        <v>72</v>
      </c>
      <c r="E199" s="6">
        <v>2020</v>
      </c>
      <c r="F199" s="6" t="s">
        <v>73</v>
      </c>
    </row>
    <row r="200" spans="1:6" ht="15.75" customHeight="1" x14ac:dyDescent="0.2">
      <c r="A200" s="6" t="s">
        <v>137</v>
      </c>
      <c r="B200" s="6" t="s">
        <v>75</v>
      </c>
      <c r="C200" s="6">
        <v>48000000</v>
      </c>
      <c r="D200" s="6" t="s">
        <v>72</v>
      </c>
      <c r="E200" s="6">
        <v>2021</v>
      </c>
      <c r="F200" s="6" t="s">
        <v>73</v>
      </c>
    </row>
    <row r="201" spans="1:6" ht="15.75" customHeight="1" x14ac:dyDescent="0.2">
      <c r="A201" s="6" t="s">
        <v>426</v>
      </c>
      <c r="B201" s="6" t="s">
        <v>75</v>
      </c>
      <c r="C201" s="6">
        <v>7500000</v>
      </c>
      <c r="D201" s="6" t="s">
        <v>72</v>
      </c>
      <c r="E201" s="6">
        <v>2013</v>
      </c>
      <c r="F201" s="6" t="s">
        <v>73</v>
      </c>
    </row>
    <row r="202" spans="1:6" ht="15.75" customHeight="1" x14ac:dyDescent="0.2">
      <c r="A202" s="6" t="s">
        <v>426</v>
      </c>
      <c r="B202" s="6" t="s">
        <v>75</v>
      </c>
      <c r="C202" s="6">
        <v>10000000</v>
      </c>
      <c r="D202" s="6" t="s">
        <v>362</v>
      </c>
      <c r="E202" s="6">
        <v>2017</v>
      </c>
      <c r="F202" s="6" t="s">
        <v>73</v>
      </c>
    </row>
    <row r="203" spans="1:6" ht="15.75" customHeight="1" x14ac:dyDescent="0.2">
      <c r="A203" s="6" t="s">
        <v>426</v>
      </c>
      <c r="B203" s="6" t="s">
        <v>75</v>
      </c>
      <c r="C203" s="6">
        <v>15000000</v>
      </c>
      <c r="D203" s="6" t="s">
        <v>359</v>
      </c>
      <c r="E203" s="6">
        <v>2018</v>
      </c>
      <c r="F203" s="6" t="s">
        <v>73</v>
      </c>
    </row>
    <row r="204" spans="1:6" ht="15.75" customHeight="1" x14ac:dyDescent="0.2">
      <c r="A204" s="6" t="s">
        <v>138</v>
      </c>
      <c r="B204" s="6" t="s">
        <v>75</v>
      </c>
      <c r="C204" s="6">
        <v>26000000</v>
      </c>
      <c r="D204" s="6" t="s">
        <v>84</v>
      </c>
      <c r="E204" s="6">
        <v>2022</v>
      </c>
      <c r="F204" s="6" t="s">
        <v>73</v>
      </c>
    </row>
    <row r="205" spans="1:6" ht="15.75" customHeight="1" x14ac:dyDescent="0.2">
      <c r="A205" s="6" t="s">
        <v>427</v>
      </c>
      <c r="B205" s="6" t="s">
        <v>75</v>
      </c>
      <c r="C205" s="6">
        <v>40000000</v>
      </c>
      <c r="D205" s="6" t="s">
        <v>90</v>
      </c>
      <c r="E205" s="6">
        <v>2018</v>
      </c>
      <c r="F205" s="6" t="s">
        <v>73</v>
      </c>
    </row>
    <row r="206" spans="1:6" ht="15.75" customHeight="1" x14ac:dyDescent="0.2">
      <c r="A206" s="6" t="s">
        <v>428</v>
      </c>
      <c r="B206" s="6" t="s">
        <v>71</v>
      </c>
      <c r="C206" s="6">
        <v>5000000</v>
      </c>
      <c r="D206" s="6" t="s">
        <v>79</v>
      </c>
      <c r="E206" s="6">
        <v>2017</v>
      </c>
      <c r="F206" s="6" t="s">
        <v>73</v>
      </c>
    </row>
    <row r="207" spans="1:6" ht="15.75" customHeight="1" x14ac:dyDescent="0.2">
      <c r="A207" s="6" t="s">
        <v>429</v>
      </c>
      <c r="B207" s="6" t="s">
        <v>75</v>
      </c>
      <c r="C207" s="6">
        <v>31875000</v>
      </c>
      <c r="D207" s="6" t="s">
        <v>76</v>
      </c>
      <c r="E207" s="6">
        <v>2013</v>
      </c>
      <c r="F207" s="6" t="s">
        <v>73</v>
      </c>
    </row>
    <row r="208" spans="1:6" ht="15.75" customHeight="1" x14ac:dyDescent="0.2">
      <c r="A208" s="6" t="s">
        <v>429</v>
      </c>
      <c r="B208" s="6" t="s">
        <v>75</v>
      </c>
      <c r="C208" s="6">
        <v>35000000</v>
      </c>
      <c r="D208" s="6" t="s">
        <v>76</v>
      </c>
      <c r="E208" s="6">
        <v>2014</v>
      </c>
      <c r="F208" s="6" t="s">
        <v>73</v>
      </c>
    </row>
    <row r="209" spans="1:6" ht="15.75" customHeight="1" x14ac:dyDescent="0.2">
      <c r="A209" s="6" t="s">
        <v>429</v>
      </c>
      <c r="B209" s="6" t="s">
        <v>75</v>
      </c>
      <c r="C209" s="6">
        <v>28000000</v>
      </c>
      <c r="D209" s="6" t="s">
        <v>72</v>
      </c>
      <c r="E209" s="6">
        <v>2015</v>
      </c>
      <c r="F209" s="6" t="s">
        <v>73</v>
      </c>
    </row>
    <row r="210" spans="1:6" ht="15.75" customHeight="1" x14ac:dyDescent="0.2">
      <c r="A210" s="6" t="s">
        <v>429</v>
      </c>
      <c r="B210" s="6" t="s">
        <v>75</v>
      </c>
      <c r="C210" s="6">
        <v>3000000</v>
      </c>
      <c r="D210" s="6" t="s">
        <v>132</v>
      </c>
      <c r="E210" s="6">
        <v>2017</v>
      </c>
      <c r="F210" s="6" t="s">
        <v>73</v>
      </c>
    </row>
    <row r="211" spans="1:6" ht="15.75" customHeight="1" x14ac:dyDescent="0.2">
      <c r="A211" s="6" t="s">
        <v>139</v>
      </c>
      <c r="B211" s="6" t="s">
        <v>75</v>
      </c>
      <c r="C211" s="6">
        <v>3000000</v>
      </c>
      <c r="D211" s="6" t="s">
        <v>132</v>
      </c>
      <c r="E211" s="6">
        <v>2019</v>
      </c>
      <c r="F211" s="6" t="s">
        <v>77</v>
      </c>
    </row>
    <row r="212" spans="1:6" ht="15.75" customHeight="1" x14ac:dyDescent="0.2">
      <c r="A212" s="6" t="s">
        <v>139</v>
      </c>
      <c r="B212" s="6" t="s">
        <v>75</v>
      </c>
      <c r="C212" s="6">
        <v>2000000</v>
      </c>
      <c r="D212" s="6" t="s">
        <v>81</v>
      </c>
      <c r="E212" s="6">
        <v>2022</v>
      </c>
      <c r="F212" s="6" t="s">
        <v>77</v>
      </c>
    </row>
    <row r="213" spans="1:6" ht="15.75" customHeight="1" x14ac:dyDescent="0.2">
      <c r="A213" s="6" t="s">
        <v>140</v>
      </c>
      <c r="B213" s="6" t="s">
        <v>75</v>
      </c>
      <c r="C213" s="6">
        <v>7500000</v>
      </c>
      <c r="D213" s="6" t="s">
        <v>90</v>
      </c>
      <c r="E213" s="6">
        <v>2022</v>
      </c>
      <c r="F213" s="6" t="s">
        <v>73</v>
      </c>
    </row>
    <row r="214" spans="1:6" ht="15.75" customHeight="1" x14ac:dyDescent="0.2">
      <c r="A214" s="6" t="s">
        <v>141</v>
      </c>
      <c r="B214" s="6" t="s">
        <v>71</v>
      </c>
      <c r="C214" s="6">
        <v>30000000</v>
      </c>
      <c r="D214" s="6" t="s">
        <v>132</v>
      </c>
      <c r="E214" s="6">
        <v>2018</v>
      </c>
      <c r="F214" s="6" t="s">
        <v>73</v>
      </c>
    </row>
    <row r="215" spans="1:6" ht="15.75" customHeight="1" x14ac:dyDescent="0.2">
      <c r="A215" s="6" t="s">
        <v>141</v>
      </c>
      <c r="B215" s="6" t="s">
        <v>71</v>
      </c>
      <c r="C215" s="6">
        <v>7500000</v>
      </c>
      <c r="D215" s="6" t="s">
        <v>90</v>
      </c>
      <c r="E215" s="6">
        <v>2020</v>
      </c>
      <c r="F215" s="6" t="s">
        <v>73</v>
      </c>
    </row>
    <row r="216" spans="1:6" ht="15.75" customHeight="1" x14ac:dyDescent="0.2">
      <c r="A216" s="6" t="s">
        <v>141</v>
      </c>
      <c r="B216" s="6" t="s">
        <v>71</v>
      </c>
      <c r="C216" s="6">
        <v>30000000</v>
      </c>
      <c r="D216" s="6" t="s">
        <v>81</v>
      </c>
      <c r="E216" s="6">
        <v>2022</v>
      </c>
      <c r="F216" s="6" t="s">
        <v>73</v>
      </c>
    </row>
    <row r="217" spans="1:6" ht="15.75" customHeight="1" x14ac:dyDescent="0.2">
      <c r="A217" s="6" t="s">
        <v>142</v>
      </c>
      <c r="B217" s="6" t="s">
        <v>71</v>
      </c>
      <c r="C217" s="6">
        <v>55000000</v>
      </c>
      <c r="D217" s="6" t="s">
        <v>76</v>
      </c>
      <c r="E217" s="6">
        <v>2014</v>
      </c>
      <c r="F217" s="6" t="s">
        <v>73</v>
      </c>
    </row>
    <row r="218" spans="1:6" ht="15.75" customHeight="1" x14ac:dyDescent="0.2">
      <c r="A218" s="6" t="s">
        <v>142</v>
      </c>
      <c r="B218" s="6" t="s">
        <v>71</v>
      </c>
      <c r="C218" s="6">
        <v>62500000</v>
      </c>
      <c r="D218" s="6" t="s">
        <v>93</v>
      </c>
      <c r="E218" s="6">
        <v>2022</v>
      </c>
      <c r="F218" s="6" t="s">
        <v>73</v>
      </c>
    </row>
    <row r="219" spans="1:6" ht="15.75" customHeight="1" x14ac:dyDescent="0.2">
      <c r="A219" s="6" t="s">
        <v>430</v>
      </c>
      <c r="B219" s="6" t="s">
        <v>75</v>
      </c>
      <c r="C219" s="6">
        <v>28000000</v>
      </c>
      <c r="D219" s="6" t="s">
        <v>72</v>
      </c>
      <c r="E219" s="6">
        <v>2015</v>
      </c>
      <c r="F219" s="6" t="s">
        <v>73</v>
      </c>
    </row>
    <row r="220" spans="1:6" ht="15.75" customHeight="1" x14ac:dyDescent="0.2">
      <c r="A220" s="6" t="s">
        <v>143</v>
      </c>
      <c r="B220" s="6" t="s">
        <v>75</v>
      </c>
      <c r="C220" s="6">
        <v>20000000</v>
      </c>
      <c r="D220" s="6" t="s">
        <v>72</v>
      </c>
      <c r="E220" s="6">
        <v>2022</v>
      </c>
      <c r="F220" s="6" t="s">
        <v>73</v>
      </c>
    </row>
    <row r="221" spans="1:6" ht="15.75" customHeight="1" x14ac:dyDescent="0.2">
      <c r="A221" s="6" t="s">
        <v>144</v>
      </c>
      <c r="B221" s="6" t="s">
        <v>75</v>
      </c>
      <c r="C221" s="6">
        <v>15000000</v>
      </c>
      <c r="D221" s="6" t="s">
        <v>105</v>
      </c>
      <c r="E221" s="6">
        <v>2021</v>
      </c>
      <c r="F221" s="6" t="s">
        <v>73</v>
      </c>
    </row>
    <row r="222" spans="1:6" ht="15.75" customHeight="1" x14ac:dyDescent="0.2">
      <c r="A222" s="6" t="s">
        <v>431</v>
      </c>
      <c r="B222" s="6" t="s">
        <v>92</v>
      </c>
      <c r="C222" s="6">
        <v>2000000</v>
      </c>
      <c r="D222" s="6" t="s">
        <v>79</v>
      </c>
      <c r="E222" s="6">
        <v>2014</v>
      </c>
      <c r="F222" s="6" t="s">
        <v>77</v>
      </c>
    </row>
    <row r="223" spans="1:6" ht="15.75" customHeight="1" x14ac:dyDescent="0.2">
      <c r="A223" s="6" t="s">
        <v>145</v>
      </c>
      <c r="B223" s="6" t="s">
        <v>75</v>
      </c>
      <c r="C223" s="6">
        <v>1000000</v>
      </c>
      <c r="D223" s="6" t="s">
        <v>362</v>
      </c>
      <c r="E223" s="6">
        <v>2016</v>
      </c>
      <c r="F223" s="6" t="s">
        <v>77</v>
      </c>
    </row>
    <row r="224" spans="1:6" ht="15.75" customHeight="1" x14ac:dyDescent="0.2">
      <c r="A224" s="6" t="s">
        <v>145</v>
      </c>
      <c r="B224" s="6" t="s">
        <v>75</v>
      </c>
      <c r="C224" s="6">
        <v>8000000</v>
      </c>
      <c r="D224" s="6" t="s">
        <v>85</v>
      </c>
      <c r="E224" s="6">
        <v>2018</v>
      </c>
      <c r="F224" s="6" t="s">
        <v>77</v>
      </c>
    </row>
    <row r="225" spans="1:6" ht="15.75" customHeight="1" x14ac:dyDescent="0.2">
      <c r="A225" s="6" t="s">
        <v>145</v>
      </c>
      <c r="B225" s="6" t="s">
        <v>4</v>
      </c>
      <c r="C225" s="6">
        <v>140000000</v>
      </c>
      <c r="D225" s="6" t="s">
        <v>85</v>
      </c>
      <c r="E225" s="6">
        <v>2022</v>
      </c>
      <c r="F225" s="6" t="s">
        <v>77</v>
      </c>
    </row>
    <row r="226" spans="1:6" ht="15.75" customHeight="1" x14ac:dyDescent="0.2">
      <c r="A226" s="6" t="s">
        <v>146</v>
      </c>
      <c r="B226" s="6" t="s">
        <v>4</v>
      </c>
      <c r="C226" s="6">
        <v>4000000</v>
      </c>
      <c r="D226" s="6" t="s">
        <v>90</v>
      </c>
      <c r="E226" s="6">
        <v>2014</v>
      </c>
      <c r="F226" s="6" t="s">
        <v>77</v>
      </c>
    </row>
    <row r="227" spans="1:6" ht="15.75" customHeight="1" x14ac:dyDescent="0.2">
      <c r="A227" s="6" t="s">
        <v>146</v>
      </c>
      <c r="B227" s="6" t="s">
        <v>75</v>
      </c>
      <c r="C227" s="6">
        <v>42000000</v>
      </c>
      <c r="D227" s="6" t="s">
        <v>76</v>
      </c>
      <c r="E227" s="6">
        <v>2016</v>
      </c>
      <c r="F227" s="6" t="s">
        <v>77</v>
      </c>
    </row>
    <row r="228" spans="1:6" ht="15.75" customHeight="1" x14ac:dyDescent="0.2">
      <c r="A228" s="6" t="s">
        <v>146</v>
      </c>
      <c r="B228" s="6" t="s">
        <v>75</v>
      </c>
      <c r="C228" s="6">
        <v>36000000</v>
      </c>
      <c r="D228" s="6" t="s">
        <v>76</v>
      </c>
      <c r="E228" s="6">
        <v>2018</v>
      </c>
      <c r="F228" s="6" t="s">
        <v>77</v>
      </c>
    </row>
    <row r="229" spans="1:6" ht="15.75" customHeight="1" x14ac:dyDescent="0.2">
      <c r="A229" s="6" t="s">
        <v>146</v>
      </c>
      <c r="B229" s="6" t="s">
        <v>75</v>
      </c>
      <c r="C229" s="6">
        <v>5000000</v>
      </c>
      <c r="D229" s="6" t="s">
        <v>132</v>
      </c>
      <c r="E229" s="6">
        <v>2020</v>
      </c>
      <c r="F229" s="6" t="s">
        <v>77</v>
      </c>
    </row>
    <row r="230" spans="1:6" ht="15.75" customHeight="1" x14ac:dyDescent="0.2">
      <c r="A230" s="6" t="s">
        <v>146</v>
      </c>
      <c r="B230" s="6" t="s">
        <v>75</v>
      </c>
      <c r="C230" s="6">
        <v>57500000</v>
      </c>
      <c r="D230" s="6" t="s">
        <v>102</v>
      </c>
      <c r="E230" s="6">
        <v>2022</v>
      </c>
      <c r="F230" s="6" t="s">
        <v>77</v>
      </c>
    </row>
    <row r="231" spans="1:6" ht="15.75" customHeight="1" x14ac:dyDescent="0.2">
      <c r="A231" s="6" t="s">
        <v>432</v>
      </c>
      <c r="B231" s="6" t="s">
        <v>75</v>
      </c>
      <c r="C231" s="6">
        <v>1000000</v>
      </c>
      <c r="D231" s="6" t="s">
        <v>84</v>
      </c>
      <c r="E231" s="6">
        <v>2016</v>
      </c>
      <c r="F231" s="6" t="s">
        <v>77</v>
      </c>
    </row>
    <row r="232" spans="1:6" ht="15.75" customHeight="1" x14ac:dyDescent="0.2">
      <c r="A232" s="6" t="s">
        <v>147</v>
      </c>
      <c r="B232" s="6" t="s">
        <v>71</v>
      </c>
      <c r="C232" s="6">
        <v>2000000</v>
      </c>
      <c r="D232" s="6" t="s">
        <v>72</v>
      </c>
      <c r="E232" s="6">
        <v>2019</v>
      </c>
      <c r="F232" s="6" t="s">
        <v>77</v>
      </c>
    </row>
    <row r="233" spans="1:6" ht="15.75" customHeight="1" x14ac:dyDescent="0.2">
      <c r="A233" s="6" t="s">
        <v>147</v>
      </c>
      <c r="B233" s="6" t="s">
        <v>71</v>
      </c>
      <c r="C233" s="6">
        <v>77500000</v>
      </c>
      <c r="D233" s="6" t="s">
        <v>90</v>
      </c>
      <c r="E233" s="6">
        <v>2022</v>
      </c>
      <c r="F233" s="6" t="s">
        <v>77</v>
      </c>
    </row>
    <row r="234" spans="1:6" ht="15.75" customHeight="1" x14ac:dyDescent="0.2">
      <c r="A234" s="6" t="s">
        <v>148</v>
      </c>
      <c r="B234" s="6" t="s">
        <v>71</v>
      </c>
      <c r="C234" s="6">
        <v>10000000</v>
      </c>
      <c r="D234" s="6" t="s">
        <v>85</v>
      </c>
      <c r="E234" s="6">
        <v>2022</v>
      </c>
      <c r="F234" s="6" t="s">
        <v>73</v>
      </c>
    </row>
    <row r="235" spans="1:6" ht="15.75" customHeight="1" x14ac:dyDescent="0.2">
      <c r="A235" s="6" t="s">
        <v>149</v>
      </c>
      <c r="B235" s="6" t="s">
        <v>71</v>
      </c>
      <c r="C235" s="6">
        <v>30000000</v>
      </c>
      <c r="D235" s="6" t="s">
        <v>84</v>
      </c>
      <c r="E235" s="6">
        <v>2022</v>
      </c>
      <c r="F235" s="6" t="s">
        <v>73</v>
      </c>
    </row>
    <row r="236" spans="1:6" ht="15.75" customHeight="1" x14ac:dyDescent="0.2">
      <c r="A236" s="6" t="s">
        <v>433</v>
      </c>
      <c r="B236" s="6" t="s">
        <v>4</v>
      </c>
      <c r="C236" s="6">
        <v>11000000</v>
      </c>
      <c r="D236" s="6" t="s">
        <v>90</v>
      </c>
      <c r="E236" s="6">
        <v>2014</v>
      </c>
      <c r="F236" s="6" t="s">
        <v>77</v>
      </c>
    </row>
    <row r="237" spans="1:6" ht="15.75" customHeight="1" x14ac:dyDescent="0.2">
      <c r="A237" s="6" t="s">
        <v>433</v>
      </c>
      <c r="B237" s="6" t="s">
        <v>4</v>
      </c>
      <c r="C237" s="6">
        <v>20000000</v>
      </c>
      <c r="D237" s="6" t="s">
        <v>355</v>
      </c>
      <c r="E237" s="6">
        <v>2016</v>
      </c>
      <c r="F237" s="6" t="s">
        <v>77</v>
      </c>
    </row>
    <row r="238" spans="1:6" ht="15.75" customHeight="1" x14ac:dyDescent="0.2">
      <c r="A238" s="6" t="s">
        <v>433</v>
      </c>
      <c r="B238" s="6" t="s">
        <v>4</v>
      </c>
      <c r="C238" s="6">
        <v>7500000</v>
      </c>
      <c r="D238" s="6" t="s">
        <v>90</v>
      </c>
      <c r="E238" s="6">
        <v>2018</v>
      </c>
      <c r="F238" s="6" t="s">
        <v>77</v>
      </c>
    </row>
    <row r="239" spans="1:6" ht="15.75" customHeight="1" x14ac:dyDescent="0.2">
      <c r="A239" s="6" t="s">
        <v>150</v>
      </c>
      <c r="B239" s="6" t="s">
        <v>92</v>
      </c>
      <c r="C239" s="6">
        <v>2000000</v>
      </c>
      <c r="D239" s="6" t="s">
        <v>90</v>
      </c>
      <c r="E239" s="6">
        <v>2022</v>
      </c>
      <c r="F239" s="6" t="s">
        <v>77</v>
      </c>
    </row>
    <row r="240" spans="1:6" ht="15.75" customHeight="1" x14ac:dyDescent="0.2">
      <c r="A240" s="6" t="s">
        <v>434</v>
      </c>
      <c r="B240" s="6" t="s">
        <v>75</v>
      </c>
      <c r="C240" s="6">
        <v>2000000</v>
      </c>
      <c r="D240" s="6" t="s">
        <v>85</v>
      </c>
      <c r="E240" s="6">
        <v>2018</v>
      </c>
      <c r="F240" s="6" t="s">
        <v>77</v>
      </c>
    </row>
    <row r="241" spans="1:6" ht="15.75" customHeight="1" x14ac:dyDescent="0.2">
      <c r="A241" s="6" t="s">
        <v>151</v>
      </c>
      <c r="B241" s="6" t="s">
        <v>75</v>
      </c>
      <c r="C241" s="6">
        <v>2000000</v>
      </c>
      <c r="D241" s="6" t="s">
        <v>84</v>
      </c>
      <c r="E241" s="6">
        <v>2020</v>
      </c>
      <c r="F241" s="6" t="s">
        <v>77</v>
      </c>
    </row>
    <row r="242" spans="1:6" ht="15.75" customHeight="1" x14ac:dyDescent="0.2">
      <c r="A242" s="6" t="s">
        <v>152</v>
      </c>
      <c r="B242" s="6" t="s">
        <v>92</v>
      </c>
      <c r="C242" s="6">
        <v>125000000</v>
      </c>
      <c r="D242" s="6" t="s">
        <v>359</v>
      </c>
      <c r="E242" s="6">
        <v>2014</v>
      </c>
      <c r="F242" s="6" t="s">
        <v>77</v>
      </c>
    </row>
    <row r="243" spans="1:6" ht="15.75" customHeight="1" x14ac:dyDescent="0.2">
      <c r="A243" s="6" t="s">
        <v>152</v>
      </c>
      <c r="B243" s="6" t="s">
        <v>92</v>
      </c>
      <c r="C243" s="6">
        <v>105000000</v>
      </c>
      <c r="D243" s="6" t="s">
        <v>72</v>
      </c>
      <c r="E243" s="6">
        <v>2015</v>
      </c>
      <c r="F243" s="6" t="s">
        <v>77</v>
      </c>
    </row>
    <row r="244" spans="1:6" ht="15.75" customHeight="1" x14ac:dyDescent="0.2">
      <c r="A244" s="6" t="s">
        <v>152</v>
      </c>
      <c r="B244" s="6" t="s">
        <v>92</v>
      </c>
      <c r="C244" s="6">
        <v>23000000</v>
      </c>
      <c r="D244" s="6" t="s">
        <v>355</v>
      </c>
      <c r="E244" s="6">
        <v>2016</v>
      </c>
      <c r="F244" s="6" t="s">
        <v>77</v>
      </c>
    </row>
    <row r="245" spans="1:6" ht="15.75" customHeight="1" x14ac:dyDescent="0.2">
      <c r="A245" s="6" t="s">
        <v>152</v>
      </c>
      <c r="B245" s="6" t="s">
        <v>92</v>
      </c>
      <c r="C245" s="6">
        <v>74000000</v>
      </c>
      <c r="D245" s="6" t="s">
        <v>79</v>
      </c>
      <c r="E245" s="6">
        <v>2018</v>
      </c>
      <c r="F245" s="6" t="s">
        <v>77</v>
      </c>
    </row>
    <row r="246" spans="1:6" ht="15.75" customHeight="1" x14ac:dyDescent="0.2">
      <c r="A246" s="6" t="s">
        <v>152</v>
      </c>
      <c r="B246" s="6" t="s">
        <v>92</v>
      </c>
      <c r="C246" s="6">
        <v>55000000</v>
      </c>
      <c r="D246" s="6" t="s">
        <v>72</v>
      </c>
      <c r="E246" s="6">
        <v>2022</v>
      </c>
      <c r="F246" s="6" t="s">
        <v>77</v>
      </c>
    </row>
    <row r="247" spans="1:6" ht="15.75" customHeight="1" x14ac:dyDescent="0.2">
      <c r="A247" s="6" t="s">
        <v>435</v>
      </c>
      <c r="B247" s="6" t="s">
        <v>75</v>
      </c>
      <c r="C247" s="6">
        <v>1000000</v>
      </c>
      <c r="D247" s="6" t="s">
        <v>90</v>
      </c>
      <c r="E247" s="6">
        <v>2015</v>
      </c>
      <c r="F247" s="6" t="s">
        <v>77</v>
      </c>
    </row>
    <row r="248" spans="1:6" ht="15.75" customHeight="1" x14ac:dyDescent="0.2">
      <c r="A248" s="6" t="s">
        <v>436</v>
      </c>
      <c r="B248" s="6" t="s">
        <v>4</v>
      </c>
      <c r="C248" s="6">
        <v>45000000</v>
      </c>
      <c r="D248" s="6" t="s">
        <v>85</v>
      </c>
      <c r="E248" s="6">
        <v>2013</v>
      </c>
      <c r="F248" s="6" t="s">
        <v>73</v>
      </c>
    </row>
    <row r="249" spans="1:6" ht="15.75" customHeight="1" x14ac:dyDescent="0.2">
      <c r="A249" s="6" t="s">
        <v>437</v>
      </c>
      <c r="B249" s="6" t="s">
        <v>92</v>
      </c>
      <c r="C249" s="6">
        <v>3000000</v>
      </c>
      <c r="D249" s="6" t="s">
        <v>90</v>
      </c>
      <c r="E249" s="6">
        <v>2014</v>
      </c>
      <c r="F249" s="6" t="s">
        <v>77</v>
      </c>
    </row>
    <row r="250" spans="1:6" ht="15.75" customHeight="1" x14ac:dyDescent="0.2">
      <c r="A250" s="6" t="s">
        <v>153</v>
      </c>
      <c r="B250" s="6" t="s">
        <v>75</v>
      </c>
      <c r="C250" s="6">
        <v>11000000</v>
      </c>
      <c r="D250" s="6" t="s">
        <v>81</v>
      </c>
      <c r="E250" s="6">
        <v>2022</v>
      </c>
      <c r="F250" s="6" t="s">
        <v>73</v>
      </c>
    </row>
    <row r="251" spans="1:6" ht="15.75" customHeight="1" x14ac:dyDescent="0.2">
      <c r="A251" s="6" t="s">
        <v>438</v>
      </c>
      <c r="B251" s="6" t="s">
        <v>4</v>
      </c>
      <c r="C251" s="6">
        <v>7500000</v>
      </c>
      <c r="D251" s="6" t="s">
        <v>359</v>
      </c>
      <c r="E251" s="6">
        <v>2015</v>
      </c>
      <c r="F251" s="6" t="s">
        <v>73</v>
      </c>
    </row>
    <row r="252" spans="1:6" ht="15.75" customHeight="1" x14ac:dyDescent="0.2">
      <c r="A252" s="6" t="s">
        <v>154</v>
      </c>
      <c r="B252" s="6" t="s">
        <v>4</v>
      </c>
      <c r="C252" s="6">
        <v>20000000</v>
      </c>
      <c r="D252" s="6" t="s">
        <v>102</v>
      </c>
      <c r="E252" s="6">
        <v>2022</v>
      </c>
      <c r="F252" s="6" t="s">
        <v>73</v>
      </c>
    </row>
    <row r="253" spans="1:6" ht="15.75" customHeight="1" x14ac:dyDescent="0.2">
      <c r="A253" s="6" t="s">
        <v>439</v>
      </c>
      <c r="B253" s="6" t="s">
        <v>4</v>
      </c>
      <c r="C253" s="6">
        <v>5000000</v>
      </c>
      <c r="D253" s="6" t="s">
        <v>90</v>
      </c>
      <c r="E253" s="6">
        <v>2018</v>
      </c>
      <c r="F253" s="6" t="s">
        <v>73</v>
      </c>
    </row>
    <row r="254" spans="1:6" ht="15.75" customHeight="1" x14ac:dyDescent="0.2">
      <c r="A254" s="6" t="s">
        <v>155</v>
      </c>
      <c r="B254" s="6" t="s">
        <v>75</v>
      </c>
      <c r="C254" s="6">
        <v>5000000</v>
      </c>
      <c r="D254" s="6" t="s">
        <v>85</v>
      </c>
      <c r="E254" s="6">
        <v>2022</v>
      </c>
      <c r="F254" s="6" t="s">
        <v>73</v>
      </c>
    </row>
    <row r="255" spans="1:6" ht="15.75" customHeight="1" x14ac:dyDescent="0.2">
      <c r="A255" s="6" t="s">
        <v>156</v>
      </c>
      <c r="B255" s="6" t="s">
        <v>75</v>
      </c>
      <c r="C255" s="6">
        <v>64000000</v>
      </c>
      <c r="D255" s="6" t="s">
        <v>85</v>
      </c>
      <c r="E255" s="6">
        <v>2018</v>
      </c>
      <c r="F255" s="6" t="s">
        <v>73</v>
      </c>
    </row>
    <row r="256" spans="1:6" ht="15.75" customHeight="1" x14ac:dyDescent="0.2">
      <c r="A256" s="6" t="s">
        <v>156</v>
      </c>
      <c r="B256" s="6" t="s">
        <v>75</v>
      </c>
      <c r="C256" s="6">
        <v>44000000</v>
      </c>
      <c r="D256" s="6" t="s">
        <v>85</v>
      </c>
      <c r="E256" s="6">
        <v>2022</v>
      </c>
      <c r="F256" s="6" t="s">
        <v>73</v>
      </c>
    </row>
    <row r="257" spans="1:6" ht="15.75" customHeight="1" x14ac:dyDescent="0.2">
      <c r="A257" s="6" t="s">
        <v>440</v>
      </c>
      <c r="B257" s="6" t="s">
        <v>71</v>
      </c>
      <c r="C257" s="6">
        <v>45000000</v>
      </c>
      <c r="D257" s="6" t="s">
        <v>85</v>
      </c>
      <c r="E257" s="6">
        <v>2014</v>
      </c>
      <c r="F257" s="6" t="s">
        <v>73</v>
      </c>
    </row>
    <row r="258" spans="1:6" ht="15.75" customHeight="1" x14ac:dyDescent="0.2">
      <c r="A258" s="6" t="s">
        <v>440</v>
      </c>
      <c r="B258" s="6" t="s">
        <v>75</v>
      </c>
      <c r="C258" s="6">
        <v>23000000</v>
      </c>
      <c r="D258" s="6" t="s">
        <v>355</v>
      </c>
      <c r="E258" s="6">
        <v>2016</v>
      </c>
      <c r="F258" s="6" t="s">
        <v>73</v>
      </c>
    </row>
    <row r="259" spans="1:6" ht="15.75" customHeight="1" x14ac:dyDescent="0.2">
      <c r="A259" s="6" t="s">
        <v>441</v>
      </c>
      <c r="B259" s="6" t="s">
        <v>92</v>
      </c>
      <c r="C259" s="6">
        <v>1000000</v>
      </c>
      <c r="D259" s="6" t="s">
        <v>85</v>
      </c>
      <c r="E259" s="6">
        <v>2015</v>
      </c>
      <c r="F259" s="6" t="s">
        <v>77</v>
      </c>
    </row>
    <row r="260" spans="1:6" ht="15.75" customHeight="1" x14ac:dyDescent="0.2">
      <c r="A260" s="6" t="s">
        <v>441</v>
      </c>
      <c r="B260" s="6" t="s">
        <v>92</v>
      </c>
      <c r="C260" s="6">
        <v>10000000</v>
      </c>
      <c r="D260" s="6" t="s">
        <v>355</v>
      </c>
      <c r="E260" s="6">
        <v>2016</v>
      </c>
      <c r="F260" s="6" t="s">
        <v>77</v>
      </c>
    </row>
    <row r="261" spans="1:6" ht="15.75" customHeight="1" x14ac:dyDescent="0.2">
      <c r="A261" s="6" t="s">
        <v>441</v>
      </c>
      <c r="B261" s="6" t="s">
        <v>92</v>
      </c>
      <c r="C261" s="6">
        <v>7500000</v>
      </c>
      <c r="D261" s="6" t="s">
        <v>76</v>
      </c>
      <c r="E261" s="6">
        <v>2017</v>
      </c>
      <c r="F261" s="6" t="s">
        <v>77</v>
      </c>
    </row>
    <row r="262" spans="1:6" ht="15.75" customHeight="1" x14ac:dyDescent="0.2">
      <c r="A262" s="6" t="s">
        <v>157</v>
      </c>
      <c r="B262" s="6" t="s">
        <v>71</v>
      </c>
      <c r="C262" s="6">
        <v>15000000</v>
      </c>
      <c r="D262" s="6" t="s">
        <v>76</v>
      </c>
      <c r="E262" s="6">
        <v>2015</v>
      </c>
      <c r="F262" s="6" t="s">
        <v>73</v>
      </c>
    </row>
    <row r="263" spans="1:6" ht="15.75" customHeight="1" x14ac:dyDescent="0.2">
      <c r="A263" s="6" t="s">
        <v>157</v>
      </c>
      <c r="B263" s="6" t="s">
        <v>71</v>
      </c>
      <c r="C263" s="6">
        <v>20000000</v>
      </c>
      <c r="D263" s="6" t="s">
        <v>132</v>
      </c>
      <c r="E263" s="6">
        <v>2017</v>
      </c>
      <c r="F263" s="6" t="s">
        <v>73</v>
      </c>
    </row>
    <row r="264" spans="1:6" ht="15.75" customHeight="1" x14ac:dyDescent="0.2">
      <c r="A264" s="6" t="s">
        <v>157</v>
      </c>
      <c r="B264" s="6" t="s">
        <v>71</v>
      </c>
      <c r="C264" s="6">
        <v>52500000</v>
      </c>
      <c r="D264" s="6" t="s">
        <v>79</v>
      </c>
      <c r="E264" s="6">
        <v>2020</v>
      </c>
      <c r="F264" s="6" t="s">
        <v>73</v>
      </c>
    </row>
    <row r="265" spans="1:6" ht="15.75" customHeight="1" x14ac:dyDescent="0.2">
      <c r="A265" s="6" t="s">
        <v>158</v>
      </c>
      <c r="B265" s="6" t="s">
        <v>71</v>
      </c>
      <c r="C265" s="6">
        <v>38000000</v>
      </c>
      <c r="D265" s="6" t="s">
        <v>84</v>
      </c>
      <c r="E265" s="6">
        <v>2018</v>
      </c>
      <c r="F265" s="6" t="s">
        <v>73</v>
      </c>
    </row>
    <row r="266" spans="1:6" ht="15.75" customHeight="1" x14ac:dyDescent="0.2">
      <c r="A266" s="6" t="s">
        <v>158</v>
      </c>
      <c r="B266" s="6" t="s">
        <v>71</v>
      </c>
      <c r="C266" s="6">
        <v>20000000</v>
      </c>
      <c r="D266" s="6" t="s">
        <v>102</v>
      </c>
      <c r="E266" s="6">
        <v>2022</v>
      </c>
      <c r="F266" s="6" t="s">
        <v>73</v>
      </c>
    </row>
    <row r="267" spans="1:6" ht="15.75" customHeight="1" x14ac:dyDescent="0.2">
      <c r="A267" s="6" t="s">
        <v>159</v>
      </c>
      <c r="B267" s="6" t="s">
        <v>75</v>
      </c>
      <c r="C267" s="6">
        <v>5000000</v>
      </c>
      <c r="D267" s="6" t="s">
        <v>76</v>
      </c>
      <c r="E267" s="6">
        <v>2020</v>
      </c>
      <c r="F267" s="6" t="s">
        <v>73</v>
      </c>
    </row>
    <row r="268" spans="1:6" ht="15.75" customHeight="1" x14ac:dyDescent="0.2">
      <c r="A268" s="6" t="s">
        <v>159</v>
      </c>
      <c r="B268" s="6" t="s">
        <v>75</v>
      </c>
      <c r="C268" s="6">
        <v>7500000</v>
      </c>
      <c r="D268" s="6" t="s">
        <v>105</v>
      </c>
      <c r="E268" s="6">
        <v>2021</v>
      </c>
      <c r="F268" s="6" t="s">
        <v>73</v>
      </c>
    </row>
    <row r="269" spans="1:6" ht="15.75" customHeight="1" x14ac:dyDescent="0.2">
      <c r="A269" s="6" t="s">
        <v>159</v>
      </c>
      <c r="B269" s="6" t="s">
        <v>75</v>
      </c>
      <c r="C269" s="6">
        <v>7500000</v>
      </c>
      <c r="D269" s="6" t="s">
        <v>84</v>
      </c>
      <c r="E269" s="6">
        <v>2022</v>
      </c>
      <c r="F269" s="6" t="s">
        <v>73</v>
      </c>
    </row>
    <row r="270" spans="1:6" ht="15.75" customHeight="1" x14ac:dyDescent="0.2">
      <c r="A270" s="6" t="s">
        <v>160</v>
      </c>
      <c r="B270" s="6" t="s">
        <v>71</v>
      </c>
      <c r="C270" s="6">
        <v>47500000</v>
      </c>
      <c r="D270" s="6" t="s">
        <v>85</v>
      </c>
      <c r="E270" s="6">
        <v>2014</v>
      </c>
      <c r="F270" s="6" t="s">
        <v>73</v>
      </c>
    </row>
    <row r="271" spans="1:6" ht="15.75" customHeight="1" x14ac:dyDescent="0.2">
      <c r="A271" s="6" t="s">
        <v>160</v>
      </c>
      <c r="B271" s="6" t="s">
        <v>71</v>
      </c>
      <c r="C271" s="6">
        <v>16000000</v>
      </c>
      <c r="D271" s="6" t="s">
        <v>85</v>
      </c>
      <c r="E271" s="6">
        <v>2018</v>
      </c>
      <c r="F271" s="6" t="s">
        <v>73</v>
      </c>
    </row>
    <row r="272" spans="1:6" ht="15.75" customHeight="1" x14ac:dyDescent="0.2">
      <c r="A272" s="6" t="s">
        <v>160</v>
      </c>
      <c r="B272" s="6" t="s">
        <v>71</v>
      </c>
      <c r="C272" s="6">
        <v>70000000</v>
      </c>
      <c r="D272" s="6" t="s">
        <v>72</v>
      </c>
      <c r="E272" s="6">
        <v>2022</v>
      </c>
      <c r="F272" s="6" t="s">
        <v>73</v>
      </c>
    </row>
    <row r="273" spans="1:6" ht="15.75" customHeight="1" x14ac:dyDescent="0.2">
      <c r="A273" s="6" t="s">
        <v>442</v>
      </c>
      <c r="B273" s="6" t="s">
        <v>75</v>
      </c>
      <c r="C273" s="6">
        <v>3000000</v>
      </c>
      <c r="D273" s="6" t="s">
        <v>132</v>
      </c>
      <c r="E273" s="6">
        <v>2016</v>
      </c>
      <c r="F273" s="6" t="s">
        <v>73</v>
      </c>
    </row>
    <row r="274" spans="1:6" ht="15.75" customHeight="1" x14ac:dyDescent="0.2">
      <c r="A274" s="6" t="s">
        <v>161</v>
      </c>
      <c r="B274" s="6" t="s">
        <v>4</v>
      </c>
      <c r="C274" s="6">
        <v>5000000</v>
      </c>
      <c r="D274" s="6" t="s">
        <v>76</v>
      </c>
      <c r="E274" s="6">
        <v>2022</v>
      </c>
      <c r="F274" s="6" t="s">
        <v>73</v>
      </c>
    </row>
    <row r="275" spans="1:6" ht="15.75" customHeight="1" x14ac:dyDescent="0.2">
      <c r="A275" s="6" t="s">
        <v>443</v>
      </c>
      <c r="B275" s="6" t="s">
        <v>4</v>
      </c>
      <c r="C275" s="6">
        <v>15750000</v>
      </c>
      <c r="D275" s="6" t="s">
        <v>90</v>
      </c>
      <c r="E275" s="6">
        <v>2013</v>
      </c>
      <c r="F275" s="6" t="s">
        <v>73</v>
      </c>
    </row>
    <row r="276" spans="1:6" ht="15.75" customHeight="1" x14ac:dyDescent="0.2">
      <c r="A276" s="6" t="s">
        <v>162</v>
      </c>
      <c r="B276" s="6" t="s">
        <v>71</v>
      </c>
      <c r="C276" s="6">
        <v>8000000</v>
      </c>
      <c r="D276" s="6" t="s">
        <v>72</v>
      </c>
      <c r="E276" s="6">
        <v>2022</v>
      </c>
      <c r="F276" s="6" t="s">
        <v>73</v>
      </c>
    </row>
    <row r="277" spans="1:6" ht="15.75" customHeight="1" x14ac:dyDescent="0.2">
      <c r="A277" s="6" t="s">
        <v>444</v>
      </c>
      <c r="B277" s="6" t="s">
        <v>71</v>
      </c>
      <c r="C277" s="6">
        <v>28000000</v>
      </c>
      <c r="D277" s="6" t="s">
        <v>359</v>
      </c>
      <c r="E277" s="6">
        <v>2018</v>
      </c>
      <c r="F277" s="6" t="s">
        <v>77</v>
      </c>
    </row>
    <row r="278" spans="1:6" ht="15.75" customHeight="1" x14ac:dyDescent="0.2">
      <c r="A278" s="6" t="s">
        <v>445</v>
      </c>
      <c r="B278" s="6" t="s">
        <v>71</v>
      </c>
      <c r="C278" s="6">
        <v>32500000</v>
      </c>
      <c r="D278" s="6" t="s">
        <v>132</v>
      </c>
      <c r="E278" s="6">
        <v>2014</v>
      </c>
      <c r="F278" s="6" t="s">
        <v>73</v>
      </c>
    </row>
    <row r="279" spans="1:6" ht="15.75" customHeight="1" x14ac:dyDescent="0.2">
      <c r="A279" s="6" t="s">
        <v>163</v>
      </c>
      <c r="B279" s="6" t="s">
        <v>75</v>
      </c>
      <c r="C279" s="6">
        <v>75000000</v>
      </c>
      <c r="D279" s="6" t="s">
        <v>84</v>
      </c>
      <c r="E279" s="6">
        <v>2013</v>
      </c>
      <c r="F279" s="6" t="s">
        <v>73</v>
      </c>
    </row>
    <row r="280" spans="1:6" ht="15.75" customHeight="1" x14ac:dyDescent="0.2">
      <c r="A280" s="6" t="s">
        <v>163</v>
      </c>
      <c r="B280" s="6" t="s">
        <v>75</v>
      </c>
      <c r="C280" s="6">
        <v>60000000</v>
      </c>
      <c r="D280" s="6" t="s">
        <v>132</v>
      </c>
      <c r="E280" s="6">
        <v>2014</v>
      </c>
      <c r="F280" s="6" t="s">
        <v>73</v>
      </c>
    </row>
    <row r="281" spans="1:6" ht="15.75" customHeight="1" x14ac:dyDescent="0.2">
      <c r="A281" s="6" t="s">
        <v>163</v>
      </c>
      <c r="B281" s="6" t="s">
        <v>75</v>
      </c>
      <c r="C281" s="6">
        <v>90000000</v>
      </c>
      <c r="D281" s="6" t="s">
        <v>359</v>
      </c>
      <c r="E281" s="6">
        <v>2018</v>
      </c>
      <c r="F281" s="6" t="s">
        <v>73</v>
      </c>
    </row>
    <row r="282" spans="1:6" ht="15.75" customHeight="1" x14ac:dyDescent="0.2">
      <c r="A282" s="6" t="s">
        <v>163</v>
      </c>
      <c r="B282" s="6" t="s">
        <v>75</v>
      </c>
      <c r="C282" s="6">
        <v>107500000</v>
      </c>
      <c r="D282" s="6" t="s">
        <v>132</v>
      </c>
      <c r="E282" s="6">
        <v>2020</v>
      </c>
      <c r="F282" s="6" t="s">
        <v>73</v>
      </c>
    </row>
    <row r="283" spans="1:6" ht="15.75" customHeight="1" x14ac:dyDescent="0.2">
      <c r="A283" s="6" t="s">
        <v>163</v>
      </c>
      <c r="B283" s="6" t="s">
        <v>75</v>
      </c>
      <c r="C283" s="6">
        <v>142500000</v>
      </c>
      <c r="D283" s="6" t="s">
        <v>72</v>
      </c>
      <c r="E283" s="6">
        <v>2021</v>
      </c>
      <c r="F283" s="6" t="s">
        <v>73</v>
      </c>
    </row>
    <row r="284" spans="1:6" ht="15.75" customHeight="1" x14ac:dyDescent="0.2">
      <c r="A284" s="6" t="s">
        <v>164</v>
      </c>
      <c r="B284" s="6" t="s">
        <v>92</v>
      </c>
      <c r="C284" s="6">
        <v>15000000</v>
      </c>
      <c r="D284" s="6" t="s">
        <v>76</v>
      </c>
      <c r="E284" s="6">
        <v>2022</v>
      </c>
      <c r="F284" s="6" t="s">
        <v>73</v>
      </c>
    </row>
    <row r="285" spans="1:6" ht="15.75" customHeight="1" x14ac:dyDescent="0.2">
      <c r="A285" s="6" t="s">
        <v>446</v>
      </c>
      <c r="B285" s="6" t="s">
        <v>4</v>
      </c>
      <c r="C285" s="6">
        <v>17000000</v>
      </c>
      <c r="D285" s="6" t="s">
        <v>359</v>
      </c>
      <c r="E285" s="6">
        <v>2015</v>
      </c>
      <c r="F285" s="6" t="s">
        <v>77</v>
      </c>
    </row>
    <row r="286" spans="1:6" ht="15.75" customHeight="1" x14ac:dyDescent="0.2">
      <c r="A286" s="6" t="s">
        <v>165</v>
      </c>
      <c r="B286" s="6" t="s">
        <v>75</v>
      </c>
      <c r="C286" s="6">
        <v>5000000</v>
      </c>
      <c r="D286" s="6" t="s">
        <v>81</v>
      </c>
      <c r="E286" s="6">
        <v>2022</v>
      </c>
      <c r="F286" s="6" t="s">
        <v>77</v>
      </c>
    </row>
    <row r="287" spans="1:6" ht="15.75" customHeight="1" x14ac:dyDescent="0.2">
      <c r="A287" s="6" t="s">
        <v>165</v>
      </c>
      <c r="B287" s="6" t="s">
        <v>75</v>
      </c>
      <c r="C287" s="6">
        <v>7500000</v>
      </c>
      <c r="D287" s="6" t="s">
        <v>359</v>
      </c>
      <c r="E287" s="6">
        <v>2018</v>
      </c>
      <c r="F287" s="6" t="s">
        <v>77</v>
      </c>
    </row>
    <row r="288" spans="1:6" ht="15.75" customHeight="1" x14ac:dyDescent="0.2">
      <c r="A288" s="6" t="s">
        <v>165</v>
      </c>
      <c r="B288" s="6" t="s">
        <v>75</v>
      </c>
      <c r="C288" s="6">
        <v>5000000</v>
      </c>
      <c r="D288" s="6" t="s">
        <v>72</v>
      </c>
      <c r="E288" s="6">
        <v>2019</v>
      </c>
      <c r="F288" s="6" t="s">
        <v>77</v>
      </c>
    </row>
    <row r="289" spans="1:6" ht="15.75" customHeight="1" x14ac:dyDescent="0.2">
      <c r="A289" s="6" t="s">
        <v>165</v>
      </c>
      <c r="B289" s="6" t="s">
        <v>71</v>
      </c>
      <c r="C289" s="6">
        <v>13000000</v>
      </c>
      <c r="D289" s="6" t="s">
        <v>132</v>
      </c>
      <c r="E289" s="6">
        <v>2014</v>
      </c>
      <c r="F289" s="6" t="s">
        <v>77</v>
      </c>
    </row>
    <row r="290" spans="1:6" ht="15.75" customHeight="1" x14ac:dyDescent="0.2">
      <c r="A290" s="6" t="s">
        <v>447</v>
      </c>
      <c r="B290" s="6" t="s">
        <v>71</v>
      </c>
      <c r="C290" s="6">
        <v>1000000</v>
      </c>
      <c r="D290" s="6" t="s">
        <v>76</v>
      </c>
      <c r="E290" s="6">
        <v>2015</v>
      </c>
      <c r="F290" s="6" t="s">
        <v>77</v>
      </c>
    </row>
    <row r="291" spans="1:6" ht="15.75" customHeight="1" x14ac:dyDescent="0.2">
      <c r="A291" s="6" t="s">
        <v>447</v>
      </c>
      <c r="B291" s="6" t="s">
        <v>71</v>
      </c>
      <c r="C291" s="6">
        <v>20000000</v>
      </c>
      <c r="D291" s="6" t="s">
        <v>93</v>
      </c>
      <c r="E291" s="6">
        <v>2019</v>
      </c>
      <c r="F291" s="6" t="s">
        <v>77</v>
      </c>
    </row>
    <row r="292" spans="1:6" ht="15.75" customHeight="1" x14ac:dyDescent="0.2">
      <c r="A292" s="6" t="s">
        <v>166</v>
      </c>
      <c r="B292" s="6" t="s">
        <v>4</v>
      </c>
      <c r="C292" s="6">
        <v>20000000</v>
      </c>
      <c r="D292" s="6" t="s">
        <v>85</v>
      </c>
      <c r="E292" s="6">
        <v>2018</v>
      </c>
      <c r="F292" s="6" t="s">
        <v>77</v>
      </c>
    </row>
    <row r="293" spans="1:6" ht="15.75" customHeight="1" x14ac:dyDescent="0.2">
      <c r="A293" s="6" t="s">
        <v>166</v>
      </c>
      <c r="B293" s="6" t="s">
        <v>4</v>
      </c>
      <c r="C293" s="6">
        <v>20000000</v>
      </c>
      <c r="D293" s="6" t="s">
        <v>79</v>
      </c>
      <c r="E293" s="6">
        <v>2021</v>
      </c>
      <c r="F293" s="6" t="s">
        <v>77</v>
      </c>
    </row>
    <row r="294" spans="1:6" ht="15.75" customHeight="1" x14ac:dyDescent="0.2">
      <c r="A294" s="6" t="s">
        <v>448</v>
      </c>
      <c r="B294" s="6" t="s">
        <v>75</v>
      </c>
      <c r="C294" s="6">
        <v>1000000</v>
      </c>
      <c r="D294" s="6" t="s">
        <v>84</v>
      </c>
      <c r="E294" s="6">
        <v>2015</v>
      </c>
      <c r="F294" s="6" t="s">
        <v>77</v>
      </c>
    </row>
    <row r="295" spans="1:6" ht="15.75" customHeight="1" x14ac:dyDescent="0.2">
      <c r="A295" s="6" t="s">
        <v>449</v>
      </c>
      <c r="B295" s="6" t="s">
        <v>4</v>
      </c>
      <c r="C295" s="6">
        <v>7500000</v>
      </c>
      <c r="D295" s="6" t="s">
        <v>132</v>
      </c>
      <c r="E295" s="6">
        <v>2019</v>
      </c>
      <c r="F295" s="6" t="s">
        <v>73</v>
      </c>
    </row>
    <row r="296" spans="1:6" ht="15.75" customHeight="1" x14ac:dyDescent="0.2">
      <c r="A296" s="6" t="s">
        <v>167</v>
      </c>
      <c r="B296" s="6" t="s">
        <v>75</v>
      </c>
      <c r="C296" s="6">
        <v>2000000</v>
      </c>
      <c r="D296" s="6" t="s">
        <v>132</v>
      </c>
      <c r="E296" s="6">
        <v>2019</v>
      </c>
      <c r="F296" s="6" t="s">
        <v>77</v>
      </c>
    </row>
    <row r="297" spans="1:6" ht="15.75" customHeight="1" x14ac:dyDescent="0.2">
      <c r="A297" s="6" t="s">
        <v>167</v>
      </c>
      <c r="B297" s="6" t="s">
        <v>75</v>
      </c>
      <c r="C297" s="6">
        <v>38000000</v>
      </c>
      <c r="D297" s="6" t="s">
        <v>105</v>
      </c>
      <c r="E297" s="6">
        <v>2022</v>
      </c>
      <c r="F297" s="6" t="s">
        <v>77</v>
      </c>
    </row>
    <row r="298" spans="1:6" ht="15.75" customHeight="1" x14ac:dyDescent="0.2">
      <c r="A298" s="6" t="s">
        <v>450</v>
      </c>
      <c r="B298" s="6" t="s">
        <v>4</v>
      </c>
      <c r="C298" s="6">
        <v>7500000</v>
      </c>
      <c r="D298" s="6" t="s">
        <v>79</v>
      </c>
      <c r="E298" s="6">
        <v>2019</v>
      </c>
      <c r="F298" s="6" t="s">
        <v>73</v>
      </c>
    </row>
    <row r="299" spans="1:6" ht="15.75" customHeight="1" x14ac:dyDescent="0.2">
      <c r="A299" s="6" t="s">
        <v>168</v>
      </c>
      <c r="B299" s="6" t="s">
        <v>4</v>
      </c>
      <c r="C299" s="6">
        <v>4000000</v>
      </c>
      <c r="D299" s="6" t="s">
        <v>72</v>
      </c>
      <c r="E299" s="6">
        <v>2014</v>
      </c>
      <c r="F299" s="6" t="s">
        <v>77</v>
      </c>
    </row>
    <row r="300" spans="1:6" ht="15.75" customHeight="1" x14ac:dyDescent="0.2">
      <c r="A300" s="6" t="s">
        <v>168</v>
      </c>
      <c r="B300" s="6" t="s">
        <v>75</v>
      </c>
      <c r="C300" s="6">
        <v>2000000</v>
      </c>
      <c r="D300" s="6" t="s">
        <v>359</v>
      </c>
      <c r="E300" s="6">
        <v>2018</v>
      </c>
      <c r="F300" s="6" t="s">
        <v>77</v>
      </c>
    </row>
    <row r="301" spans="1:6" ht="15.75" customHeight="1" x14ac:dyDescent="0.2">
      <c r="A301" s="6" t="s">
        <v>168</v>
      </c>
      <c r="B301" s="6" t="s">
        <v>75</v>
      </c>
      <c r="C301" s="6">
        <v>107500000</v>
      </c>
      <c r="D301" s="6" t="s">
        <v>72</v>
      </c>
      <c r="E301" s="6">
        <v>2022</v>
      </c>
      <c r="F301" s="6" t="s">
        <v>77</v>
      </c>
    </row>
    <row r="302" spans="1:6" ht="15.75" customHeight="1" x14ac:dyDescent="0.2">
      <c r="A302" s="6" t="s">
        <v>451</v>
      </c>
      <c r="B302" s="6" t="s">
        <v>92</v>
      </c>
      <c r="C302" s="6">
        <v>5000000</v>
      </c>
      <c r="D302" s="6" t="s">
        <v>72</v>
      </c>
      <c r="E302" s="6">
        <v>2019</v>
      </c>
      <c r="F302" s="6" t="s">
        <v>73</v>
      </c>
    </row>
    <row r="303" spans="1:6" ht="15.75" customHeight="1" x14ac:dyDescent="0.2">
      <c r="A303" s="6" t="s">
        <v>452</v>
      </c>
      <c r="B303" s="6" t="s">
        <v>71</v>
      </c>
      <c r="C303" s="6">
        <v>6500000</v>
      </c>
      <c r="D303" s="6" t="s">
        <v>72</v>
      </c>
      <c r="E303" s="6">
        <v>2019</v>
      </c>
      <c r="F303" s="6" t="s">
        <v>77</v>
      </c>
    </row>
    <row r="304" spans="1:6" ht="15.75" customHeight="1" x14ac:dyDescent="0.2">
      <c r="A304" s="6" t="s">
        <v>169</v>
      </c>
      <c r="B304" s="6" t="s">
        <v>75</v>
      </c>
      <c r="C304" s="6">
        <v>2000000</v>
      </c>
      <c r="D304" s="6" t="s">
        <v>84</v>
      </c>
      <c r="E304" s="6">
        <v>2022</v>
      </c>
      <c r="F304" s="6" t="s">
        <v>77</v>
      </c>
    </row>
    <row r="305" spans="1:6" ht="15.75" customHeight="1" x14ac:dyDescent="0.2">
      <c r="A305" s="6" t="s">
        <v>453</v>
      </c>
      <c r="B305" s="6" t="s">
        <v>4</v>
      </c>
      <c r="C305" s="6">
        <v>1000000</v>
      </c>
      <c r="D305" s="6" t="s">
        <v>359</v>
      </c>
      <c r="E305" s="6">
        <v>2014</v>
      </c>
      <c r="F305" s="6" t="s">
        <v>77</v>
      </c>
    </row>
    <row r="306" spans="1:6" ht="15.75" customHeight="1" x14ac:dyDescent="0.2">
      <c r="A306" s="6" t="s">
        <v>454</v>
      </c>
      <c r="B306" s="6" t="s">
        <v>4</v>
      </c>
      <c r="C306" s="6">
        <v>10000000</v>
      </c>
      <c r="D306" s="6" t="s">
        <v>85</v>
      </c>
      <c r="E306" s="6">
        <v>2018</v>
      </c>
      <c r="F306" s="6" t="s">
        <v>73</v>
      </c>
    </row>
    <row r="307" spans="1:6" ht="15.75" customHeight="1" x14ac:dyDescent="0.2">
      <c r="A307" s="6" t="s">
        <v>455</v>
      </c>
      <c r="B307" s="6" t="s">
        <v>75</v>
      </c>
      <c r="C307" s="6">
        <v>6500000</v>
      </c>
      <c r="D307" s="6" t="s">
        <v>90</v>
      </c>
      <c r="E307" s="6">
        <v>2014</v>
      </c>
      <c r="F307" s="6" t="s">
        <v>77</v>
      </c>
    </row>
    <row r="308" spans="1:6" ht="15.75" customHeight="1" x14ac:dyDescent="0.2">
      <c r="A308" s="6" t="s">
        <v>455</v>
      </c>
      <c r="B308" s="6" t="s">
        <v>75</v>
      </c>
      <c r="C308" s="6">
        <v>1000000</v>
      </c>
      <c r="D308" s="6" t="s">
        <v>72</v>
      </c>
      <c r="E308" s="6">
        <v>2016</v>
      </c>
      <c r="F308" s="6" t="s">
        <v>77</v>
      </c>
    </row>
    <row r="309" spans="1:6" ht="15.75" customHeight="1" x14ac:dyDescent="0.2">
      <c r="A309" s="6" t="s">
        <v>456</v>
      </c>
      <c r="B309" s="6" t="s">
        <v>75</v>
      </c>
      <c r="C309" s="6">
        <v>24000000</v>
      </c>
      <c r="D309" s="6" t="s">
        <v>76</v>
      </c>
      <c r="E309" s="6">
        <v>2014</v>
      </c>
      <c r="F309" s="6" t="s">
        <v>77</v>
      </c>
    </row>
    <row r="310" spans="1:6" ht="15.75" customHeight="1" x14ac:dyDescent="0.2">
      <c r="A310" s="6" t="s">
        <v>456</v>
      </c>
      <c r="B310" s="6" t="s">
        <v>75</v>
      </c>
      <c r="C310" s="6">
        <v>15000000</v>
      </c>
      <c r="D310" s="6" t="s">
        <v>85</v>
      </c>
      <c r="E310" s="6">
        <v>2015</v>
      </c>
      <c r="F310" s="6" t="s">
        <v>77</v>
      </c>
    </row>
    <row r="311" spans="1:6" ht="15.75" customHeight="1" x14ac:dyDescent="0.2">
      <c r="A311" s="6" t="s">
        <v>456</v>
      </c>
      <c r="B311" s="6" t="s">
        <v>75</v>
      </c>
      <c r="C311" s="6">
        <v>10000000</v>
      </c>
      <c r="D311" s="6" t="s">
        <v>362</v>
      </c>
      <c r="E311" s="6">
        <v>2016</v>
      </c>
      <c r="F311" s="6" t="s">
        <v>77</v>
      </c>
    </row>
    <row r="312" spans="1:6" ht="15.75" customHeight="1" x14ac:dyDescent="0.2">
      <c r="A312" s="6" t="s">
        <v>170</v>
      </c>
      <c r="B312" s="6" t="s">
        <v>92</v>
      </c>
      <c r="C312" s="6">
        <v>3500000</v>
      </c>
      <c r="D312" s="6" t="s">
        <v>355</v>
      </c>
      <c r="E312" s="6">
        <v>2016</v>
      </c>
      <c r="F312" s="6" t="s">
        <v>77</v>
      </c>
    </row>
    <row r="313" spans="1:6" ht="15.75" customHeight="1" x14ac:dyDescent="0.2">
      <c r="A313" s="6" t="s">
        <v>170</v>
      </c>
      <c r="B313" s="6" t="s">
        <v>92</v>
      </c>
      <c r="C313" s="6">
        <v>62000000</v>
      </c>
      <c r="D313" s="6" t="s">
        <v>84</v>
      </c>
      <c r="E313" s="6">
        <v>2018</v>
      </c>
      <c r="F313" s="6" t="s">
        <v>77</v>
      </c>
    </row>
    <row r="314" spans="1:6" ht="15.75" customHeight="1" x14ac:dyDescent="0.2">
      <c r="A314" s="6" t="s">
        <v>170</v>
      </c>
      <c r="B314" s="6" t="s">
        <v>92</v>
      </c>
      <c r="C314" s="6">
        <v>152500000</v>
      </c>
      <c r="D314" s="6" t="s">
        <v>84</v>
      </c>
      <c r="E314" s="6">
        <v>2022</v>
      </c>
      <c r="F314" s="6" t="s">
        <v>77</v>
      </c>
    </row>
    <row r="315" spans="1:6" ht="15.75" customHeight="1" x14ac:dyDescent="0.2">
      <c r="A315" s="6" t="s">
        <v>171</v>
      </c>
      <c r="B315" s="6" t="s">
        <v>4</v>
      </c>
      <c r="C315" s="6">
        <v>2500000</v>
      </c>
      <c r="D315" s="6" t="s">
        <v>105</v>
      </c>
      <c r="E315" s="6">
        <v>2022</v>
      </c>
      <c r="F315" s="6" t="s">
        <v>77</v>
      </c>
    </row>
    <row r="316" spans="1:6" ht="15.75" customHeight="1" x14ac:dyDescent="0.2">
      <c r="A316" s="6" t="s">
        <v>171</v>
      </c>
      <c r="B316" s="6" t="s">
        <v>4</v>
      </c>
      <c r="C316" s="6">
        <v>2000000</v>
      </c>
      <c r="D316" s="6" t="s">
        <v>132</v>
      </c>
      <c r="F316" s="6" t="s">
        <v>77</v>
      </c>
    </row>
    <row r="317" spans="1:6" ht="15.75" customHeight="1" x14ac:dyDescent="0.2">
      <c r="A317" s="6" t="s">
        <v>457</v>
      </c>
      <c r="B317" s="6" t="s">
        <v>71</v>
      </c>
      <c r="C317" s="6">
        <v>1000000</v>
      </c>
      <c r="D317" s="6" t="s">
        <v>79</v>
      </c>
      <c r="E317" s="6">
        <v>2017</v>
      </c>
      <c r="F317" s="6" t="s">
        <v>77</v>
      </c>
    </row>
    <row r="318" spans="1:6" ht="15.75" customHeight="1" x14ac:dyDescent="0.2">
      <c r="A318" s="6" t="s">
        <v>457</v>
      </c>
      <c r="B318" s="6" t="s">
        <v>71</v>
      </c>
      <c r="C318" s="6">
        <v>2000000</v>
      </c>
      <c r="D318" s="6" t="s">
        <v>79</v>
      </c>
      <c r="E318" s="6">
        <v>2018</v>
      </c>
      <c r="F318" s="6" t="s">
        <v>77</v>
      </c>
    </row>
    <row r="319" spans="1:6" ht="15.75" customHeight="1" x14ac:dyDescent="0.2">
      <c r="A319" s="6" t="s">
        <v>458</v>
      </c>
      <c r="B319" s="6" t="s">
        <v>4</v>
      </c>
      <c r="C319" s="6">
        <v>26000000</v>
      </c>
      <c r="D319" s="6" t="s">
        <v>76</v>
      </c>
      <c r="E319" s="6">
        <v>2014</v>
      </c>
      <c r="F319" s="6" t="s">
        <v>77</v>
      </c>
    </row>
    <row r="320" spans="1:6" ht="15.75" customHeight="1" x14ac:dyDescent="0.2">
      <c r="A320" s="6" t="s">
        <v>458</v>
      </c>
      <c r="B320" s="6" t="s">
        <v>4</v>
      </c>
      <c r="C320" s="6">
        <v>38000000</v>
      </c>
      <c r="D320" s="6" t="s">
        <v>362</v>
      </c>
      <c r="E320" s="6">
        <v>2016</v>
      </c>
      <c r="F320" s="6" t="s">
        <v>77</v>
      </c>
    </row>
    <row r="321" spans="1:6" ht="15.75" customHeight="1" x14ac:dyDescent="0.2">
      <c r="A321" s="6" t="s">
        <v>458</v>
      </c>
      <c r="B321" s="6" t="s">
        <v>4</v>
      </c>
      <c r="C321" s="6">
        <v>11000000</v>
      </c>
      <c r="D321" s="6" t="s">
        <v>93</v>
      </c>
      <c r="E321" s="6">
        <v>2019</v>
      </c>
      <c r="F321" s="6" t="s">
        <v>77</v>
      </c>
    </row>
    <row r="322" spans="1:6" ht="15.75" customHeight="1" x14ac:dyDescent="0.2">
      <c r="A322" s="6" t="s">
        <v>459</v>
      </c>
      <c r="B322" s="6" t="s">
        <v>4</v>
      </c>
      <c r="C322" s="6">
        <v>15000000</v>
      </c>
      <c r="D322" s="6" t="s">
        <v>85</v>
      </c>
      <c r="E322" s="6">
        <v>2014</v>
      </c>
      <c r="F322" s="6" t="s">
        <v>77</v>
      </c>
    </row>
    <row r="323" spans="1:6" ht="15.75" customHeight="1" x14ac:dyDescent="0.2">
      <c r="A323" s="6" t="s">
        <v>459</v>
      </c>
      <c r="B323" s="6" t="s">
        <v>4</v>
      </c>
      <c r="C323" s="6">
        <v>2000000</v>
      </c>
      <c r="D323" s="6" t="s">
        <v>362</v>
      </c>
      <c r="E323" s="6">
        <v>2016</v>
      </c>
      <c r="F323" s="6" t="s">
        <v>77</v>
      </c>
    </row>
    <row r="324" spans="1:6" ht="15.75" customHeight="1" x14ac:dyDescent="0.2">
      <c r="A324" s="6" t="s">
        <v>172</v>
      </c>
      <c r="B324" s="6" t="s">
        <v>75</v>
      </c>
      <c r="C324" s="6">
        <v>5000000</v>
      </c>
      <c r="D324" s="6" t="s">
        <v>72</v>
      </c>
      <c r="E324" s="6">
        <v>2020</v>
      </c>
      <c r="F324" s="6" t="s">
        <v>73</v>
      </c>
    </row>
    <row r="325" spans="1:6" ht="15.75" customHeight="1" x14ac:dyDescent="0.2">
      <c r="A325" s="6" t="s">
        <v>173</v>
      </c>
      <c r="B325" s="6" t="s">
        <v>4</v>
      </c>
      <c r="C325" s="6">
        <v>3000000</v>
      </c>
      <c r="D325" s="6" t="s">
        <v>76</v>
      </c>
      <c r="E325" s="6">
        <v>2021</v>
      </c>
      <c r="F325" s="6" t="s">
        <v>77</v>
      </c>
    </row>
    <row r="326" spans="1:6" ht="15.75" customHeight="1" x14ac:dyDescent="0.2">
      <c r="A326" s="6" t="s">
        <v>173</v>
      </c>
      <c r="B326" s="6" t="s">
        <v>75</v>
      </c>
      <c r="C326" s="6">
        <v>1000000</v>
      </c>
      <c r="D326" s="6" t="s">
        <v>84</v>
      </c>
      <c r="E326" s="6">
        <v>2015</v>
      </c>
      <c r="F326" s="6" t="s">
        <v>77</v>
      </c>
    </row>
    <row r="327" spans="1:6" ht="15.75" customHeight="1" x14ac:dyDescent="0.2">
      <c r="A327" s="6" t="s">
        <v>460</v>
      </c>
      <c r="B327" s="6" t="s">
        <v>75</v>
      </c>
      <c r="C327" s="6">
        <v>3750000</v>
      </c>
      <c r="D327" s="6" t="s">
        <v>84</v>
      </c>
      <c r="E327" s="6">
        <v>2013</v>
      </c>
      <c r="F327" s="6" t="s">
        <v>73</v>
      </c>
    </row>
    <row r="328" spans="1:6" ht="15.75" customHeight="1" x14ac:dyDescent="0.2">
      <c r="A328" s="6" t="s">
        <v>461</v>
      </c>
      <c r="B328" s="6" t="s">
        <v>75</v>
      </c>
      <c r="C328" s="6">
        <v>55000000</v>
      </c>
      <c r="D328" s="6" t="s">
        <v>79</v>
      </c>
      <c r="E328" s="6">
        <v>2014</v>
      </c>
      <c r="F328" s="6" t="s">
        <v>73</v>
      </c>
    </row>
    <row r="329" spans="1:6" ht="15.75" customHeight="1" x14ac:dyDescent="0.2">
      <c r="A329" s="6" t="s">
        <v>174</v>
      </c>
      <c r="B329" s="6" t="s">
        <v>4</v>
      </c>
      <c r="C329" s="6">
        <v>2000000</v>
      </c>
      <c r="D329" s="6" t="s">
        <v>76</v>
      </c>
      <c r="E329" s="6">
        <v>2022</v>
      </c>
      <c r="F329" s="6" t="s">
        <v>77</v>
      </c>
    </row>
    <row r="330" spans="1:6" ht="15.75" customHeight="1" x14ac:dyDescent="0.2">
      <c r="A330" s="6" t="s">
        <v>175</v>
      </c>
      <c r="B330" s="6" t="s">
        <v>75</v>
      </c>
      <c r="C330" s="6">
        <v>9000000</v>
      </c>
      <c r="D330" s="6" t="s">
        <v>84</v>
      </c>
      <c r="E330" s="6">
        <v>2014</v>
      </c>
      <c r="F330" s="6" t="s">
        <v>77</v>
      </c>
    </row>
    <row r="331" spans="1:6" ht="15.75" customHeight="1" x14ac:dyDescent="0.2">
      <c r="A331" s="6" t="s">
        <v>175</v>
      </c>
      <c r="B331" s="6" t="s">
        <v>75</v>
      </c>
      <c r="C331" s="6">
        <v>1000000</v>
      </c>
      <c r="D331" s="6" t="s">
        <v>72</v>
      </c>
      <c r="E331" s="6">
        <v>2015</v>
      </c>
      <c r="F331" s="6" t="s">
        <v>77</v>
      </c>
    </row>
    <row r="332" spans="1:6" ht="15.75" customHeight="1" x14ac:dyDescent="0.2">
      <c r="A332" s="6" t="s">
        <v>175</v>
      </c>
      <c r="B332" s="6" t="s">
        <v>75</v>
      </c>
      <c r="C332" s="6">
        <v>2000000</v>
      </c>
      <c r="D332" s="6" t="s">
        <v>93</v>
      </c>
      <c r="E332" s="6">
        <v>2019</v>
      </c>
      <c r="F332" s="6" t="s">
        <v>77</v>
      </c>
    </row>
    <row r="333" spans="1:6" ht="15.75" customHeight="1" x14ac:dyDescent="0.2">
      <c r="A333" s="6" t="s">
        <v>175</v>
      </c>
      <c r="B333" s="6" t="s">
        <v>75</v>
      </c>
      <c r="C333" s="6">
        <v>3000000</v>
      </c>
      <c r="D333" s="6" t="s">
        <v>105</v>
      </c>
      <c r="E333" s="6">
        <v>2021</v>
      </c>
      <c r="F333" s="6" t="s">
        <v>77</v>
      </c>
    </row>
    <row r="334" spans="1:6" ht="15.75" customHeight="1" x14ac:dyDescent="0.2">
      <c r="A334" s="6" t="s">
        <v>462</v>
      </c>
      <c r="B334" s="6" t="s">
        <v>75</v>
      </c>
      <c r="C334" s="6">
        <v>30000000</v>
      </c>
      <c r="D334" s="6" t="s">
        <v>90</v>
      </c>
      <c r="E334" s="6">
        <v>2013</v>
      </c>
      <c r="F334" s="6" t="s">
        <v>73</v>
      </c>
    </row>
    <row r="335" spans="1:6" ht="15.75" customHeight="1" x14ac:dyDescent="0.2">
      <c r="A335" s="6" t="s">
        <v>176</v>
      </c>
      <c r="B335" s="6" t="s">
        <v>75</v>
      </c>
      <c r="C335" s="6">
        <v>10000000</v>
      </c>
      <c r="D335" s="6" t="s">
        <v>359</v>
      </c>
      <c r="E335" s="6">
        <v>2014</v>
      </c>
      <c r="F335" s="6" t="s">
        <v>73</v>
      </c>
    </row>
    <row r="336" spans="1:6" ht="15.75" customHeight="1" x14ac:dyDescent="0.2">
      <c r="A336" s="6" t="s">
        <v>176</v>
      </c>
      <c r="B336" s="6" t="s">
        <v>75</v>
      </c>
      <c r="C336" s="6">
        <v>5000000</v>
      </c>
      <c r="D336" s="6" t="s">
        <v>79</v>
      </c>
      <c r="E336" s="6">
        <v>2015</v>
      </c>
      <c r="F336" s="6" t="s">
        <v>73</v>
      </c>
    </row>
    <row r="337" spans="1:6" ht="15.75" customHeight="1" x14ac:dyDescent="0.2">
      <c r="A337" s="6" t="s">
        <v>176</v>
      </c>
      <c r="B337" s="6" t="s">
        <v>75</v>
      </c>
      <c r="C337" s="6">
        <v>5000000</v>
      </c>
      <c r="D337" s="6" t="s">
        <v>132</v>
      </c>
      <c r="E337" s="6">
        <v>2020</v>
      </c>
      <c r="F337" s="6" t="s">
        <v>73</v>
      </c>
    </row>
    <row r="338" spans="1:6" ht="15.75" customHeight="1" x14ac:dyDescent="0.2">
      <c r="A338" s="6" t="s">
        <v>176</v>
      </c>
      <c r="B338" s="6" t="s">
        <v>75</v>
      </c>
      <c r="C338" s="6">
        <v>5000000</v>
      </c>
      <c r="D338" s="6" t="s">
        <v>84</v>
      </c>
      <c r="E338" s="6">
        <v>2021</v>
      </c>
      <c r="F338" s="6" t="s">
        <v>73</v>
      </c>
    </row>
    <row r="339" spans="1:6" ht="15.75" customHeight="1" x14ac:dyDescent="0.2">
      <c r="A339" s="6" t="s">
        <v>176</v>
      </c>
      <c r="B339" s="6" t="s">
        <v>75</v>
      </c>
      <c r="C339" s="6">
        <v>15000000</v>
      </c>
      <c r="D339" s="6" t="s">
        <v>90</v>
      </c>
      <c r="E339" s="6">
        <v>2022</v>
      </c>
      <c r="F339" s="6" t="s">
        <v>73</v>
      </c>
    </row>
    <row r="340" spans="1:6" ht="15.75" customHeight="1" x14ac:dyDescent="0.2">
      <c r="A340" s="6" t="s">
        <v>463</v>
      </c>
      <c r="B340" s="6" t="s">
        <v>4</v>
      </c>
      <c r="C340" s="6">
        <v>1000000</v>
      </c>
      <c r="D340" s="6" t="s">
        <v>362</v>
      </c>
      <c r="E340" s="6">
        <v>2016</v>
      </c>
      <c r="F340" s="6" t="s">
        <v>77</v>
      </c>
    </row>
    <row r="341" spans="1:6" ht="15.75" customHeight="1" x14ac:dyDescent="0.2">
      <c r="A341" s="6" t="s">
        <v>177</v>
      </c>
      <c r="B341" s="6" t="s">
        <v>4</v>
      </c>
      <c r="C341" s="6">
        <v>15000000</v>
      </c>
      <c r="D341" s="6" t="s">
        <v>84</v>
      </c>
      <c r="E341" s="6">
        <v>2018</v>
      </c>
      <c r="F341" s="6" t="s">
        <v>73</v>
      </c>
    </row>
    <row r="342" spans="1:6" ht="15.75" customHeight="1" x14ac:dyDescent="0.2">
      <c r="A342" s="6" t="s">
        <v>177</v>
      </c>
      <c r="B342" s="6" t="s">
        <v>4</v>
      </c>
      <c r="C342" s="6">
        <v>7500000</v>
      </c>
      <c r="D342" s="6" t="s">
        <v>72</v>
      </c>
      <c r="E342" s="6">
        <v>2022</v>
      </c>
      <c r="F342" s="6" t="s">
        <v>73</v>
      </c>
    </row>
    <row r="343" spans="1:6" ht="15.75" customHeight="1" x14ac:dyDescent="0.2">
      <c r="A343" s="6" t="s">
        <v>178</v>
      </c>
      <c r="B343" s="6" t="s">
        <v>4</v>
      </c>
      <c r="C343" s="6">
        <v>1500000</v>
      </c>
      <c r="D343" s="6" t="s">
        <v>85</v>
      </c>
      <c r="E343" s="6">
        <v>2013</v>
      </c>
      <c r="F343" s="6" t="s">
        <v>73</v>
      </c>
    </row>
    <row r="344" spans="1:6" ht="15.75" customHeight="1" x14ac:dyDescent="0.2">
      <c r="A344" s="6" t="s">
        <v>178</v>
      </c>
      <c r="B344" s="6" t="s">
        <v>4</v>
      </c>
      <c r="C344" s="6">
        <v>7500000</v>
      </c>
      <c r="D344" s="6" t="s">
        <v>76</v>
      </c>
      <c r="E344" s="6">
        <v>2014</v>
      </c>
      <c r="F344" s="6" t="s">
        <v>73</v>
      </c>
    </row>
    <row r="345" spans="1:6" ht="15.75" customHeight="1" x14ac:dyDescent="0.2">
      <c r="A345" s="6" t="s">
        <v>178</v>
      </c>
      <c r="B345" s="6" t="s">
        <v>75</v>
      </c>
      <c r="C345" s="6">
        <v>7000000</v>
      </c>
      <c r="D345" s="6" t="s">
        <v>79</v>
      </c>
      <c r="E345" s="6">
        <v>2016</v>
      </c>
      <c r="F345" s="6" t="s">
        <v>73</v>
      </c>
    </row>
    <row r="346" spans="1:6" ht="15.75" customHeight="1" x14ac:dyDescent="0.2">
      <c r="A346" s="6" t="s">
        <v>178</v>
      </c>
      <c r="B346" s="6" t="s">
        <v>75</v>
      </c>
      <c r="C346" s="6">
        <v>87500000</v>
      </c>
      <c r="D346" s="6" t="s">
        <v>102</v>
      </c>
      <c r="E346" s="6">
        <v>2022</v>
      </c>
      <c r="F346" s="6" t="s">
        <v>73</v>
      </c>
    </row>
    <row r="347" spans="1:6" ht="15.75" customHeight="1" x14ac:dyDescent="0.2">
      <c r="A347" s="6" t="s">
        <v>179</v>
      </c>
      <c r="B347" s="6" t="s">
        <v>71</v>
      </c>
      <c r="C347" s="6">
        <v>10000000</v>
      </c>
      <c r="D347" s="6" t="s">
        <v>355</v>
      </c>
      <c r="E347" s="6">
        <v>2017</v>
      </c>
      <c r="F347" s="6" t="s">
        <v>73</v>
      </c>
    </row>
    <row r="348" spans="1:6" ht="15.75" customHeight="1" x14ac:dyDescent="0.2">
      <c r="A348" s="6" t="s">
        <v>179</v>
      </c>
      <c r="B348" s="6" t="s">
        <v>71</v>
      </c>
      <c r="C348" s="6">
        <v>15000000</v>
      </c>
      <c r="D348" s="6" t="s">
        <v>359</v>
      </c>
      <c r="E348" s="6">
        <v>2018</v>
      </c>
      <c r="F348" s="6" t="s">
        <v>73</v>
      </c>
    </row>
    <row r="349" spans="1:6" ht="15.75" customHeight="1" x14ac:dyDescent="0.2">
      <c r="A349" s="6" t="s">
        <v>179</v>
      </c>
      <c r="B349" s="6" t="s">
        <v>71</v>
      </c>
      <c r="C349" s="6">
        <v>15000000</v>
      </c>
      <c r="D349" s="6" t="s">
        <v>93</v>
      </c>
      <c r="E349" s="6">
        <v>2020</v>
      </c>
      <c r="F349" s="6" t="s">
        <v>73</v>
      </c>
    </row>
    <row r="350" spans="1:6" ht="15.75" customHeight="1" x14ac:dyDescent="0.2">
      <c r="A350" s="6" t="s">
        <v>179</v>
      </c>
      <c r="B350" s="6" t="s">
        <v>71</v>
      </c>
      <c r="C350" s="6">
        <v>20000000</v>
      </c>
      <c r="D350" s="6" t="s">
        <v>81</v>
      </c>
      <c r="E350" s="6">
        <v>2022</v>
      </c>
      <c r="F350" s="6" t="s">
        <v>73</v>
      </c>
    </row>
    <row r="351" spans="1:6" ht="15.75" customHeight="1" x14ac:dyDescent="0.2">
      <c r="A351" s="6" t="s">
        <v>464</v>
      </c>
      <c r="B351" s="6" t="s">
        <v>4</v>
      </c>
      <c r="C351" s="6">
        <v>12000000</v>
      </c>
      <c r="D351" s="6" t="s">
        <v>84</v>
      </c>
      <c r="E351" s="6">
        <v>2014</v>
      </c>
      <c r="F351" s="6" t="s">
        <v>77</v>
      </c>
    </row>
    <row r="352" spans="1:6" ht="15.75" customHeight="1" x14ac:dyDescent="0.2">
      <c r="A352" s="6" t="s">
        <v>465</v>
      </c>
      <c r="B352" s="6" t="s">
        <v>75</v>
      </c>
      <c r="C352" s="6">
        <v>2000000</v>
      </c>
      <c r="D352" s="6" t="s">
        <v>90</v>
      </c>
      <c r="E352" s="6">
        <v>2018</v>
      </c>
      <c r="F352" s="6" t="s">
        <v>77</v>
      </c>
    </row>
    <row r="353" spans="1:6" ht="15.75" customHeight="1" x14ac:dyDescent="0.2">
      <c r="A353" s="6" t="s">
        <v>466</v>
      </c>
      <c r="B353" s="6" t="s">
        <v>75</v>
      </c>
      <c r="C353" s="6">
        <v>3000000</v>
      </c>
      <c r="D353" s="6" t="s">
        <v>79</v>
      </c>
      <c r="E353" s="6">
        <v>2018</v>
      </c>
      <c r="F353" s="6" t="s">
        <v>77</v>
      </c>
    </row>
    <row r="354" spans="1:6" ht="15.75" customHeight="1" x14ac:dyDescent="0.2">
      <c r="A354" s="6" t="s">
        <v>180</v>
      </c>
      <c r="B354" s="6" t="s">
        <v>75</v>
      </c>
      <c r="C354" s="6">
        <v>1000000</v>
      </c>
      <c r="D354" s="6" t="s">
        <v>359</v>
      </c>
      <c r="E354" s="6">
        <v>2014</v>
      </c>
      <c r="F354" s="6" t="s">
        <v>77</v>
      </c>
    </row>
    <row r="355" spans="1:6" ht="15.75" customHeight="1" x14ac:dyDescent="0.2">
      <c r="A355" s="6" t="s">
        <v>180</v>
      </c>
      <c r="B355" s="6" t="s">
        <v>75</v>
      </c>
      <c r="C355" s="6">
        <v>5000000</v>
      </c>
      <c r="D355" s="6" t="s">
        <v>359</v>
      </c>
      <c r="E355" s="6">
        <v>2018</v>
      </c>
      <c r="F355" s="6" t="s">
        <v>77</v>
      </c>
    </row>
    <row r="356" spans="1:6" ht="15.75" customHeight="1" x14ac:dyDescent="0.2">
      <c r="A356" s="6" t="s">
        <v>180</v>
      </c>
      <c r="B356" s="6" t="s">
        <v>75</v>
      </c>
      <c r="C356" s="6">
        <v>17000000</v>
      </c>
      <c r="D356" s="6" t="s">
        <v>81</v>
      </c>
      <c r="E356" s="6">
        <v>2022</v>
      </c>
      <c r="F356" s="6" t="s">
        <v>77</v>
      </c>
    </row>
    <row r="357" spans="1:6" ht="15.75" customHeight="1" x14ac:dyDescent="0.2">
      <c r="A357" s="6" t="s">
        <v>467</v>
      </c>
      <c r="B357" s="6" t="s">
        <v>75</v>
      </c>
      <c r="C357" s="6">
        <v>2000000</v>
      </c>
      <c r="D357" s="6" t="s">
        <v>355</v>
      </c>
      <c r="E357" s="6">
        <v>2016</v>
      </c>
      <c r="F357" s="6" t="s">
        <v>77</v>
      </c>
    </row>
    <row r="358" spans="1:6" ht="15.75" customHeight="1" x14ac:dyDescent="0.2">
      <c r="A358" s="6" t="s">
        <v>181</v>
      </c>
      <c r="B358" s="6" t="s">
        <v>4</v>
      </c>
      <c r="C358" s="6">
        <v>39375000</v>
      </c>
      <c r="D358" s="6" t="s">
        <v>72</v>
      </c>
      <c r="E358" s="6">
        <v>2013</v>
      </c>
      <c r="F358" s="6" t="s">
        <v>77</v>
      </c>
    </row>
    <row r="359" spans="1:6" ht="15.75" customHeight="1" x14ac:dyDescent="0.2">
      <c r="A359" s="6" t="s">
        <v>181</v>
      </c>
      <c r="B359" s="6" t="s">
        <v>4</v>
      </c>
      <c r="C359" s="6">
        <v>28000000</v>
      </c>
      <c r="D359" s="6" t="s">
        <v>359</v>
      </c>
      <c r="E359" s="6">
        <v>2014</v>
      </c>
      <c r="F359" s="6" t="s">
        <v>77</v>
      </c>
    </row>
    <row r="360" spans="1:6" ht="15.75" customHeight="1" x14ac:dyDescent="0.2">
      <c r="A360" s="6" t="s">
        <v>181</v>
      </c>
      <c r="B360" s="6" t="s">
        <v>4</v>
      </c>
      <c r="C360" s="6">
        <v>11000000</v>
      </c>
      <c r="D360" s="6" t="s">
        <v>359</v>
      </c>
      <c r="E360" s="6">
        <v>2015</v>
      </c>
      <c r="F360" s="6" t="s">
        <v>77</v>
      </c>
    </row>
    <row r="361" spans="1:6" ht="15.75" customHeight="1" x14ac:dyDescent="0.2">
      <c r="A361" s="6" t="s">
        <v>181</v>
      </c>
      <c r="B361" s="6" t="s">
        <v>4</v>
      </c>
      <c r="C361" s="6">
        <v>16000000</v>
      </c>
      <c r="D361" s="6" t="s">
        <v>79</v>
      </c>
      <c r="E361" s="6">
        <v>2016</v>
      </c>
      <c r="F361" s="6" t="s">
        <v>77</v>
      </c>
    </row>
    <row r="362" spans="1:6" ht="15.75" customHeight="1" x14ac:dyDescent="0.2">
      <c r="A362" s="6" t="s">
        <v>181</v>
      </c>
      <c r="B362" s="6" t="s">
        <v>4</v>
      </c>
      <c r="C362" s="6">
        <v>3000000</v>
      </c>
      <c r="D362" s="6" t="s">
        <v>362</v>
      </c>
      <c r="E362" s="6">
        <v>2017</v>
      </c>
      <c r="F362" s="6" t="s">
        <v>77</v>
      </c>
    </row>
    <row r="363" spans="1:6" ht="15.75" customHeight="1" x14ac:dyDescent="0.2">
      <c r="A363" s="6" t="s">
        <v>181</v>
      </c>
      <c r="B363" s="6" t="s">
        <v>4</v>
      </c>
      <c r="C363" s="6">
        <v>115000000</v>
      </c>
      <c r="D363" s="6" t="s">
        <v>90</v>
      </c>
      <c r="E363" s="6">
        <v>2018</v>
      </c>
      <c r="F363" s="6" t="s">
        <v>77</v>
      </c>
    </row>
    <row r="364" spans="1:6" ht="15.75" customHeight="1" x14ac:dyDescent="0.2">
      <c r="A364" s="6" t="s">
        <v>181</v>
      </c>
      <c r="B364" s="6" t="s">
        <v>4</v>
      </c>
      <c r="C364" s="6">
        <v>84000000</v>
      </c>
      <c r="D364" s="6" t="s">
        <v>90</v>
      </c>
      <c r="E364" s="6">
        <v>2019</v>
      </c>
      <c r="F364" s="6" t="s">
        <v>77</v>
      </c>
    </row>
    <row r="365" spans="1:6" ht="15.75" customHeight="1" x14ac:dyDescent="0.2">
      <c r="A365" s="6" t="s">
        <v>181</v>
      </c>
      <c r="B365" s="6" t="s">
        <v>4</v>
      </c>
      <c r="C365" s="6">
        <v>30000000</v>
      </c>
      <c r="D365" s="6" t="s">
        <v>90</v>
      </c>
      <c r="E365" s="6">
        <v>2020</v>
      </c>
      <c r="F365" s="6" t="s">
        <v>77</v>
      </c>
    </row>
    <row r="366" spans="1:6" ht="15.75" customHeight="1" x14ac:dyDescent="0.2">
      <c r="A366" s="6" t="s">
        <v>181</v>
      </c>
      <c r="B366" s="6" t="s">
        <v>4</v>
      </c>
      <c r="C366" s="6">
        <v>13000000</v>
      </c>
      <c r="D366" s="6" t="s">
        <v>84</v>
      </c>
      <c r="E366" s="6">
        <v>2022</v>
      </c>
      <c r="F366" s="6" t="s">
        <v>77</v>
      </c>
    </row>
    <row r="367" spans="1:6" ht="15.75" customHeight="1" x14ac:dyDescent="0.2">
      <c r="A367" s="6" t="s">
        <v>468</v>
      </c>
      <c r="B367" s="6" t="s">
        <v>71</v>
      </c>
      <c r="C367" s="6">
        <v>22000000</v>
      </c>
      <c r="D367" s="6" t="s">
        <v>359</v>
      </c>
      <c r="E367" s="6">
        <v>2014</v>
      </c>
      <c r="F367" s="6" t="s">
        <v>73</v>
      </c>
    </row>
    <row r="368" spans="1:6" ht="15.75" customHeight="1" x14ac:dyDescent="0.2">
      <c r="A368" s="6" t="s">
        <v>468</v>
      </c>
      <c r="B368" s="6" t="s">
        <v>75</v>
      </c>
      <c r="C368" s="6">
        <v>10000000</v>
      </c>
      <c r="D368" s="6" t="s">
        <v>84</v>
      </c>
      <c r="E368" s="6">
        <v>2018</v>
      </c>
      <c r="F368" s="6" t="s">
        <v>73</v>
      </c>
    </row>
    <row r="369" spans="1:6" ht="15.75" customHeight="1" x14ac:dyDescent="0.2">
      <c r="A369" s="6" t="s">
        <v>469</v>
      </c>
      <c r="B369" s="6" t="s">
        <v>75</v>
      </c>
      <c r="C369" s="6">
        <v>3750000</v>
      </c>
      <c r="D369" s="6" t="s">
        <v>359</v>
      </c>
      <c r="E369" s="6">
        <v>2013</v>
      </c>
      <c r="F369" s="6" t="s">
        <v>73</v>
      </c>
    </row>
    <row r="370" spans="1:6" ht="15.75" customHeight="1" x14ac:dyDescent="0.2">
      <c r="A370" s="6" t="s">
        <v>470</v>
      </c>
      <c r="B370" s="6" t="s">
        <v>75</v>
      </c>
      <c r="C370" s="6">
        <v>19500000</v>
      </c>
      <c r="D370" s="6" t="s">
        <v>359</v>
      </c>
      <c r="E370" s="6">
        <v>2013</v>
      </c>
      <c r="F370" s="6" t="s">
        <v>73</v>
      </c>
    </row>
    <row r="371" spans="1:6" ht="15.75" customHeight="1" x14ac:dyDescent="0.2">
      <c r="A371" s="6" t="s">
        <v>182</v>
      </c>
      <c r="B371" s="6" t="s">
        <v>4</v>
      </c>
      <c r="C371" s="6">
        <v>140000000</v>
      </c>
      <c r="D371" s="6" t="s">
        <v>105</v>
      </c>
      <c r="E371" s="6">
        <v>2021</v>
      </c>
      <c r="F371" s="6" t="s">
        <v>73</v>
      </c>
    </row>
    <row r="372" spans="1:6" ht="15.75" customHeight="1" x14ac:dyDescent="0.2">
      <c r="A372" s="6" t="s">
        <v>183</v>
      </c>
      <c r="B372" s="6" t="s">
        <v>92</v>
      </c>
      <c r="C372" s="6">
        <v>1000000</v>
      </c>
      <c r="D372" s="6" t="s">
        <v>84</v>
      </c>
      <c r="E372" s="6">
        <v>2016</v>
      </c>
      <c r="F372" s="6" t="s">
        <v>77</v>
      </c>
    </row>
    <row r="373" spans="1:6" ht="15.75" customHeight="1" x14ac:dyDescent="0.2">
      <c r="A373" s="6" t="s">
        <v>183</v>
      </c>
      <c r="B373" s="6" t="s">
        <v>92</v>
      </c>
      <c r="C373" s="6">
        <v>2000000</v>
      </c>
      <c r="D373" s="6" t="s">
        <v>105</v>
      </c>
      <c r="E373" s="6">
        <v>2022</v>
      </c>
      <c r="F373" s="6" t="s">
        <v>77</v>
      </c>
    </row>
    <row r="374" spans="1:6" ht="15.75" customHeight="1" x14ac:dyDescent="0.2">
      <c r="A374" s="6" t="s">
        <v>471</v>
      </c>
      <c r="B374" s="6" t="s">
        <v>71</v>
      </c>
      <c r="C374" s="6">
        <v>10000000</v>
      </c>
      <c r="D374" s="6" t="s">
        <v>79</v>
      </c>
      <c r="E374" s="6">
        <v>2019</v>
      </c>
      <c r="F374" s="6" t="s">
        <v>73</v>
      </c>
    </row>
    <row r="375" spans="1:6" ht="15.75" customHeight="1" x14ac:dyDescent="0.2">
      <c r="A375" s="6" t="s">
        <v>472</v>
      </c>
      <c r="B375" s="6" t="s">
        <v>4</v>
      </c>
      <c r="C375" s="6">
        <v>3000000</v>
      </c>
      <c r="D375" s="6" t="s">
        <v>359</v>
      </c>
      <c r="E375" s="6">
        <v>2016</v>
      </c>
      <c r="F375" s="6" t="s">
        <v>73</v>
      </c>
    </row>
    <row r="376" spans="1:6" ht="15.75" customHeight="1" x14ac:dyDescent="0.2">
      <c r="A376" s="6" t="s">
        <v>184</v>
      </c>
      <c r="B376" s="6" t="s">
        <v>75</v>
      </c>
      <c r="C376" s="6">
        <v>72000000</v>
      </c>
      <c r="D376" s="6" t="s">
        <v>90</v>
      </c>
      <c r="E376" s="6">
        <v>2018</v>
      </c>
      <c r="F376" s="6" t="s">
        <v>73</v>
      </c>
    </row>
    <row r="377" spans="1:6" ht="15.75" customHeight="1" x14ac:dyDescent="0.2">
      <c r="A377" s="6" t="s">
        <v>184</v>
      </c>
      <c r="B377" s="6" t="s">
        <v>75</v>
      </c>
      <c r="C377" s="6">
        <v>80000000</v>
      </c>
      <c r="D377" s="6" t="s">
        <v>84</v>
      </c>
      <c r="E377" s="6">
        <v>2022</v>
      </c>
      <c r="F377" s="6" t="s">
        <v>73</v>
      </c>
    </row>
    <row r="378" spans="1:6" ht="15.75" customHeight="1" x14ac:dyDescent="0.2">
      <c r="A378" s="6" t="s">
        <v>473</v>
      </c>
      <c r="B378" s="6" t="s">
        <v>75</v>
      </c>
      <c r="C378" s="6">
        <v>33750000</v>
      </c>
      <c r="D378" s="6" t="s">
        <v>359</v>
      </c>
      <c r="E378" s="6">
        <v>2013</v>
      </c>
      <c r="F378" s="6" t="s">
        <v>73</v>
      </c>
    </row>
    <row r="379" spans="1:6" ht="15.75" customHeight="1" x14ac:dyDescent="0.2">
      <c r="A379" s="6" t="s">
        <v>474</v>
      </c>
      <c r="B379" s="6" t="s">
        <v>75</v>
      </c>
      <c r="C379" s="6">
        <v>5000000</v>
      </c>
      <c r="D379" s="6" t="s">
        <v>85</v>
      </c>
      <c r="E379" s="6">
        <v>2014</v>
      </c>
      <c r="F379" s="6" t="s">
        <v>73</v>
      </c>
    </row>
    <row r="380" spans="1:6" ht="15.75" customHeight="1" x14ac:dyDescent="0.2">
      <c r="A380" s="6" t="s">
        <v>474</v>
      </c>
      <c r="B380" s="6" t="s">
        <v>4</v>
      </c>
      <c r="C380" s="6">
        <v>13000000</v>
      </c>
      <c r="D380" s="6" t="s">
        <v>79</v>
      </c>
      <c r="E380" s="6">
        <v>2016</v>
      </c>
      <c r="F380" s="6" t="s">
        <v>73</v>
      </c>
    </row>
    <row r="381" spans="1:6" ht="15.75" customHeight="1" x14ac:dyDescent="0.2">
      <c r="A381" s="6" t="s">
        <v>185</v>
      </c>
      <c r="B381" s="6" t="s">
        <v>92</v>
      </c>
      <c r="C381" s="6">
        <v>22000000</v>
      </c>
      <c r="D381" s="6" t="s">
        <v>76</v>
      </c>
      <c r="E381" s="6">
        <v>2019</v>
      </c>
      <c r="F381" s="6" t="s">
        <v>73</v>
      </c>
    </row>
    <row r="382" spans="1:6" ht="15.75" customHeight="1" x14ac:dyDescent="0.2">
      <c r="A382" s="6" t="s">
        <v>185</v>
      </c>
      <c r="B382" s="6" t="s">
        <v>92</v>
      </c>
      <c r="C382" s="6">
        <v>67500000</v>
      </c>
      <c r="D382" s="6" t="s">
        <v>105</v>
      </c>
      <c r="E382" s="6">
        <v>2022</v>
      </c>
      <c r="F382" s="6" t="s">
        <v>73</v>
      </c>
    </row>
    <row r="383" spans="1:6" ht="15.75" customHeight="1" x14ac:dyDescent="0.2">
      <c r="A383" s="6" t="s">
        <v>475</v>
      </c>
      <c r="B383" s="6" t="s">
        <v>92</v>
      </c>
      <c r="C383" s="6">
        <v>38000000</v>
      </c>
      <c r="D383" s="6" t="s">
        <v>84</v>
      </c>
      <c r="E383" s="6">
        <v>2016</v>
      </c>
      <c r="F383" s="6" t="s">
        <v>73</v>
      </c>
    </row>
    <row r="384" spans="1:6" ht="15.75" customHeight="1" x14ac:dyDescent="0.2">
      <c r="A384" s="6" t="s">
        <v>475</v>
      </c>
      <c r="B384" s="6" t="s">
        <v>92</v>
      </c>
      <c r="C384" s="6">
        <v>44000000</v>
      </c>
      <c r="D384" s="6" t="s">
        <v>90</v>
      </c>
      <c r="E384" s="6">
        <v>2018</v>
      </c>
      <c r="F384" s="6" t="s">
        <v>73</v>
      </c>
    </row>
    <row r="385" spans="1:6" ht="15.75" customHeight="1" x14ac:dyDescent="0.2">
      <c r="A385" s="6" t="s">
        <v>186</v>
      </c>
      <c r="B385" s="6" t="s">
        <v>4</v>
      </c>
      <c r="C385" s="6">
        <v>5000000</v>
      </c>
      <c r="D385" s="6" t="s">
        <v>84</v>
      </c>
      <c r="E385" s="6">
        <v>2014</v>
      </c>
      <c r="F385" s="6" t="s">
        <v>73</v>
      </c>
    </row>
    <row r="386" spans="1:6" ht="15.75" customHeight="1" x14ac:dyDescent="0.2">
      <c r="A386" s="6" t="s">
        <v>186</v>
      </c>
      <c r="B386" s="6" t="s">
        <v>4</v>
      </c>
      <c r="C386" s="6">
        <v>20000000</v>
      </c>
      <c r="D386" s="6" t="s">
        <v>85</v>
      </c>
      <c r="E386" s="6">
        <v>2020</v>
      </c>
      <c r="F386" s="6" t="s">
        <v>73</v>
      </c>
    </row>
    <row r="387" spans="1:6" ht="15.75" customHeight="1" x14ac:dyDescent="0.2">
      <c r="A387" s="6" t="s">
        <v>186</v>
      </c>
      <c r="B387" s="6" t="s">
        <v>4</v>
      </c>
      <c r="C387" s="6">
        <v>77500000</v>
      </c>
      <c r="D387" s="6" t="s">
        <v>72</v>
      </c>
      <c r="E387" s="6">
        <v>2022</v>
      </c>
      <c r="F387" s="6" t="s">
        <v>73</v>
      </c>
    </row>
    <row r="388" spans="1:6" ht="15.75" customHeight="1" x14ac:dyDescent="0.2">
      <c r="A388" s="6" t="s">
        <v>187</v>
      </c>
      <c r="B388" s="6" t="s">
        <v>92</v>
      </c>
      <c r="C388" s="6">
        <v>2000000</v>
      </c>
      <c r="D388" s="6" t="s">
        <v>72</v>
      </c>
      <c r="E388" s="6">
        <v>2020</v>
      </c>
      <c r="F388" s="6" t="s">
        <v>73</v>
      </c>
    </row>
    <row r="389" spans="1:6" ht="15.75" customHeight="1" x14ac:dyDescent="0.2">
      <c r="A389" s="6" t="s">
        <v>476</v>
      </c>
      <c r="B389" s="6" t="s">
        <v>4</v>
      </c>
      <c r="C389" s="6">
        <v>3000000</v>
      </c>
      <c r="D389" s="6" t="s">
        <v>90</v>
      </c>
      <c r="E389" s="6">
        <v>2015</v>
      </c>
      <c r="F389" s="6" t="s">
        <v>73</v>
      </c>
    </row>
    <row r="390" spans="1:6" ht="15.75" customHeight="1" x14ac:dyDescent="0.2">
      <c r="A390" s="6" t="s">
        <v>188</v>
      </c>
      <c r="B390" s="6" t="s">
        <v>75</v>
      </c>
      <c r="C390" s="6">
        <v>9000000</v>
      </c>
      <c r="D390" s="6" t="s">
        <v>102</v>
      </c>
      <c r="E390" s="6">
        <v>2022</v>
      </c>
      <c r="F390" s="6" t="s">
        <v>77</v>
      </c>
    </row>
    <row r="391" spans="1:6" ht="15.75" customHeight="1" x14ac:dyDescent="0.2">
      <c r="A391" s="6" t="s">
        <v>189</v>
      </c>
      <c r="B391" s="6" t="s">
        <v>75</v>
      </c>
      <c r="C391" s="6">
        <v>2000000</v>
      </c>
      <c r="D391" s="6" t="s">
        <v>85</v>
      </c>
      <c r="E391" s="6">
        <v>2021</v>
      </c>
      <c r="F391" s="6" t="s">
        <v>77</v>
      </c>
    </row>
    <row r="392" spans="1:6" ht="15.75" customHeight="1" x14ac:dyDescent="0.2">
      <c r="A392" s="6" t="s">
        <v>189</v>
      </c>
      <c r="B392" s="6" t="s">
        <v>75</v>
      </c>
      <c r="C392" s="6">
        <v>2000000</v>
      </c>
      <c r="D392" s="6" t="s">
        <v>85</v>
      </c>
      <c r="E392" s="6">
        <v>2022</v>
      </c>
      <c r="F392" s="6" t="s">
        <v>77</v>
      </c>
    </row>
    <row r="393" spans="1:6" ht="15.75" customHeight="1" x14ac:dyDescent="0.2">
      <c r="A393" s="6" t="s">
        <v>190</v>
      </c>
      <c r="B393" s="6" t="s">
        <v>4</v>
      </c>
      <c r="C393" s="6">
        <v>2000000</v>
      </c>
      <c r="D393" s="6" t="s">
        <v>90</v>
      </c>
      <c r="E393" s="6">
        <v>2021</v>
      </c>
      <c r="F393" s="6" t="s">
        <v>77</v>
      </c>
    </row>
    <row r="394" spans="1:6" ht="15.75" customHeight="1" x14ac:dyDescent="0.2">
      <c r="A394" s="6" t="s">
        <v>190</v>
      </c>
      <c r="B394" s="6" t="s">
        <v>4</v>
      </c>
      <c r="C394" s="6">
        <v>3000000</v>
      </c>
      <c r="D394" s="6" t="s">
        <v>90</v>
      </c>
      <c r="E394" s="6">
        <v>2022</v>
      </c>
      <c r="F394" s="6" t="s">
        <v>77</v>
      </c>
    </row>
    <row r="395" spans="1:6" ht="15.75" customHeight="1" x14ac:dyDescent="0.2">
      <c r="A395" s="6" t="s">
        <v>477</v>
      </c>
      <c r="B395" s="6" t="s">
        <v>4</v>
      </c>
      <c r="C395" s="6">
        <v>24000000</v>
      </c>
      <c r="D395" s="6" t="s">
        <v>79</v>
      </c>
      <c r="E395" s="6">
        <v>2015</v>
      </c>
      <c r="F395" s="6" t="s">
        <v>77</v>
      </c>
    </row>
    <row r="396" spans="1:6" ht="15.75" customHeight="1" x14ac:dyDescent="0.2">
      <c r="A396" s="6" t="s">
        <v>477</v>
      </c>
      <c r="B396" s="6" t="s">
        <v>4</v>
      </c>
      <c r="C396" s="6">
        <v>8000000</v>
      </c>
      <c r="D396" s="6" t="s">
        <v>132</v>
      </c>
      <c r="E396" s="6">
        <v>2016</v>
      </c>
      <c r="F396" s="6" t="s">
        <v>77</v>
      </c>
    </row>
    <row r="397" spans="1:6" ht="15.75" customHeight="1" x14ac:dyDescent="0.2">
      <c r="A397" s="6" t="s">
        <v>478</v>
      </c>
      <c r="B397" s="6" t="s">
        <v>4</v>
      </c>
      <c r="C397" s="6">
        <v>1000000</v>
      </c>
      <c r="D397" s="6" t="s">
        <v>359</v>
      </c>
      <c r="E397" s="6">
        <v>2015</v>
      </c>
      <c r="F397" s="6" t="s">
        <v>77</v>
      </c>
    </row>
    <row r="398" spans="1:6" ht="15.75" customHeight="1" x14ac:dyDescent="0.2">
      <c r="A398" s="6" t="s">
        <v>191</v>
      </c>
      <c r="B398" s="6" t="s">
        <v>4</v>
      </c>
      <c r="C398" s="6">
        <v>2000000</v>
      </c>
      <c r="D398" s="6" t="s">
        <v>85</v>
      </c>
      <c r="E398" s="6">
        <v>2022</v>
      </c>
      <c r="F398" s="6" t="s">
        <v>77</v>
      </c>
    </row>
    <row r="399" spans="1:6" ht="15.75" customHeight="1" x14ac:dyDescent="0.2">
      <c r="A399" s="6" t="s">
        <v>192</v>
      </c>
      <c r="B399" s="6" t="s">
        <v>92</v>
      </c>
      <c r="C399" s="6">
        <v>20000000</v>
      </c>
      <c r="D399" s="6" t="s">
        <v>93</v>
      </c>
      <c r="E399" s="6">
        <v>2022</v>
      </c>
      <c r="F399" s="6" t="s">
        <v>77</v>
      </c>
    </row>
    <row r="400" spans="1:6" ht="15.75" customHeight="1" x14ac:dyDescent="0.2">
      <c r="A400" s="6" t="s">
        <v>193</v>
      </c>
      <c r="B400" s="6" t="s">
        <v>4</v>
      </c>
      <c r="C400" s="6">
        <v>50000000</v>
      </c>
      <c r="D400" s="6" t="s">
        <v>359</v>
      </c>
      <c r="E400" s="6">
        <v>2017</v>
      </c>
      <c r="F400" s="6" t="s">
        <v>73</v>
      </c>
    </row>
    <row r="401" spans="1:6" ht="15.75" customHeight="1" x14ac:dyDescent="0.2">
      <c r="A401" s="6" t="s">
        <v>193</v>
      </c>
      <c r="B401" s="6" t="s">
        <v>4</v>
      </c>
      <c r="C401" s="6">
        <v>42000000</v>
      </c>
      <c r="D401" s="6" t="s">
        <v>359</v>
      </c>
      <c r="E401" s="6">
        <v>2018</v>
      </c>
      <c r="F401" s="6" t="s">
        <v>73</v>
      </c>
    </row>
    <row r="402" spans="1:6" ht="15.75" customHeight="1" x14ac:dyDescent="0.2">
      <c r="A402" s="6" t="s">
        <v>193</v>
      </c>
      <c r="B402" s="6" t="s">
        <v>4</v>
      </c>
      <c r="C402" s="6">
        <v>92500000</v>
      </c>
      <c r="D402" s="6" t="s">
        <v>105</v>
      </c>
      <c r="E402" s="6">
        <v>2022</v>
      </c>
      <c r="F402" s="6" t="s">
        <v>73</v>
      </c>
    </row>
    <row r="403" spans="1:6" ht="15.75" customHeight="1" x14ac:dyDescent="0.2">
      <c r="A403" s="6" t="s">
        <v>194</v>
      </c>
      <c r="B403" s="6" t="s">
        <v>75</v>
      </c>
      <c r="C403" s="6">
        <v>32000000</v>
      </c>
      <c r="D403" s="6" t="s">
        <v>79</v>
      </c>
      <c r="E403" s="6">
        <v>2018</v>
      </c>
      <c r="F403" s="6" t="s">
        <v>77</v>
      </c>
    </row>
    <row r="404" spans="1:6" ht="15.75" customHeight="1" x14ac:dyDescent="0.2">
      <c r="A404" s="6" t="s">
        <v>194</v>
      </c>
      <c r="B404" s="6" t="s">
        <v>75</v>
      </c>
      <c r="C404" s="6">
        <v>11000000</v>
      </c>
      <c r="D404" s="6" t="s">
        <v>93</v>
      </c>
      <c r="E404" s="6">
        <v>2022</v>
      </c>
      <c r="F404" s="6" t="s">
        <v>77</v>
      </c>
    </row>
    <row r="405" spans="1:6" ht="15.75" customHeight="1" x14ac:dyDescent="0.2">
      <c r="A405" s="6" t="s">
        <v>195</v>
      </c>
      <c r="B405" s="6" t="s">
        <v>4</v>
      </c>
      <c r="C405" s="6">
        <v>52500000</v>
      </c>
      <c r="D405" s="6" t="s">
        <v>358</v>
      </c>
      <c r="E405" s="6">
        <v>2013</v>
      </c>
      <c r="F405" s="6" t="s">
        <v>73</v>
      </c>
    </row>
    <row r="406" spans="1:6" ht="15.75" customHeight="1" x14ac:dyDescent="0.2">
      <c r="A406" s="6" t="s">
        <v>195</v>
      </c>
      <c r="B406" s="6" t="s">
        <v>4</v>
      </c>
      <c r="C406" s="6">
        <v>10000000</v>
      </c>
      <c r="D406" s="6" t="s">
        <v>90</v>
      </c>
      <c r="E406" s="6">
        <v>2014</v>
      </c>
      <c r="F406" s="6" t="s">
        <v>73</v>
      </c>
    </row>
    <row r="407" spans="1:6" ht="15.75" customHeight="1" x14ac:dyDescent="0.2">
      <c r="A407" s="6" t="s">
        <v>195</v>
      </c>
      <c r="B407" s="6" t="s">
        <v>4</v>
      </c>
      <c r="C407" s="6">
        <v>20000000</v>
      </c>
      <c r="D407" s="6" t="s">
        <v>72</v>
      </c>
      <c r="E407" s="6">
        <v>2016</v>
      </c>
      <c r="F407" s="6" t="s">
        <v>73</v>
      </c>
    </row>
    <row r="408" spans="1:6" ht="15.75" customHeight="1" x14ac:dyDescent="0.2">
      <c r="A408" s="6" t="s">
        <v>195</v>
      </c>
      <c r="B408" s="6" t="s">
        <v>4</v>
      </c>
      <c r="C408" s="6">
        <v>40000000</v>
      </c>
      <c r="D408" s="6" t="s">
        <v>72</v>
      </c>
      <c r="E408" s="6">
        <v>2020</v>
      </c>
      <c r="F408" s="6" t="s">
        <v>73</v>
      </c>
    </row>
    <row r="409" spans="1:6" ht="15.75" customHeight="1" x14ac:dyDescent="0.2">
      <c r="A409" s="6" t="s">
        <v>479</v>
      </c>
      <c r="B409" s="6" t="s">
        <v>75</v>
      </c>
      <c r="C409" s="6">
        <v>6000000</v>
      </c>
      <c r="D409" s="6" t="s">
        <v>76</v>
      </c>
      <c r="E409" s="6">
        <v>2015</v>
      </c>
      <c r="F409" s="6" t="s">
        <v>73</v>
      </c>
    </row>
    <row r="410" spans="1:6" ht="15.75" customHeight="1" x14ac:dyDescent="0.2">
      <c r="A410" s="6" t="s">
        <v>479</v>
      </c>
      <c r="B410" s="6" t="s">
        <v>71</v>
      </c>
      <c r="C410" s="6">
        <v>30000000</v>
      </c>
      <c r="D410" s="6" t="s">
        <v>76</v>
      </c>
      <c r="E410" s="6">
        <v>2018</v>
      </c>
      <c r="F410" s="6" t="s">
        <v>73</v>
      </c>
    </row>
    <row r="411" spans="1:6" ht="15.75" customHeight="1" x14ac:dyDescent="0.2">
      <c r="A411" s="6" t="s">
        <v>480</v>
      </c>
      <c r="B411" s="6" t="s">
        <v>75</v>
      </c>
      <c r="C411" s="6">
        <v>2000000</v>
      </c>
      <c r="D411" s="6" t="s">
        <v>85</v>
      </c>
      <c r="E411" s="6">
        <v>2018</v>
      </c>
      <c r="F411" s="6" t="s">
        <v>77</v>
      </c>
    </row>
    <row r="412" spans="1:6" ht="15.75" customHeight="1" x14ac:dyDescent="0.2">
      <c r="A412" s="6" t="s">
        <v>196</v>
      </c>
      <c r="B412" s="6" t="s">
        <v>75</v>
      </c>
      <c r="C412" s="6">
        <v>2000000</v>
      </c>
      <c r="D412" s="6" t="s">
        <v>102</v>
      </c>
      <c r="E412" s="6">
        <v>2022</v>
      </c>
      <c r="F412" s="6" t="s">
        <v>77</v>
      </c>
    </row>
    <row r="413" spans="1:6" ht="15.75" customHeight="1" x14ac:dyDescent="0.2">
      <c r="A413" s="6" t="s">
        <v>481</v>
      </c>
      <c r="B413" s="6" t="s">
        <v>75</v>
      </c>
      <c r="C413" s="6">
        <v>1000000</v>
      </c>
      <c r="D413" s="6" t="s">
        <v>132</v>
      </c>
      <c r="E413" s="6">
        <v>2014</v>
      </c>
      <c r="F413" s="6" t="s">
        <v>77</v>
      </c>
    </row>
    <row r="414" spans="1:6" ht="15.75" customHeight="1" x14ac:dyDescent="0.2">
      <c r="A414" s="6" t="s">
        <v>197</v>
      </c>
      <c r="B414" s="6" t="s">
        <v>4</v>
      </c>
      <c r="C414" s="6">
        <v>37500000</v>
      </c>
      <c r="D414" s="6" t="s">
        <v>76</v>
      </c>
      <c r="E414" s="6">
        <v>2014</v>
      </c>
      <c r="F414" s="6" t="s">
        <v>77</v>
      </c>
    </row>
    <row r="415" spans="1:6" ht="15.75" customHeight="1" x14ac:dyDescent="0.2">
      <c r="A415" s="6" t="s">
        <v>197</v>
      </c>
      <c r="B415" s="6" t="s">
        <v>75</v>
      </c>
      <c r="C415" s="6">
        <v>32000000</v>
      </c>
      <c r="D415" s="6" t="s">
        <v>84</v>
      </c>
      <c r="E415" s="6">
        <v>2017</v>
      </c>
      <c r="F415" s="6" t="s">
        <v>77</v>
      </c>
    </row>
    <row r="416" spans="1:6" ht="15.75" customHeight="1" x14ac:dyDescent="0.2">
      <c r="A416" s="6" t="s">
        <v>197</v>
      </c>
      <c r="B416" s="6" t="s">
        <v>4</v>
      </c>
      <c r="C416" s="6">
        <v>50000000</v>
      </c>
      <c r="D416" s="6" t="s">
        <v>85</v>
      </c>
      <c r="E416" s="6">
        <v>2018</v>
      </c>
      <c r="F416" s="6" t="s">
        <v>77</v>
      </c>
    </row>
    <row r="417" spans="1:6" ht="15.75" customHeight="1" x14ac:dyDescent="0.2">
      <c r="A417" s="6" t="s">
        <v>197</v>
      </c>
      <c r="B417" s="6" t="s">
        <v>4</v>
      </c>
      <c r="C417" s="6">
        <v>5000000</v>
      </c>
      <c r="D417" s="6" t="s">
        <v>72</v>
      </c>
      <c r="E417" s="6">
        <v>2022</v>
      </c>
      <c r="F417" s="6" t="s">
        <v>77</v>
      </c>
    </row>
    <row r="418" spans="1:6" ht="15.75" customHeight="1" x14ac:dyDescent="0.2">
      <c r="A418" s="6" t="s">
        <v>198</v>
      </c>
      <c r="B418" s="6" t="s">
        <v>4</v>
      </c>
      <c r="C418" s="6">
        <v>13000000</v>
      </c>
      <c r="D418" s="6" t="s">
        <v>90</v>
      </c>
      <c r="E418" s="6">
        <v>2020</v>
      </c>
      <c r="F418" s="6" t="s">
        <v>77</v>
      </c>
    </row>
    <row r="419" spans="1:6" ht="15.75" customHeight="1" x14ac:dyDescent="0.2">
      <c r="A419" s="6" t="s">
        <v>198</v>
      </c>
      <c r="B419" s="6" t="s">
        <v>4</v>
      </c>
      <c r="C419" s="6">
        <v>40000000</v>
      </c>
      <c r="D419" s="6" t="s">
        <v>76</v>
      </c>
      <c r="E419" s="6">
        <v>2022</v>
      </c>
      <c r="F419" s="6" t="s">
        <v>77</v>
      </c>
    </row>
    <row r="420" spans="1:6" ht="15.75" customHeight="1" x14ac:dyDescent="0.2">
      <c r="A420" s="6" t="s">
        <v>199</v>
      </c>
      <c r="B420" s="6" t="s">
        <v>71</v>
      </c>
      <c r="C420" s="6">
        <v>7500000</v>
      </c>
      <c r="D420" s="6" t="s">
        <v>90</v>
      </c>
      <c r="E420" s="6">
        <v>2014</v>
      </c>
      <c r="F420" s="6" t="s">
        <v>77</v>
      </c>
    </row>
    <row r="421" spans="1:6" ht="15.75" customHeight="1" x14ac:dyDescent="0.2">
      <c r="A421" s="6" t="s">
        <v>199</v>
      </c>
      <c r="B421" s="6" t="s">
        <v>71</v>
      </c>
      <c r="C421" s="6">
        <v>40000000</v>
      </c>
      <c r="D421" s="6" t="s">
        <v>359</v>
      </c>
      <c r="E421" s="6">
        <v>2016</v>
      </c>
      <c r="F421" s="6" t="s">
        <v>77</v>
      </c>
    </row>
    <row r="422" spans="1:6" ht="15.75" customHeight="1" x14ac:dyDescent="0.2">
      <c r="A422" s="6" t="s">
        <v>199</v>
      </c>
      <c r="B422" s="6" t="s">
        <v>71</v>
      </c>
      <c r="C422" s="6">
        <v>56000000</v>
      </c>
      <c r="D422" s="6" t="s">
        <v>132</v>
      </c>
      <c r="E422" s="6">
        <v>2018</v>
      </c>
      <c r="F422" s="6" t="s">
        <v>77</v>
      </c>
    </row>
    <row r="423" spans="1:6" ht="15.75" customHeight="1" x14ac:dyDescent="0.2">
      <c r="A423" s="6" t="s">
        <v>199</v>
      </c>
      <c r="B423" s="6" t="s">
        <v>71</v>
      </c>
      <c r="C423" s="6">
        <v>5000000</v>
      </c>
      <c r="D423" s="6" t="s">
        <v>79</v>
      </c>
      <c r="E423" s="6">
        <v>2021</v>
      </c>
      <c r="F423" s="6" t="s">
        <v>77</v>
      </c>
    </row>
    <row r="424" spans="1:6" ht="15.75" customHeight="1" x14ac:dyDescent="0.2">
      <c r="A424" s="6" t="s">
        <v>199</v>
      </c>
      <c r="B424" s="6" t="s">
        <v>71</v>
      </c>
      <c r="C424" s="6">
        <v>14000000</v>
      </c>
      <c r="D424" s="6" t="s">
        <v>90</v>
      </c>
      <c r="E424" s="6">
        <v>2022</v>
      </c>
      <c r="F424" s="6" t="s">
        <v>77</v>
      </c>
    </row>
    <row r="425" spans="1:6" ht="15.75" customHeight="1" x14ac:dyDescent="0.2">
      <c r="A425" s="6" t="s">
        <v>200</v>
      </c>
      <c r="B425" s="6" t="s">
        <v>71</v>
      </c>
      <c r="C425" s="6">
        <v>20000000</v>
      </c>
      <c r="D425" s="6" t="s">
        <v>359</v>
      </c>
      <c r="E425" s="6">
        <v>2014</v>
      </c>
      <c r="F425" s="6" t="s">
        <v>77</v>
      </c>
    </row>
    <row r="426" spans="1:6" ht="15.75" customHeight="1" x14ac:dyDescent="0.2">
      <c r="A426" s="6" t="s">
        <v>200</v>
      </c>
      <c r="B426" s="6" t="s">
        <v>75</v>
      </c>
      <c r="C426" s="6">
        <v>78000000</v>
      </c>
      <c r="D426" s="6" t="s">
        <v>85</v>
      </c>
      <c r="E426" s="6">
        <v>2018</v>
      </c>
      <c r="F426" s="6" t="s">
        <v>77</v>
      </c>
    </row>
    <row r="427" spans="1:6" ht="15.75" customHeight="1" x14ac:dyDescent="0.2">
      <c r="A427" s="6" t="s">
        <v>200</v>
      </c>
      <c r="B427" s="6" t="s">
        <v>75</v>
      </c>
      <c r="C427" s="6">
        <v>20000000</v>
      </c>
      <c r="D427" s="6" t="s">
        <v>76</v>
      </c>
      <c r="E427" s="6">
        <v>2021</v>
      </c>
      <c r="F427" s="6" t="s">
        <v>77</v>
      </c>
    </row>
    <row r="428" spans="1:6" ht="15.75" customHeight="1" x14ac:dyDescent="0.2">
      <c r="A428" s="6" t="s">
        <v>482</v>
      </c>
      <c r="B428" s="6" t="s">
        <v>75</v>
      </c>
      <c r="C428" s="6">
        <v>5000000</v>
      </c>
      <c r="D428" s="6" t="s">
        <v>93</v>
      </c>
      <c r="E428" s="6">
        <v>2019</v>
      </c>
      <c r="F428" s="6" t="s">
        <v>73</v>
      </c>
    </row>
    <row r="429" spans="1:6" ht="15.75" customHeight="1" x14ac:dyDescent="0.2">
      <c r="A429" s="6" t="s">
        <v>483</v>
      </c>
      <c r="B429" s="6" t="s">
        <v>71</v>
      </c>
      <c r="C429" s="6">
        <v>90000000</v>
      </c>
      <c r="D429" s="6" t="s">
        <v>359</v>
      </c>
      <c r="E429" s="6">
        <v>2014</v>
      </c>
      <c r="F429" s="6" t="s">
        <v>73</v>
      </c>
    </row>
    <row r="430" spans="1:6" ht="15.75" customHeight="1" x14ac:dyDescent="0.2">
      <c r="A430" s="6" t="s">
        <v>483</v>
      </c>
      <c r="B430" s="6" t="s">
        <v>71</v>
      </c>
      <c r="C430" s="6">
        <v>20000000</v>
      </c>
      <c r="D430" s="6" t="s">
        <v>76</v>
      </c>
      <c r="E430" s="6">
        <v>2015</v>
      </c>
      <c r="F430" s="6" t="s">
        <v>73</v>
      </c>
    </row>
    <row r="431" spans="1:6" ht="15.75" customHeight="1" x14ac:dyDescent="0.2">
      <c r="A431" s="6" t="s">
        <v>483</v>
      </c>
      <c r="B431" s="6" t="s">
        <v>71</v>
      </c>
      <c r="C431" s="6">
        <v>35000000</v>
      </c>
      <c r="D431" s="6" t="s">
        <v>362</v>
      </c>
      <c r="E431" s="6">
        <v>2016</v>
      </c>
      <c r="F431" s="6" t="s">
        <v>73</v>
      </c>
    </row>
    <row r="432" spans="1:6" ht="15.75" customHeight="1" x14ac:dyDescent="0.2">
      <c r="A432" s="6" t="s">
        <v>484</v>
      </c>
      <c r="B432" s="6" t="s">
        <v>75</v>
      </c>
      <c r="C432" s="6">
        <v>3000000</v>
      </c>
      <c r="D432" s="6" t="s">
        <v>90</v>
      </c>
      <c r="E432" s="6">
        <v>2014</v>
      </c>
      <c r="F432" s="6" t="s">
        <v>73</v>
      </c>
    </row>
    <row r="433" spans="1:6" ht="15.75" customHeight="1" x14ac:dyDescent="0.2">
      <c r="A433" s="6" t="s">
        <v>485</v>
      </c>
      <c r="B433" s="6" t="s">
        <v>75</v>
      </c>
      <c r="C433" s="6">
        <v>54000000</v>
      </c>
      <c r="D433" s="6" t="s">
        <v>84</v>
      </c>
      <c r="E433" s="6">
        <v>2018</v>
      </c>
      <c r="F433" s="6" t="s">
        <v>73</v>
      </c>
    </row>
    <row r="434" spans="1:6" ht="15.75" customHeight="1" x14ac:dyDescent="0.2">
      <c r="A434" s="6" t="s">
        <v>486</v>
      </c>
      <c r="B434" s="6" t="s">
        <v>75</v>
      </c>
      <c r="C434" s="6">
        <v>14000000</v>
      </c>
      <c r="D434" s="6" t="s">
        <v>84</v>
      </c>
      <c r="E434" s="6">
        <v>2016</v>
      </c>
      <c r="F434" s="6" t="s">
        <v>77</v>
      </c>
    </row>
    <row r="435" spans="1:6" ht="15.75" customHeight="1" x14ac:dyDescent="0.2">
      <c r="A435" s="6" t="s">
        <v>487</v>
      </c>
      <c r="B435" s="6" t="s">
        <v>71</v>
      </c>
      <c r="C435" s="6">
        <v>10000000</v>
      </c>
      <c r="D435" s="6" t="s">
        <v>76</v>
      </c>
      <c r="E435" s="6">
        <v>2014</v>
      </c>
      <c r="F435" s="6" t="s">
        <v>77</v>
      </c>
    </row>
    <row r="436" spans="1:6" ht="15.75" customHeight="1" x14ac:dyDescent="0.2">
      <c r="A436" s="6" t="s">
        <v>487</v>
      </c>
      <c r="B436" s="6" t="s">
        <v>71</v>
      </c>
      <c r="C436" s="6">
        <v>110000000</v>
      </c>
      <c r="D436" s="6" t="s">
        <v>132</v>
      </c>
      <c r="E436" s="6">
        <v>2018</v>
      </c>
      <c r="F436" s="6" t="s">
        <v>77</v>
      </c>
    </row>
    <row r="437" spans="1:6" ht="15.75" customHeight="1" x14ac:dyDescent="0.2">
      <c r="A437" s="6" t="s">
        <v>201</v>
      </c>
      <c r="B437" s="6" t="s">
        <v>92</v>
      </c>
      <c r="C437" s="6">
        <v>1000000</v>
      </c>
      <c r="D437" s="6" t="s">
        <v>359</v>
      </c>
      <c r="E437" s="6">
        <v>2015</v>
      </c>
      <c r="F437" s="6" t="s">
        <v>77</v>
      </c>
    </row>
    <row r="438" spans="1:6" ht="15.75" customHeight="1" x14ac:dyDescent="0.2">
      <c r="A438" s="6" t="s">
        <v>201</v>
      </c>
      <c r="B438" s="6" t="s">
        <v>92</v>
      </c>
      <c r="C438" s="6">
        <v>2000000</v>
      </c>
      <c r="D438" s="6" t="s">
        <v>72</v>
      </c>
      <c r="E438" s="6">
        <v>2021</v>
      </c>
      <c r="F438" s="6" t="s">
        <v>77</v>
      </c>
    </row>
    <row r="439" spans="1:6" ht="15.75" customHeight="1" x14ac:dyDescent="0.2">
      <c r="A439" s="6" t="s">
        <v>188</v>
      </c>
      <c r="B439" s="6" t="s">
        <v>75</v>
      </c>
      <c r="C439" s="6">
        <v>20000000</v>
      </c>
      <c r="D439" s="6" t="s">
        <v>84</v>
      </c>
      <c r="E439" s="6">
        <v>2017</v>
      </c>
      <c r="F439" s="6" t="s">
        <v>77</v>
      </c>
    </row>
    <row r="440" spans="1:6" ht="15.75" customHeight="1" x14ac:dyDescent="0.2">
      <c r="A440" s="6" t="s">
        <v>188</v>
      </c>
      <c r="B440" s="6" t="s">
        <v>4</v>
      </c>
      <c r="C440" s="6">
        <v>62000000</v>
      </c>
      <c r="D440" s="6" t="s">
        <v>90</v>
      </c>
      <c r="E440" s="6">
        <v>2018</v>
      </c>
      <c r="F440" s="6" t="s">
        <v>77</v>
      </c>
    </row>
    <row r="441" spans="1:6" ht="15.75" customHeight="1" x14ac:dyDescent="0.2">
      <c r="A441" s="6" t="s">
        <v>188</v>
      </c>
      <c r="B441" s="6" t="s">
        <v>75</v>
      </c>
      <c r="C441" s="6">
        <v>92500000</v>
      </c>
      <c r="D441" s="6" t="s">
        <v>85</v>
      </c>
      <c r="E441" s="6">
        <v>2021</v>
      </c>
      <c r="F441" s="6" t="s">
        <v>77</v>
      </c>
    </row>
    <row r="442" spans="1:6" ht="15.75" customHeight="1" x14ac:dyDescent="0.2">
      <c r="A442" s="6" t="s">
        <v>488</v>
      </c>
      <c r="B442" s="6" t="s">
        <v>4</v>
      </c>
      <c r="C442" s="6">
        <v>3000000</v>
      </c>
      <c r="D442" s="6" t="s">
        <v>84</v>
      </c>
      <c r="E442" s="6">
        <v>2014</v>
      </c>
      <c r="F442" s="6" t="s">
        <v>73</v>
      </c>
    </row>
    <row r="443" spans="1:6" ht="15.75" customHeight="1" x14ac:dyDescent="0.2">
      <c r="A443" s="6" t="s">
        <v>202</v>
      </c>
      <c r="B443" s="6" t="s">
        <v>75</v>
      </c>
      <c r="C443" s="6">
        <v>20000000</v>
      </c>
      <c r="D443" s="6" t="s">
        <v>84</v>
      </c>
      <c r="E443" s="6">
        <v>2016</v>
      </c>
      <c r="F443" s="6" t="s">
        <v>77</v>
      </c>
    </row>
    <row r="444" spans="1:6" ht="15.75" customHeight="1" x14ac:dyDescent="0.2">
      <c r="A444" s="6" t="s">
        <v>202</v>
      </c>
      <c r="B444" s="6" t="s">
        <v>75</v>
      </c>
      <c r="C444" s="6">
        <v>88000000</v>
      </c>
      <c r="D444" s="6" t="s">
        <v>84</v>
      </c>
      <c r="E444" s="6">
        <v>2018</v>
      </c>
      <c r="F444" s="6" t="s">
        <v>77</v>
      </c>
    </row>
    <row r="445" spans="1:6" ht="15.75" customHeight="1" x14ac:dyDescent="0.2">
      <c r="A445" s="6" t="s">
        <v>202</v>
      </c>
      <c r="B445" s="6" t="s">
        <v>75</v>
      </c>
      <c r="C445" s="6">
        <v>82500000</v>
      </c>
      <c r="D445" s="6" t="s">
        <v>102</v>
      </c>
      <c r="E445" s="6">
        <v>2022</v>
      </c>
      <c r="F445" s="6" t="s">
        <v>77</v>
      </c>
    </row>
    <row r="446" spans="1:6" ht="15.75" customHeight="1" x14ac:dyDescent="0.2">
      <c r="A446" s="6" t="s">
        <v>489</v>
      </c>
      <c r="B446" s="6" t="s">
        <v>75</v>
      </c>
      <c r="C446" s="6">
        <v>2000000</v>
      </c>
      <c r="D446" s="6" t="s">
        <v>85</v>
      </c>
      <c r="E446" s="6">
        <v>2018</v>
      </c>
      <c r="F446" s="6" t="s">
        <v>77</v>
      </c>
    </row>
    <row r="447" spans="1:6" ht="15.75" customHeight="1" x14ac:dyDescent="0.2">
      <c r="A447" s="6" t="s">
        <v>203</v>
      </c>
      <c r="B447" s="6" t="s">
        <v>4</v>
      </c>
      <c r="C447" s="6">
        <v>2000000</v>
      </c>
      <c r="D447" s="6" t="s">
        <v>90</v>
      </c>
      <c r="E447" s="6">
        <v>2022</v>
      </c>
      <c r="F447" s="6" t="s">
        <v>77</v>
      </c>
    </row>
    <row r="448" spans="1:6" ht="15.75" customHeight="1" x14ac:dyDescent="0.2">
      <c r="A448" s="6" t="s">
        <v>204</v>
      </c>
      <c r="B448" s="6" t="s">
        <v>4</v>
      </c>
      <c r="C448" s="6">
        <v>4000000</v>
      </c>
      <c r="D448" s="6" t="s">
        <v>79</v>
      </c>
      <c r="E448" s="6">
        <v>2014</v>
      </c>
      <c r="F448" s="6" t="s">
        <v>77</v>
      </c>
    </row>
    <row r="449" spans="1:6" ht="15.75" customHeight="1" x14ac:dyDescent="0.2">
      <c r="A449" s="6" t="s">
        <v>204</v>
      </c>
      <c r="B449" s="6" t="s">
        <v>4</v>
      </c>
      <c r="C449" s="6">
        <v>58000000</v>
      </c>
      <c r="D449" s="6" t="s">
        <v>79</v>
      </c>
      <c r="E449" s="6">
        <v>2018</v>
      </c>
      <c r="F449" s="6" t="s">
        <v>77</v>
      </c>
    </row>
    <row r="450" spans="1:6" ht="15.75" customHeight="1" x14ac:dyDescent="0.2">
      <c r="A450" s="6" t="s">
        <v>204</v>
      </c>
      <c r="B450" s="6" t="s">
        <v>4</v>
      </c>
      <c r="C450" s="6">
        <v>20000000</v>
      </c>
      <c r="D450" s="6" t="s">
        <v>93</v>
      </c>
      <c r="E450" s="6">
        <v>2022</v>
      </c>
      <c r="F450" s="6" t="s">
        <v>77</v>
      </c>
    </row>
    <row r="451" spans="1:6" ht="15.75" customHeight="1" x14ac:dyDescent="0.2">
      <c r="A451" s="6" t="s">
        <v>205</v>
      </c>
      <c r="B451" s="6" t="s">
        <v>4</v>
      </c>
      <c r="C451" s="6">
        <v>2000000</v>
      </c>
      <c r="D451" s="6" t="s">
        <v>90</v>
      </c>
      <c r="E451" s="6">
        <v>2021</v>
      </c>
      <c r="F451" s="6" t="s">
        <v>77</v>
      </c>
    </row>
    <row r="452" spans="1:6" ht="15.75" customHeight="1" x14ac:dyDescent="0.2">
      <c r="A452" s="6" t="s">
        <v>205</v>
      </c>
      <c r="B452" s="6" t="s">
        <v>4</v>
      </c>
      <c r="C452" s="6">
        <v>2000000</v>
      </c>
      <c r="D452" s="6" t="s">
        <v>90</v>
      </c>
      <c r="E452" s="6">
        <v>2022</v>
      </c>
      <c r="F452" s="6" t="s">
        <v>77</v>
      </c>
    </row>
    <row r="453" spans="1:6" ht="15.75" customHeight="1" x14ac:dyDescent="0.2">
      <c r="A453" s="6" t="s">
        <v>490</v>
      </c>
      <c r="B453" s="6" t="s">
        <v>4</v>
      </c>
      <c r="C453" s="6">
        <v>1000000</v>
      </c>
      <c r="D453" s="6" t="s">
        <v>84</v>
      </c>
      <c r="E453" s="6">
        <v>2017</v>
      </c>
      <c r="F453" s="6" t="s">
        <v>77</v>
      </c>
    </row>
    <row r="454" spans="1:6" ht="15.75" customHeight="1" x14ac:dyDescent="0.2">
      <c r="A454" s="6" t="s">
        <v>490</v>
      </c>
      <c r="B454" s="6" t="s">
        <v>4</v>
      </c>
      <c r="C454" s="6">
        <v>8500000</v>
      </c>
      <c r="D454" s="6" t="s">
        <v>72</v>
      </c>
      <c r="E454" s="6">
        <v>2018</v>
      </c>
      <c r="F454" s="6" t="s">
        <v>77</v>
      </c>
    </row>
    <row r="455" spans="1:6" ht="15.75" customHeight="1" x14ac:dyDescent="0.2">
      <c r="A455" s="6" t="s">
        <v>491</v>
      </c>
      <c r="B455" s="6" t="s">
        <v>92</v>
      </c>
      <c r="C455" s="6">
        <v>1500000</v>
      </c>
      <c r="D455" s="6" t="s">
        <v>90</v>
      </c>
      <c r="E455" s="6">
        <v>2013</v>
      </c>
      <c r="F455" s="6" t="s">
        <v>77</v>
      </c>
    </row>
    <row r="456" spans="1:6" ht="15.75" customHeight="1" x14ac:dyDescent="0.2">
      <c r="A456" s="6" t="s">
        <v>492</v>
      </c>
      <c r="B456" s="6" t="s">
        <v>4</v>
      </c>
      <c r="C456" s="6">
        <v>3000000</v>
      </c>
      <c r="D456" s="6" t="s">
        <v>85</v>
      </c>
      <c r="E456" s="6">
        <v>2015</v>
      </c>
      <c r="F456" s="6" t="s">
        <v>73</v>
      </c>
    </row>
    <row r="457" spans="1:6" ht="15.75" customHeight="1" x14ac:dyDescent="0.2">
      <c r="A457" s="6" t="s">
        <v>492</v>
      </c>
      <c r="B457" s="6" t="s">
        <v>4</v>
      </c>
      <c r="C457" s="6">
        <v>21000000</v>
      </c>
      <c r="D457" s="6" t="s">
        <v>132</v>
      </c>
      <c r="E457" s="6">
        <v>2016</v>
      </c>
      <c r="F457" s="6" t="s">
        <v>73</v>
      </c>
    </row>
    <row r="458" spans="1:6" ht="15.75" customHeight="1" x14ac:dyDescent="0.2">
      <c r="A458" s="6" t="s">
        <v>206</v>
      </c>
      <c r="B458" s="6" t="s">
        <v>75</v>
      </c>
      <c r="C458" s="6">
        <v>150000000</v>
      </c>
      <c r="D458" s="6" t="s">
        <v>72</v>
      </c>
      <c r="E458" s="6">
        <v>2021</v>
      </c>
      <c r="F458" s="6" t="s">
        <v>73</v>
      </c>
    </row>
    <row r="459" spans="1:6" ht="15.75" customHeight="1" x14ac:dyDescent="0.2">
      <c r="A459" s="6" t="s">
        <v>207</v>
      </c>
      <c r="B459" s="6" t="s">
        <v>75</v>
      </c>
      <c r="C459" s="6">
        <v>5000000</v>
      </c>
      <c r="D459" s="6" t="s">
        <v>102</v>
      </c>
      <c r="E459" s="6">
        <v>2022</v>
      </c>
      <c r="F459" s="6" t="s">
        <v>73</v>
      </c>
    </row>
    <row r="460" spans="1:6" ht="15.75" customHeight="1" x14ac:dyDescent="0.2">
      <c r="A460" s="6" t="s">
        <v>493</v>
      </c>
      <c r="B460" s="6" t="s">
        <v>4</v>
      </c>
      <c r="C460" s="6">
        <v>18000000</v>
      </c>
      <c r="D460" s="6" t="s">
        <v>132</v>
      </c>
      <c r="E460" s="6">
        <v>2014</v>
      </c>
      <c r="F460" s="6" t="s">
        <v>77</v>
      </c>
    </row>
    <row r="461" spans="1:6" ht="15.75" customHeight="1" x14ac:dyDescent="0.2">
      <c r="A461" s="6" t="s">
        <v>208</v>
      </c>
      <c r="B461" s="6" t="s">
        <v>75</v>
      </c>
      <c r="C461" s="6">
        <v>2000000</v>
      </c>
      <c r="D461" s="6" t="s">
        <v>93</v>
      </c>
      <c r="E461" s="6">
        <v>2020</v>
      </c>
      <c r="F461" s="6" t="s">
        <v>77</v>
      </c>
    </row>
    <row r="462" spans="1:6" ht="15.75" customHeight="1" x14ac:dyDescent="0.2">
      <c r="A462" s="6" t="s">
        <v>208</v>
      </c>
      <c r="B462" s="6" t="s">
        <v>75</v>
      </c>
      <c r="C462" s="6">
        <v>6500000</v>
      </c>
      <c r="D462" s="6" t="s">
        <v>93</v>
      </c>
      <c r="E462" s="6">
        <v>2022</v>
      </c>
      <c r="F462" s="6" t="s">
        <v>77</v>
      </c>
    </row>
    <row r="463" spans="1:6" ht="15.75" customHeight="1" x14ac:dyDescent="0.2">
      <c r="A463" s="6" t="s">
        <v>494</v>
      </c>
      <c r="B463" s="6" t="s">
        <v>4</v>
      </c>
      <c r="C463" s="6">
        <v>20000000</v>
      </c>
      <c r="D463" s="6" t="s">
        <v>84</v>
      </c>
      <c r="E463" s="6">
        <v>2019</v>
      </c>
      <c r="F463" s="6" t="s">
        <v>73</v>
      </c>
    </row>
    <row r="464" spans="1:6" ht="15.75" customHeight="1" x14ac:dyDescent="0.2">
      <c r="A464" s="6" t="s">
        <v>495</v>
      </c>
      <c r="B464" s="6" t="s">
        <v>75</v>
      </c>
      <c r="C464" s="6">
        <v>15000000</v>
      </c>
      <c r="D464" s="6" t="s">
        <v>359</v>
      </c>
      <c r="E464" s="6">
        <v>2014</v>
      </c>
      <c r="F464" s="6" t="s">
        <v>77</v>
      </c>
    </row>
    <row r="465" spans="1:6" ht="15.75" customHeight="1" x14ac:dyDescent="0.2">
      <c r="A465" s="6" t="s">
        <v>495</v>
      </c>
      <c r="B465" s="6" t="s">
        <v>75</v>
      </c>
      <c r="C465" s="6">
        <v>3000000</v>
      </c>
      <c r="D465" s="6" t="s">
        <v>76</v>
      </c>
      <c r="E465" s="6">
        <v>2015</v>
      </c>
      <c r="F465" s="6" t="s">
        <v>77</v>
      </c>
    </row>
    <row r="466" spans="1:6" ht="15.75" customHeight="1" x14ac:dyDescent="0.2">
      <c r="A466" s="6" t="s">
        <v>209</v>
      </c>
      <c r="B466" s="6" t="s">
        <v>75</v>
      </c>
      <c r="C466" s="6">
        <v>5000000</v>
      </c>
      <c r="D466" s="6" t="s">
        <v>90</v>
      </c>
      <c r="E466" s="6">
        <v>2019</v>
      </c>
      <c r="F466" s="6" t="s">
        <v>73</v>
      </c>
    </row>
    <row r="467" spans="1:6" ht="15.75" customHeight="1" x14ac:dyDescent="0.2">
      <c r="A467" s="6" t="s">
        <v>209</v>
      </c>
      <c r="B467" s="6" t="s">
        <v>75</v>
      </c>
      <c r="C467" s="6">
        <v>7500000</v>
      </c>
      <c r="D467" s="6" t="s">
        <v>90</v>
      </c>
      <c r="E467" s="6">
        <v>2021</v>
      </c>
      <c r="F467" s="6" t="s">
        <v>73</v>
      </c>
    </row>
    <row r="468" spans="1:6" ht="15.75" customHeight="1" x14ac:dyDescent="0.2">
      <c r="A468" s="6" t="s">
        <v>209</v>
      </c>
      <c r="B468" s="6" t="s">
        <v>75</v>
      </c>
      <c r="C468" s="6">
        <v>115000000</v>
      </c>
      <c r="D468" s="6" t="s">
        <v>105</v>
      </c>
      <c r="E468" s="6">
        <v>2022</v>
      </c>
      <c r="F468" s="6" t="s">
        <v>73</v>
      </c>
    </row>
    <row r="469" spans="1:6" ht="15.75" customHeight="1" x14ac:dyDescent="0.2">
      <c r="A469" s="6" t="s">
        <v>210</v>
      </c>
      <c r="B469" s="6" t="s">
        <v>4</v>
      </c>
      <c r="C469" s="6">
        <v>5000000</v>
      </c>
      <c r="D469" s="6" t="s">
        <v>362</v>
      </c>
      <c r="E469" s="6">
        <v>2017</v>
      </c>
      <c r="F469" s="6" t="s">
        <v>73</v>
      </c>
    </row>
    <row r="470" spans="1:6" ht="15.75" customHeight="1" x14ac:dyDescent="0.2">
      <c r="A470" s="6" t="s">
        <v>210</v>
      </c>
      <c r="B470" s="6" t="s">
        <v>4</v>
      </c>
      <c r="C470" s="6">
        <v>16000000</v>
      </c>
      <c r="D470" s="6" t="s">
        <v>79</v>
      </c>
      <c r="E470" s="6">
        <v>2019</v>
      </c>
      <c r="F470" s="6" t="s">
        <v>73</v>
      </c>
    </row>
    <row r="471" spans="1:6" ht="15.75" customHeight="1" x14ac:dyDescent="0.2">
      <c r="A471" s="6" t="s">
        <v>210</v>
      </c>
      <c r="B471" s="6" t="s">
        <v>4</v>
      </c>
      <c r="C471" s="6">
        <v>100000000</v>
      </c>
      <c r="D471" s="6" t="s">
        <v>81</v>
      </c>
      <c r="E471" s="6">
        <v>2022</v>
      </c>
      <c r="F471" s="6" t="s">
        <v>73</v>
      </c>
    </row>
    <row r="472" spans="1:6" ht="15.75" customHeight="1" x14ac:dyDescent="0.2">
      <c r="A472" s="6" t="s">
        <v>496</v>
      </c>
      <c r="B472" s="6" t="s">
        <v>71</v>
      </c>
      <c r="C472" s="6">
        <v>22500000</v>
      </c>
      <c r="D472" s="6" t="s">
        <v>132</v>
      </c>
      <c r="E472" s="6">
        <v>2013</v>
      </c>
      <c r="F472" s="6" t="s">
        <v>73</v>
      </c>
    </row>
    <row r="473" spans="1:6" ht="15.75" customHeight="1" x14ac:dyDescent="0.2">
      <c r="A473" s="6" t="s">
        <v>211</v>
      </c>
      <c r="B473" s="6" t="s">
        <v>4</v>
      </c>
      <c r="C473" s="6">
        <v>2000000</v>
      </c>
      <c r="D473" s="6" t="s">
        <v>93</v>
      </c>
      <c r="E473" s="6">
        <v>2021</v>
      </c>
      <c r="F473" s="6" t="s">
        <v>77</v>
      </c>
    </row>
    <row r="474" spans="1:6" ht="15.75" customHeight="1" x14ac:dyDescent="0.2">
      <c r="A474" s="6" t="s">
        <v>212</v>
      </c>
      <c r="B474" s="6" t="s">
        <v>4</v>
      </c>
      <c r="C474" s="6">
        <v>5000000</v>
      </c>
      <c r="D474" s="6" t="s">
        <v>85</v>
      </c>
      <c r="E474" s="6">
        <v>2018</v>
      </c>
      <c r="F474" s="6" t="s">
        <v>73</v>
      </c>
    </row>
    <row r="475" spans="1:6" ht="15.75" customHeight="1" x14ac:dyDescent="0.2">
      <c r="A475" s="6" t="s">
        <v>212</v>
      </c>
      <c r="B475" s="6" t="s">
        <v>4</v>
      </c>
      <c r="C475" s="6">
        <v>5000000</v>
      </c>
      <c r="D475" s="6" t="s">
        <v>93</v>
      </c>
      <c r="E475" s="6">
        <v>2022</v>
      </c>
      <c r="F475" s="6" t="s">
        <v>73</v>
      </c>
    </row>
    <row r="476" spans="1:6" ht="15.75" customHeight="1" x14ac:dyDescent="0.2">
      <c r="A476" s="6" t="s">
        <v>213</v>
      </c>
      <c r="B476" s="6" t="s">
        <v>92</v>
      </c>
      <c r="C476" s="6">
        <v>2000000</v>
      </c>
      <c r="D476" s="6" t="s">
        <v>72</v>
      </c>
      <c r="E476" s="6">
        <v>2022</v>
      </c>
      <c r="F476" s="6" t="s">
        <v>77</v>
      </c>
    </row>
    <row r="477" spans="1:6" ht="15.75" customHeight="1" x14ac:dyDescent="0.2">
      <c r="A477" s="6" t="s">
        <v>214</v>
      </c>
      <c r="B477" s="6" t="s">
        <v>4</v>
      </c>
      <c r="C477" s="6">
        <v>2000000</v>
      </c>
      <c r="D477" s="6" t="s">
        <v>79</v>
      </c>
      <c r="E477" s="6">
        <v>2020</v>
      </c>
      <c r="F477" s="6" t="s">
        <v>77</v>
      </c>
    </row>
    <row r="478" spans="1:6" ht="15.75" customHeight="1" x14ac:dyDescent="0.2">
      <c r="A478" s="6" t="s">
        <v>214</v>
      </c>
      <c r="B478" s="6" t="s">
        <v>4</v>
      </c>
      <c r="C478" s="6">
        <v>2000000</v>
      </c>
      <c r="D478" s="6" t="s">
        <v>93</v>
      </c>
      <c r="E478" s="6">
        <v>2021</v>
      </c>
      <c r="F478" s="6" t="s">
        <v>77</v>
      </c>
    </row>
    <row r="479" spans="1:6" ht="15.75" customHeight="1" x14ac:dyDescent="0.2">
      <c r="A479" s="6" t="s">
        <v>497</v>
      </c>
      <c r="B479" s="6" t="s">
        <v>4</v>
      </c>
      <c r="C479" s="6">
        <v>45000000</v>
      </c>
      <c r="D479" s="6" t="s">
        <v>362</v>
      </c>
      <c r="E479" s="6">
        <v>2016</v>
      </c>
      <c r="F479" s="6" t="s">
        <v>77</v>
      </c>
    </row>
    <row r="480" spans="1:6" ht="15.75" customHeight="1" x14ac:dyDescent="0.2">
      <c r="A480" s="6" t="s">
        <v>497</v>
      </c>
      <c r="B480" s="6" t="s">
        <v>4</v>
      </c>
      <c r="C480" s="6">
        <v>10000000</v>
      </c>
      <c r="D480" s="6" t="s">
        <v>359</v>
      </c>
      <c r="E480" s="6">
        <v>2017</v>
      </c>
      <c r="F480" s="6" t="s">
        <v>77</v>
      </c>
    </row>
    <row r="481" spans="1:6" ht="15.75" customHeight="1" x14ac:dyDescent="0.2">
      <c r="A481" s="6" t="s">
        <v>497</v>
      </c>
      <c r="B481" s="6" t="s">
        <v>4</v>
      </c>
      <c r="C481" s="6">
        <v>22000000</v>
      </c>
      <c r="D481" s="6" t="s">
        <v>72</v>
      </c>
      <c r="E481" s="6">
        <v>2018</v>
      </c>
      <c r="F481" s="6" t="s">
        <v>77</v>
      </c>
    </row>
    <row r="482" spans="1:6" ht="15.75" customHeight="1" x14ac:dyDescent="0.2">
      <c r="A482" s="6" t="s">
        <v>497</v>
      </c>
      <c r="B482" s="6" t="s">
        <v>4</v>
      </c>
      <c r="C482" s="6">
        <v>2000000</v>
      </c>
      <c r="D482" s="6" t="s">
        <v>132</v>
      </c>
      <c r="E482" s="6">
        <v>2019</v>
      </c>
      <c r="F482" s="6" t="s">
        <v>77</v>
      </c>
    </row>
    <row r="483" spans="1:6" ht="15.75" customHeight="1" x14ac:dyDescent="0.2">
      <c r="A483" s="6" t="s">
        <v>215</v>
      </c>
      <c r="B483" s="6" t="s">
        <v>4</v>
      </c>
      <c r="C483" s="6">
        <v>2000000</v>
      </c>
      <c r="D483" s="6" t="s">
        <v>85</v>
      </c>
      <c r="E483" s="6">
        <v>2021</v>
      </c>
      <c r="F483" s="6" t="s">
        <v>77</v>
      </c>
    </row>
    <row r="484" spans="1:6" ht="15.75" customHeight="1" x14ac:dyDescent="0.2">
      <c r="A484" s="6" t="s">
        <v>347</v>
      </c>
      <c r="B484" s="6" t="s">
        <v>75</v>
      </c>
      <c r="C484" s="6">
        <v>32000000</v>
      </c>
      <c r="D484" s="6" t="s">
        <v>72</v>
      </c>
      <c r="E484" s="6">
        <v>2018</v>
      </c>
      <c r="F484" s="6" t="s">
        <v>77</v>
      </c>
    </row>
    <row r="485" spans="1:6" ht="15.75" customHeight="1" x14ac:dyDescent="0.2">
      <c r="A485" s="6" t="s">
        <v>216</v>
      </c>
      <c r="B485" s="6" t="s">
        <v>4</v>
      </c>
      <c r="C485" s="6">
        <v>7000000</v>
      </c>
      <c r="D485" s="6" t="s">
        <v>85</v>
      </c>
      <c r="E485" s="6">
        <v>2022</v>
      </c>
      <c r="F485" s="6" t="s">
        <v>73</v>
      </c>
    </row>
    <row r="486" spans="1:6" ht="15.75" customHeight="1" x14ac:dyDescent="0.2">
      <c r="A486" s="6" t="s">
        <v>217</v>
      </c>
      <c r="B486" s="6" t="s">
        <v>75</v>
      </c>
      <c r="C486" s="6">
        <v>1000000</v>
      </c>
      <c r="D486" s="6" t="s">
        <v>359</v>
      </c>
      <c r="E486" s="6">
        <v>2016</v>
      </c>
      <c r="F486" s="6" t="s">
        <v>77</v>
      </c>
    </row>
    <row r="487" spans="1:6" ht="15.75" customHeight="1" x14ac:dyDescent="0.2">
      <c r="A487" s="6" t="s">
        <v>217</v>
      </c>
      <c r="B487" s="6" t="s">
        <v>75</v>
      </c>
      <c r="C487" s="6">
        <v>2000000</v>
      </c>
      <c r="D487" s="6" t="s">
        <v>90</v>
      </c>
      <c r="E487" s="6">
        <v>2018</v>
      </c>
      <c r="F487" s="6" t="s">
        <v>77</v>
      </c>
    </row>
    <row r="488" spans="1:6" ht="15.75" customHeight="1" x14ac:dyDescent="0.2">
      <c r="A488" s="6" t="s">
        <v>217</v>
      </c>
      <c r="B488" s="6" t="s">
        <v>75</v>
      </c>
      <c r="C488" s="6">
        <v>9500000</v>
      </c>
      <c r="D488" s="6" t="s">
        <v>72</v>
      </c>
      <c r="E488" s="6">
        <v>2022</v>
      </c>
      <c r="F488" s="6" t="s">
        <v>77</v>
      </c>
    </row>
    <row r="489" spans="1:6" ht="15.75" customHeight="1" x14ac:dyDescent="0.2">
      <c r="A489" s="6" t="s">
        <v>498</v>
      </c>
      <c r="B489" s="6" t="s">
        <v>75</v>
      </c>
      <c r="C489" s="6">
        <v>1000000</v>
      </c>
      <c r="D489" s="6" t="s">
        <v>79</v>
      </c>
      <c r="E489" s="6">
        <v>2016</v>
      </c>
      <c r="F489" s="6" t="s">
        <v>77</v>
      </c>
    </row>
    <row r="490" spans="1:6" ht="15.75" customHeight="1" x14ac:dyDescent="0.2">
      <c r="A490" s="6" t="s">
        <v>218</v>
      </c>
      <c r="B490" s="6" t="s">
        <v>71</v>
      </c>
      <c r="C490" s="6">
        <v>11000000</v>
      </c>
      <c r="D490" s="6" t="s">
        <v>72</v>
      </c>
      <c r="E490" s="6">
        <v>2018</v>
      </c>
      <c r="F490" s="6" t="s">
        <v>77</v>
      </c>
    </row>
    <row r="491" spans="1:6" ht="15.75" customHeight="1" x14ac:dyDescent="0.2">
      <c r="A491" s="6" t="s">
        <v>218</v>
      </c>
      <c r="B491" s="6" t="s">
        <v>71</v>
      </c>
      <c r="C491" s="6">
        <v>2000000</v>
      </c>
      <c r="D491" s="6" t="s">
        <v>90</v>
      </c>
      <c r="E491" s="6">
        <v>2019</v>
      </c>
      <c r="F491" s="6" t="s">
        <v>77</v>
      </c>
    </row>
    <row r="492" spans="1:6" ht="15.75" customHeight="1" x14ac:dyDescent="0.2">
      <c r="A492" s="6" t="s">
        <v>218</v>
      </c>
      <c r="B492" s="6" t="s">
        <v>71</v>
      </c>
      <c r="C492" s="6">
        <v>2000000</v>
      </c>
      <c r="D492" s="6" t="s">
        <v>102</v>
      </c>
      <c r="E492" s="6">
        <v>2022</v>
      </c>
      <c r="F492" s="6" t="s">
        <v>77</v>
      </c>
    </row>
    <row r="493" spans="1:6" ht="15.75" customHeight="1" x14ac:dyDescent="0.2">
      <c r="A493" s="6" t="s">
        <v>499</v>
      </c>
      <c r="B493" s="6" t="s">
        <v>75</v>
      </c>
      <c r="C493" s="6">
        <v>8000000</v>
      </c>
      <c r="D493" s="6" t="s">
        <v>132</v>
      </c>
      <c r="E493" s="6">
        <v>2014</v>
      </c>
      <c r="F493" s="6" t="s">
        <v>77</v>
      </c>
    </row>
    <row r="494" spans="1:6" ht="15.75" customHeight="1" x14ac:dyDescent="0.2">
      <c r="A494" s="6" t="s">
        <v>219</v>
      </c>
      <c r="B494" s="6" t="s">
        <v>75</v>
      </c>
      <c r="C494" s="6">
        <v>14000000</v>
      </c>
      <c r="D494" s="6" t="s">
        <v>72</v>
      </c>
      <c r="E494" s="6">
        <v>2018</v>
      </c>
      <c r="F494" s="6" t="s">
        <v>77</v>
      </c>
    </row>
    <row r="495" spans="1:6" ht="15.75" customHeight="1" x14ac:dyDescent="0.2">
      <c r="A495" s="6" t="s">
        <v>219</v>
      </c>
      <c r="B495" s="6" t="s">
        <v>71</v>
      </c>
      <c r="C495" s="6">
        <v>11000000</v>
      </c>
      <c r="D495" s="6" t="s">
        <v>93</v>
      </c>
      <c r="E495" s="6">
        <v>2022</v>
      </c>
      <c r="F495" s="6" t="s">
        <v>77</v>
      </c>
    </row>
    <row r="496" spans="1:6" ht="15.75" customHeight="1" x14ac:dyDescent="0.2">
      <c r="A496" s="6" t="s">
        <v>220</v>
      </c>
      <c r="B496" s="6" t="s">
        <v>71</v>
      </c>
      <c r="C496" s="6">
        <v>17000000</v>
      </c>
      <c r="D496" s="6" t="s">
        <v>79</v>
      </c>
      <c r="E496" s="6">
        <v>2014</v>
      </c>
      <c r="F496" s="6" t="s">
        <v>77</v>
      </c>
    </row>
    <row r="497" spans="1:6" ht="15.75" customHeight="1" x14ac:dyDescent="0.2">
      <c r="A497" s="6" t="s">
        <v>220</v>
      </c>
      <c r="B497" s="6" t="s">
        <v>71</v>
      </c>
      <c r="C497" s="6">
        <v>110000000</v>
      </c>
      <c r="D497" s="6" t="s">
        <v>76</v>
      </c>
      <c r="E497" s="6">
        <v>2018</v>
      </c>
      <c r="F497" s="6" t="s">
        <v>77</v>
      </c>
    </row>
    <row r="498" spans="1:6" ht="15.75" customHeight="1" x14ac:dyDescent="0.2">
      <c r="A498" s="6" t="s">
        <v>220</v>
      </c>
      <c r="B498" s="6" t="s">
        <v>71</v>
      </c>
      <c r="C498" s="6">
        <v>46000000</v>
      </c>
      <c r="D498" s="6" t="s">
        <v>102</v>
      </c>
      <c r="E498" s="6">
        <v>2022</v>
      </c>
      <c r="F498" s="6" t="s">
        <v>77</v>
      </c>
    </row>
    <row r="499" spans="1:6" ht="15.75" customHeight="1" x14ac:dyDescent="0.2">
      <c r="A499" s="6" t="s">
        <v>500</v>
      </c>
      <c r="B499" s="6" t="s">
        <v>71</v>
      </c>
      <c r="C499" s="6">
        <v>2000000</v>
      </c>
      <c r="D499" s="6" t="s">
        <v>359</v>
      </c>
      <c r="E499" s="6">
        <v>2018</v>
      </c>
      <c r="F499" s="6" t="s">
        <v>77</v>
      </c>
    </row>
    <row r="500" spans="1:6" ht="15.75" customHeight="1" x14ac:dyDescent="0.2">
      <c r="A500" s="6" t="s">
        <v>501</v>
      </c>
      <c r="B500" s="6" t="s">
        <v>71</v>
      </c>
      <c r="C500" s="6">
        <v>28000000</v>
      </c>
      <c r="D500" s="6" t="s">
        <v>359</v>
      </c>
      <c r="E500" s="6">
        <v>2014</v>
      </c>
      <c r="F500" s="6" t="s">
        <v>77</v>
      </c>
    </row>
    <row r="501" spans="1:6" ht="15.75" customHeight="1" x14ac:dyDescent="0.2">
      <c r="A501" s="6" t="s">
        <v>501</v>
      </c>
      <c r="B501" s="6" t="s">
        <v>71</v>
      </c>
      <c r="C501" s="6">
        <v>5000000</v>
      </c>
      <c r="D501" s="6" t="s">
        <v>362</v>
      </c>
      <c r="E501" s="6">
        <v>2017</v>
      </c>
      <c r="F501" s="6" t="s">
        <v>77</v>
      </c>
    </row>
    <row r="502" spans="1:6" ht="15.75" customHeight="1" x14ac:dyDescent="0.2">
      <c r="A502" s="6" t="s">
        <v>501</v>
      </c>
      <c r="B502" s="6" t="s">
        <v>71</v>
      </c>
      <c r="C502" s="6">
        <v>10000000</v>
      </c>
      <c r="D502" s="6" t="s">
        <v>132</v>
      </c>
      <c r="E502" s="6">
        <v>2018</v>
      </c>
      <c r="F502" s="6" t="s">
        <v>77</v>
      </c>
    </row>
    <row r="503" spans="1:6" ht="15.75" customHeight="1" x14ac:dyDescent="0.2">
      <c r="A503" s="6" t="s">
        <v>502</v>
      </c>
      <c r="B503" s="6" t="s">
        <v>4</v>
      </c>
      <c r="C503" s="6">
        <v>37500000</v>
      </c>
      <c r="D503" s="6" t="s">
        <v>132</v>
      </c>
      <c r="E503" s="6">
        <v>2013</v>
      </c>
      <c r="F503" s="6" t="s">
        <v>77</v>
      </c>
    </row>
    <row r="504" spans="1:6" ht="15.75" customHeight="1" x14ac:dyDescent="0.2">
      <c r="A504" s="6" t="s">
        <v>502</v>
      </c>
      <c r="B504" s="6" t="s">
        <v>4</v>
      </c>
      <c r="C504" s="6">
        <v>6000000</v>
      </c>
      <c r="D504" s="6" t="s">
        <v>355</v>
      </c>
      <c r="E504" s="6">
        <v>2017</v>
      </c>
      <c r="F504" s="6" t="s">
        <v>77</v>
      </c>
    </row>
    <row r="505" spans="1:6" ht="15.75" customHeight="1" x14ac:dyDescent="0.2">
      <c r="A505" s="6" t="s">
        <v>503</v>
      </c>
      <c r="B505" s="6" t="s">
        <v>71</v>
      </c>
      <c r="C505" s="6">
        <v>1000000</v>
      </c>
      <c r="D505" s="6" t="s">
        <v>76</v>
      </c>
      <c r="E505" s="6">
        <v>2014</v>
      </c>
      <c r="F505" s="6" t="s">
        <v>77</v>
      </c>
    </row>
    <row r="506" spans="1:6" ht="15.75" customHeight="1" x14ac:dyDescent="0.2">
      <c r="A506" s="6" t="s">
        <v>504</v>
      </c>
      <c r="B506" s="6" t="s">
        <v>92</v>
      </c>
      <c r="C506" s="6">
        <v>6000000</v>
      </c>
      <c r="D506" s="6" t="s">
        <v>79</v>
      </c>
      <c r="E506" s="6">
        <v>2014</v>
      </c>
      <c r="F506" s="6" t="s">
        <v>77</v>
      </c>
    </row>
    <row r="507" spans="1:6" ht="15.75" customHeight="1" x14ac:dyDescent="0.2">
      <c r="A507" s="6" t="s">
        <v>505</v>
      </c>
      <c r="B507" s="6" t="s">
        <v>75</v>
      </c>
      <c r="C507" s="6">
        <v>2000000</v>
      </c>
      <c r="D507" s="6" t="s">
        <v>132</v>
      </c>
      <c r="E507" s="6">
        <v>2018</v>
      </c>
      <c r="F507" s="6" t="s">
        <v>77</v>
      </c>
    </row>
    <row r="508" spans="1:6" ht="15.75" customHeight="1" x14ac:dyDescent="0.2">
      <c r="A508" s="6" t="s">
        <v>506</v>
      </c>
      <c r="B508" s="6" t="s">
        <v>4</v>
      </c>
      <c r="C508" s="6">
        <v>3000000</v>
      </c>
      <c r="D508" s="6" t="s">
        <v>84</v>
      </c>
      <c r="E508" s="6">
        <v>2014</v>
      </c>
      <c r="F508" s="6" t="s">
        <v>73</v>
      </c>
    </row>
    <row r="509" spans="1:6" ht="15.75" customHeight="1" x14ac:dyDescent="0.2">
      <c r="A509" s="6" t="s">
        <v>221</v>
      </c>
      <c r="B509" s="6" t="s">
        <v>75</v>
      </c>
      <c r="C509" s="6">
        <v>2000000</v>
      </c>
      <c r="D509" s="6" t="s">
        <v>84</v>
      </c>
      <c r="E509" s="6">
        <v>2021</v>
      </c>
      <c r="F509" s="6" t="s">
        <v>73</v>
      </c>
    </row>
    <row r="510" spans="1:6" ht="15.75" customHeight="1" x14ac:dyDescent="0.2">
      <c r="A510" s="6" t="s">
        <v>221</v>
      </c>
      <c r="B510" s="6" t="s">
        <v>75</v>
      </c>
      <c r="C510" s="6">
        <v>42000000</v>
      </c>
      <c r="D510" s="6" t="s">
        <v>76</v>
      </c>
      <c r="E510" s="6">
        <v>2022</v>
      </c>
      <c r="F510" s="6" t="s">
        <v>73</v>
      </c>
    </row>
    <row r="511" spans="1:6" ht="15.75" customHeight="1" x14ac:dyDescent="0.2">
      <c r="A511" s="6" t="s">
        <v>222</v>
      </c>
      <c r="B511" s="6" t="s">
        <v>75</v>
      </c>
      <c r="C511" s="6">
        <v>2500000</v>
      </c>
      <c r="D511" s="6" t="s">
        <v>359</v>
      </c>
      <c r="E511" s="6">
        <v>2015</v>
      </c>
      <c r="F511" s="6" t="s">
        <v>73</v>
      </c>
    </row>
    <row r="512" spans="1:6" ht="15.75" customHeight="1" x14ac:dyDescent="0.2">
      <c r="A512" s="6" t="s">
        <v>222</v>
      </c>
      <c r="B512" s="6" t="s">
        <v>75</v>
      </c>
      <c r="C512" s="6">
        <v>5500000</v>
      </c>
      <c r="D512" s="6" t="s">
        <v>132</v>
      </c>
      <c r="E512" s="6">
        <v>2016</v>
      </c>
      <c r="F512" s="6" t="s">
        <v>73</v>
      </c>
    </row>
    <row r="513" spans="1:6" ht="15.75" customHeight="1" x14ac:dyDescent="0.2">
      <c r="A513" s="6" t="s">
        <v>222</v>
      </c>
      <c r="B513" s="6" t="s">
        <v>75</v>
      </c>
      <c r="C513" s="6">
        <v>62000000</v>
      </c>
      <c r="D513" s="6" t="s">
        <v>132</v>
      </c>
      <c r="E513" s="6">
        <v>2018</v>
      </c>
      <c r="F513" s="6" t="s">
        <v>73</v>
      </c>
    </row>
    <row r="514" spans="1:6" ht="15.75" customHeight="1" x14ac:dyDescent="0.2">
      <c r="A514" s="6" t="s">
        <v>222</v>
      </c>
      <c r="B514" s="6" t="s">
        <v>75</v>
      </c>
      <c r="C514" s="6">
        <v>48000000</v>
      </c>
      <c r="D514" s="6" t="s">
        <v>93</v>
      </c>
      <c r="E514" s="6">
        <v>2020</v>
      </c>
      <c r="F514" s="6" t="s">
        <v>73</v>
      </c>
    </row>
    <row r="515" spans="1:6" ht="15.75" customHeight="1" x14ac:dyDescent="0.2">
      <c r="A515" s="6" t="s">
        <v>223</v>
      </c>
      <c r="B515" s="6" t="s">
        <v>4</v>
      </c>
      <c r="C515" s="6">
        <v>15000000</v>
      </c>
      <c r="D515" s="6" t="s">
        <v>85</v>
      </c>
      <c r="E515" s="6">
        <v>2018</v>
      </c>
      <c r="F515" s="6" t="s">
        <v>73</v>
      </c>
    </row>
    <row r="516" spans="1:6" ht="15.75" customHeight="1" x14ac:dyDescent="0.2">
      <c r="A516" s="6" t="s">
        <v>223</v>
      </c>
      <c r="B516" s="6" t="s">
        <v>4</v>
      </c>
      <c r="C516" s="6">
        <v>75000000</v>
      </c>
      <c r="D516" s="6" t="s">
        <v>102</v>
      </c>
      <c r="E516" s="6">
        <v>2022</v>
      </c>
      <c r="F516" s="6" t="s">
        <v>73</v>
      </c>
    </row>
    <row r="517" spans="1:6" ht="15.75" customHeight="1" x14ac:dyDescent="0.2">
      <c r="A517" s="6" t="s">
        <v>507</v>
      </c>
      <c r="B517" s="6" t="s">
        <v>71</v>
      </c>
      <c r="C517" s="6">
        <v>5000000</v>
      </c>
      <c r="D517" s="6" t="s">
        <v>132</v>
      </c>
      <c r="E517" s="6">
        <v>2017</v>
      </c>
      <c r="F517" s="6" t="s">
        <v>73</v>
      </c>
    </row>
    <row r="518" spans="1:6" ht="15.75" customHeight="1" x14ac:dyDescent="0.2">
      <c r="A518" s="6" t="s">
        <v>507</v>
      </c>
      <c r="B518" s="6" t="s">
        <v>71</v>
      </c>
      <c r="C518" s="6">
        <v>10000000</v>
      </c>
      <c r="D518" s="6" t="s">
        <v>76</v>
      </c>
      <c r="E518" s="6">
        <v>2019</v>
      </c>
      <c r="F518" s="6" t="s">
        <v>73</v>
      </c>
    </row>
    <row r="519" spans="1:6" ht="15.75" customHeight="1" x14ac:dyDescent="0.2">
      <c r="A519" s="6" t="s">
        <v>508</v>
      </c>
      <c r="B519" s="6" t="s">
        <v>4</v>
      </c>
      <c r="C519" s="6">
        <v>3000000</v>
      </c>
      <c r="D519" s="6" t="s">
        <v>85</v>
      </c>
      <c r="E519" s="6">
        <v>2014</v>
      </c>
      <c r="F519" s="6" t="s">
        <v>73</v>
      </c>
    </row>
    <row r="520" spans="1:6" ht="15.75" customHeight="1" x14ac:dyDescent="0.2">
      <c r="A520" s="6" t="s">
        <v>508</v>
      </c>
      <c r="B520" s="6" t="s">
        <v>4</v>
      </c>
      <c r="C520" s="6">
        <v>5000000</v>
      </c>
      <c r="D520" s="6" t="s">
        <v>132</v>
      </c>
      <c r="E520" s="6">
        <v>2017</v>
      </c>
      <c r="F520" s="6" t="s">
        <v>73</v>
      </c>
    </row>
    <row r="521" spans="1:6" ht="15.75" customHeight="1" x14ac:dyDescent="0.2">
      <c r="A521" s="6" t="s">
        <v>224</v>
      </c>
      <c r="B521" s="6" t="s">
        <v>92</v>
      </c>
      <c r="C521" s="6">
        <v>24000000</v>
      </c>
      <c r="D521" s="6" t="s">
        <v>81</v>
      </c>
      <c r="E521" s="6">
        <v>2022</v>
      </c>
      <c r="F521" s="6" t="s">
        <v>73</v>
      </c>
    </row>
    <row r="522" spans="1:6" ht="15.75" customHeight="1" x14ac:dyDescent="0.2">
      <c r="A522" s="6" t="s">
        <v>509</v>
      </c>
      <c r="B522" s="6" t="s">
        <v>71</v>
      </c>
      <c r="C522" s="6">
        <v>16000000</v>
      </c>
      <c r="D522" s="6" t="s">
        <v>359</v>
      </c>
      <c r="E522" s="6">
        <v>2014</v>
      </c>
      <c r="F522" s="6" t="s">
        <v>77</v>
      </c>
    </row>
    <row r="523" spans="1:6" ht="15.75" customHeight="1" x14ac:dyDescent="0.2">
      <c r="A523" s="6" t="s">
        <v>509</v>
      </c>
      <c r="B523" s="6" t="s">
        <v>71</v>
      </c>
      <c r="C523" s="6">
        <v>10000000</v>
      </c>
      <c r="D523" s="6" t="s">
        <v>132</v>
      </c>
      <c r="E523" s="6">
        <v>2018</v>
      </c>
      <c r="F523" s="6" t="s">
        <v>77</v>
      </c>
    </row>
    <row r="524" spans="1:6" ht="15.75" customHeight="1" x14ac:dyDescent="0.2">
      <c r="A524" s="6" t="s">
        <v>510</v>
      </c>
      <c r="B524" s="6" t="s">
        <v>75</v>
      </c>
      <c r="C524" s="6">
        <v>2000000</v>
      </c>
      <c r="D524" s="6" t="s">
        <v>132</v>
      </c>
      <c r="E524" s="6">
        <v>2018</v>
      </c>
      <c r="F524" s="6" t="s">
        <v>77</v>
      </c>
    </row>
    <row r="525" spans="1:6" ht="15.75" customHeight="1" x14ac:dyDescent="0.2">
      <c r="A525" s="6" t="s">
        <v>225</v>
      </c>
      <c r="B525" s="6" t="s">
        <v>4</v>
      </c>
      <c r="C525" s="6">
        <v>2000000</v>
      </c>
      <c r="D525" s="6" t="s">
        <v>84</v>
      </c>
      <c r="E525" s="6">
        <v>2018</v>
      </c>
      <c r="F525" s="6" t="s">
        <v>77</v>
      </c>
    </row>
    <row r="526" spans="1:6" ht="15.75" customHeight="1" x14ac:dyDescent="0.2">
      <c r="A526" s="6" t="s">
        <v>225</v>
      </c>
      <c r="B526" s="6" t="s">
        <v>4</v>
      </c>
      <c r="C526" s="6">
        <v>6500000</v>
      </c>
      <c r="D526" s="6" t="s">
        <v>84</v>
      </c>
      <c r="E526" s="6">
        <v>2022</v>
      </c>
      <c r="F526" s="6" t="s">
        <v>77</v>
      </c>
    </row>
    <row r="527" spans="1:6" ht="15.75" customHeight="1" x14ac:dyDescent="0.2">
      <c r="A527" s="6" t="s">
        <v>226</v>
      </c>
      <c r="B527" s="6" t="s">
        <v>4</v>
      </c>
      <c r="C527" s="6">
        <v>2000000</v>
      </c>
      <c r="D527" s="6" t="s">
        <v>102</v>
      </c>
      <c r="E527" s="6">
        <v>2022</v>
      </c>
      <c r="F527" s="6" t="s">
        <v>77</v>
      </c>
    </row>
    <row r="528" spans="1:6" ht="15.75" customHeight="1" x14ac:dyDescent="0.2">
      <c r="A528" s="6" t="s">
        <v>511</v>
      </c>
      <c r="B528" s="6" t="s">
        <v>71</v>
      </c>
      <c r="C528" s="6">
        <v>30000000</v>
      </c>
      <c r="D528" s="6" t="s">
        <v>358</v>
      </c>
      <c r="E528" s="6">
        <v>2013</v>
      </c>
      <c r="F528" s="6" t="s">
        <v>73</v>
      </c>
    </row>
    <row r="529" spans="1:6" ht="15.75" customHeight="1" x14ac:dyDescent="0.2">
      <c r="A529" s="6" t="s">
        <v>512</v>
      </c>
      <c r="B529" s="6" t="s">
        <v>71</v>
      </c>
      <c r="C529" s="6">
        <v>50000000</v>
      </c>
      <c r="D529" s="6" t="s">
        <v>84</v>
      </c>
      <c r="E529" s="6">
        <v>2014</v>
      </c>
      <c r="F529" s="6" t="s">
        <v>73</v>
      </c>
    </row>
    <row r="530" spans="1:6" ht="15.75" customHeight="1" x14ac:dyDescent="0.2">
      <c r="A530" s="6" t="s">
        <v>512</v>
      </c>
      <c r="B530" s="6" t="s">
        <v>71</v>
      </c>
      <c r="C530" s="6">
        <v>15000000</v>
      </c>
      <c r="D530" s="6" t="s">
        <v>85</v>
      </c>
      <c r="E530" s="6">
        <v>2015</v>
      </c>
      <c r="F530" s="6" t="s">
        <v>73</v>
      </c>
    </row>
    <row r="531" spans="1:6" ht="15.75" customHeight="1" x14ac:dyDescent="0.2">
      <c r="A531" s="6" t="s">
        <v>513</v>
      </c>
      <c r="B531" s="6" t="s">
        <v>75</v>
      </c>
      <c r="C531" s="6">
        <v>2000000</v>
      </c>
      <c r="D531" s="6" t="s">
        <v>90</v>
      </c>
      <c r="E531" s="6">
        <v>2018</v>
      </c>
      <c r="F531" s="6" t="s">
        <v>77</v>
      </c>
    </row>
    <row r="532" spans="1:6" ht="15.75" customHeight="1" x14ac:dyDescent="0.2">
      <c r="A532" s="6" t="s">
        <v>514</v>
      </c>
      <c r="B532" s="6" t="s">
        <v>71</v>
      </c>
      <c r="C532" s="6">
        <v>1000000</v>
      </c>
      <c r="D532" s="6" t="s">
        <v>359</v>
      </c>
      <c r="E532" s="6">
        <v>2014</v>
      </c>
      <c r="F532" s="6" t="s">
        <v>77</v>
      </c>
    </row>
    <row r="533" spans="1:6" ht="15.75" customHeight="1" x14ac:dyDescent="0.2">
      <c r="A533" s="6" t="s">
        <v>514</v>
      </c>
      <c r="B533" s="6" t="s">
        <v>75</v>
      </c>
      <c r="C533" s="6">
        <v>2000000</v>
      </c>
      <c r="D533" s="6" t="s">
        <v>72</v>
      </c>
      <c r="E533" s="6">
        <v>2019</v>
      </c>
      <c r="F533" s="6" t="s">
        <v>77</v>
      </c>
    </row>
    <row r="534" spans="1:6" ht="15.75" customHeight="1" x14ac:dyDescent="0.2">
      <c r="A534" s="6" t="s">
        <v>515</v>
      </c>
      <c r="B534" s="6" t="s">
        <v>75</v>
      </c>
      <c r="C534" s="6">
        <v>1000000</v>
      </c>
      <c r="D534" s="6" t="s">
        <v>362</v>
      </c>
      <c r="E534" s="6">
        <v>2017</v>
      </c>
      <c r="F534" s="6" t="s">
        <v>77</v>
      </c>
    </row>
    <row r="535" spans="1:6" ht="15.75" customHeight="1" x14ac:dyDescent="0.2">
      <c r="A535" s="6" t="s">
        <v>516</v>
      </c>
      <c r="B535" s="6" t="s">
        <v>75</v>
      </c>
      <c r="C535" s="6">
        <v>65000000</v>
      </c>
      <c r="D535" s="6" t="s">
        <v>132</v>
      </c>
      <c r="E535" s="6">
        <v>2014</v>
      </c>
      <c r="F535" s="6" t="s">
        <v>73</v>
      </c>
    </row>
    <row r="536" spans="1:6" ht="15.75" customHeight="1" x14ac:dyDescent="0.2">
      <c r="A536" s="6" t="s">
        <v>516</v>
      </c>
      <c r="B536" s="6" t="s">
        <v>4</v>
      </c>
      <c r="C536" s="6">
        <v>20000000</v>
      </c>
      <c r="D536" s="6" t="s">
        <v>84</v>
      </c>
      <c r="E536" s="6">
        <v>2017</v>
      </c>
      <c r="F536" s="6" t="s">
        <v>73</v>
      </c>
    </row>
    <row r="537" spans="1:6" ht="15.75" customHeight="1" x14ac:dyDescent="0.2">
      <c r="A537" s="6" t="s">
        <v>516</v>
      </c>
      <c r="B537" s="6" t="s">
        <v>4</v>
      </c>
      <c r="C537" s="6">
        <v>20000000</v>
      </c>
      <c r="D537" s="6" t="s">
        <v>79</v>
      </c>
      <c r="E537" s="6">
        <v>2018</v>
      </c>
      <c r="F537" s="6" t="s">
        <v>73</v>
      </c>
    </row>
    <row r="538" spans="1:6" ht="15.75" customHeight="1" x14ac:dyDescent="0.2">
      <c r="A538" s="6" t="s">
        <v>227</v>
      </c>
      <c r="B538" s="6" t="s">
        <v>75</v>
      </c>
      <c r="C538" s="6">
        <v>48000000</v>
      </c>
      <c r="D538" s="6" t="s">
        <v>362</v>
      </c>
      <c r="E538" s="6">
        <v>2016</v>
      </c>
      <c r="F538" s="6" t="s">
        <v>73</v>
      </c>
    </row>
    <row r="539" spans="1:6" ht="15.75" customHeight="1" x14ac:dyDescent="0.2">
      <c r="A539" s="6" t="s">
        <v>227</v>
      </c>
      <c r="B539" s="6" t="s">
        <v>75</v>
      </c>
      <c r="C539" s="6">
        <v>20000000</v>
      </c>
      <c r="D539" s="6" t="s">
        <v>76</v>
      </c>
      <c r="E539" s="6">
        <v>2020</v>
      </c>
      <c r="F539" s="6" t="s">
        <v>73</v>
      </c>
    </row>
    <row r="540" spans="1:6" ht="15.75" customHeight="1" x14ac:dyDescent="0.2">
      <c r="A540" s="6" t="s">
        <v>227</v>
      </c>
      <c r="B540" s="6" t="s">
        <v>75</v>
      </c>
      <c r="C540" s="6">
        <v>65000000</v>
      </c>
      <c r="D540" s="6" t="s">
        <v>93</v>
      </c>
      <c r="E540" s="6">
        <v>2022</v>
      </c>
      <c r="F540" s="6" t="s">
        <v>73</v>
      </c>
    </row>
    <row r="541" spans="1:6" ht="15.75" customHeight="1" x14ac:dyDescent="0.2">
      <c r="A541" s="6" t="s">
        <v>517</v>
      </c>
      <c r="B541" s="6" t="s">
        <v>4</v>
      </c>
      <c r="C541" s="6">
        <v>3000000</v>
      </c>
      <c r="D541" s="6" t="s">
        <v>84</v>
      </c>
      <c r="E541" s="6">
        <v>2015</v>
      </c>
      <c r="F541" s="6" t="s">
        <v>73</v>
      </c>
    </row>
    <row r="542" spans="1:6" ht="15.75" customHeight="1" x14ac:dyDescent="0.2">
      <c r="A542" s="6" t="s">
        <v>228</v>
      </c>
      <c r="B542" s="6" t="s">
        <v>75</v>
      </c>
      <c r="C542" s="6">
        <v>5000000</v>
      </c>
      <c r="D542" s="6" t="s">
        <v>85</v>
      </c>
      <c r="E542" s="6">
        <v>2018</v>
      </c>
      <c r="F542" s="6" t="s">
        <v>73</v>
      </c>
    </row>
    <row r="543" spans="1:6" ht="15.75" customHeight="1" x14ac:dyDescent="0.2">
      <c r="A543" s="6" t="s">
        <v>228</v>
      </c>
      <c r="B543" s="6" t="s">
        <v>75</v>
      </c>
      <c r="C543" s="6">
        <v>19000000</v>
      </c>
      <c r="D543" s="6" t="s">
        <v>85</v>
      </c>
      <c r="E543" s="6">
        <v>2022</v>
      </c>
      <c r="F543" s="6" t="s">
        <v>73</v>
      </c>
    </row>
    <row r="544" spans="1:6" ht="15.75" customHeight="1" x14ac:dyDescent="0.2">
      <c r="A544" s="6" t="s">
        <v>518</v>
      </c>
      <c r="B544" s="6" t="s">
        <v>4</v>
      </c>
      <c r="C544" s="6">
        <v>50000000</v>
      </c>
      <c r="D544" s="6" t="s">
        <v>72</v>
      </c>
      <c r="E544" s="6">
        <v>2014</v>
      </c>
      <c r="F544" s="6" t="s">
        <v>73</v>
      </c>
    </row>
    <row r="545" spans="1:6" ht="15.75" customHeight="1" x14ac:dyDescent="0.2">
      <c r="A545" s="6" t="s">
        <v>518</v>
      </c>
      <c r="B545" s="6" t="s">
        <v>4</v>
      </c>
      <c r="C545" s="6">
        <v>94000000</v>
      </c>
      <c r="D545" s="6" t="s">
        <v>79</v>
      </c>
      <c r="E545" s="6">
        <v>2018</v>
      </c>
      <c r="F545" s="6" t="s">
        <v>73</v>
      </c>
    </row>
    <row r="546" spans="1:6" ht="15.75" customHeight="1" x14ac:dyDescent="0.2">
      <c r="A546" s="6" t="s">
        <v>519</v>
      </c>
      <c r="B546" s="6" t="s">
        <v>75</v>
      </c>
      <c r="C546" s="6">
        <v>3000000</v>
      </c>
      <c r="D546" s="6" t="s">
        <v>85</v>
      </c>
      <c r="E546" s="6">
        <v>2014</v>
      </c>
      <c r="F546" s="6" t="s">
        <v>77</v>
      </c>
    </row>
    <row r="547" spans="1:6" ht="15.75" customHeight="1" x14ac:dyDescent="0.2">
      <c r="A547" s="6" t="s">
        <v>229</v>
      </c>
      <c r="B547" s="6" t="s">
        <v>75</v>
      </c>
      <c r="C547" s="6">
        <v>17000000</v>
      </c>
      <c r="D547" s="6" t="s">
        <v>72</v>
      </c>
      <c r="E547" s="6">
        <v>2018</v>
      </c>
      <c r="F547" s="6" t="s">
        <v>73</v>
      </c>
    </row>
    <row r="548" spans="1:6" ht="15.75" customHeight="1" x14ac:dyDescent="0.2">
      <c r="A548" s="6" t="s">
        <v>229</v>
      </c>
      <c r="B548" s="6" t="s">
        <v>75</v>
      </c>
      <c r="C548" s="6">
        <v>70000000</v>
      </c>
      <c r="D548" s="6" t="s">
        <v>85</v>
      </c>
      <c r="E548" s="6">
        <v>2021</v>
      </c>
      <c r="F548" s="6" t="s">
        <v>73</v>
      </c>
    </row>
    <row r="549" spans="1:6" ht="15.75" customHeight="1" x14ac:dyDescent="0.2">
      <c r="A549" s="6" t="s">
        <v>230</v>
      </c>
      <c r="B549" s="6" t="s">
        <v>75</v>
      </c>
      <c r="C549" s="6">
        <v>3000000</v>
      </c>
      <c r="D549" s="6" t="s">
        <v>76</v>
      </c>
      <c r="E549" s="6">
        <v>2017</v>
      </c>
      <c r="F549" s="6" t="s">
        <v>73</v>
      </c>
    </row>
    <row r="550" spans="1:6" ht="15.75" customHeight="1" x14ac:dyDescent="0.2">
      <c r="A550" s="6" t="s">
        <v>230</v>
      </c>
      <c r="B550" s="6" t="s">
        <v>75</v>
      </c>
      <c r="C550" s="6">
        <v>10000000</v>
      </c>
      <c r="D550" s="6" t="s">
        <v>76</v>
      </c>
      <c r="E550" s="6">
        <v>2018</v>
      </c>
      <c r="F550" s="6" t="s">
        <v>73</v>
      </c>
    </row>
    <row r="551" spans="1:6" ht="15.75" customHeight="1" x14ac:dyDescent="0.2">
      <c r="A551" s="6" t="s">
        <v>230</v>
      </c>
      <c r="B551" s="6" t="s">
        <v>75</v>
      </c>
      <c r="C551" s="6">
        <v>10000000</v>
      </c>
      <c r="D551" s="6" t="s">
        <v>79</v>
      </c>
      <c r="E551" s="6">
        <v>2022</v>
      </c>
      <c r="F551" s="6" t="s">
        <v>73</v>
      </c>
    </row>
    <row r="552" spans="1:6" ht="15.75" customHeight="1" x14ac:dyDescent="0.2">
      <c r="A552" s="6" t="s">
        <v>231</v>
      </c>
      <c r="B552" s="6" t="s">
        <v>4</v>
      </c>
      <c r="C552" s="6">
        <v>42500000</v>
      </c>
      <c r="D552" s="6" t="s">
        <v>359</v>
      </c>
      <c r="E552" s="6">
        <v>2014</v>
      </c>
      <c r="F552" s="6" t="s">
        <v>77</v>
      </c>
    </row>
    <row r="553" spans="1:6" ht="15.75" customHeight="1" x14ac:dyDescent="0.2">
      <c r="A553" s="6" t="s">
        <v>231</v>
      </c>
      <c r="B553" s="6" t="s">
        <v>4</v>
      </c>
      <c r="C553" s="6">
        <v>30000000</v>
      </c>
      <c r="D553" s="6" t="s">
        <v>359</v>
      </c>
      <c r="E553" s="6">
        <v>2018</v>
      </c>
      <c r="F553" s="6" t="s">
        <v>77</v>
      </c>
    </row>
    <row r="554" spans="1:6" ht="15.75" customHeight="1" x14ac:dyDescent="0.2">
      <c r="A554" s="6" t="s">
        <v>231</v>
      </c>
      <c r="B554" s="6" t="s">
        <v>4</v>
      </c>
      <c r="C554" s="6">
        <v>48000000</v>
      </c>
      <c r="D554" s="6" t="s">
        <v>132</v>
      </c>
      <c r="E554" s="6">
        <v>2019</v>
      </c>
      <c r="F554" s="6" t="s">
        <v>77</v>
      </c>
    </row>
    <row r="555" spans="1:6" ht="15.75" customHeight="1" x14ac:dyDescent="0.2">
      <c r="A555" s="6" t="s">
        <v>231</v>
      </c>
      <c r="B555" s="6" t="s">
        <v>4</v>
      </c>
      <c r="C555" s="6">
        <v>62500000</v>
      </c>
      <c r="D555" s="6" t="s">
        <v>81</v>
      </c>
      <c r="E555" s="6">
        <v>2022</v>
      </c>
      <c r="F555" s="6" t="s">
        <v>77</v>
      </c>
    </row>
    <row r="556" spans="1:6" ht="15.75" customHeight="1" x14ac:dyDescent="0.2">
      <c r="A556" s="6" t="s">
        <v>232</v>
      </c>
      <c r="B556" s="6" t="s">
        <v>92</v>
      </c>
      <c r="C556" s="6">
        <v>2000000</v>
      </c>
      <c r="D556" s="6" t="s">
        <v>72</v>
      </c>
      <c r="E556" s="6">
        <v>2021</v>
      </c>
      <c r="F556" s="6" t="s">
        <v>77</v>
      </c>
    </row>
    <row r="557" spans="1:6" ht="15.75" customHeight="1" x14ac:dyDescent="0.2">
      <c r="A557" s="6" t="s">
        <v>520</v>
      </c>
      <c r="B557" s="6" t="s">
        <v>4</v>
      </c>
      <c r="C557" s="6">
        <v>26000000</v>
      </c>
      <c r="D557" s="6" t="s">
        <v>76</v>
      </c>
      <c r="E557" s="6">
        <v>2017</v>
      </c>
      <c r="F557" s="6" t="s">
        <v>77</v>
      </c>
    </row>
    <row r="558" spans="1:6" ht="15.75" customHeight="1" x14ac:dyDescent="0.2">
      <c r="A558" s="6" t="s">
        <v>520</v>
      </c>
      <c r="B558" s="6" t="s">
        <v>4</v>
      </c>
      <c r="C558" s="6">
        <v>26000000</v>
      </c>
      <c r="D558" s="6" t="s">
        <v>72</v>
      </c>
      <c r="E558" s="6">
        <v>2018</v>
      </c>
      <c r="F558" s="6" t="s">
        <v>77</v>
      </c>
    </row>
    <row r="559" spans="1:6" ht="15.75" customHeight="1" x14ac:dyDescent="0.2">
      <c r="A559" s="6" t="s">
        <v>233</v>
      </c>
      <c r="B559" s="6" t="s">
        <v>75</v>
      </c>
      <c r="C559" s="6">
        <v>2000000</v>
      </c>
      <c r="D559" s="6" t="s">
        <v>84</v>
      </c>
      <c r="E559" s="6">
        <v>2022</v>
      </c>
      <c r="F559" s="6" t="s">
        <v>77</v>
      </c>
    </row>
    <row r="560" spans="1:6" ht="15.75" customHeight="1" x14ac:dyDescent="0.2">
      <c r="A560" s="6" t="s">
        <v>234</v>
      </c>
      <c r="B560" s="6" t="s">
        <v>4</v>
      </c>
      <c r="C560" s="6">
        <v>20000000</v>
      </c>
      <c r="D560" s="6" t="s">
        <v>85</v>
      </c>
      <c r="E560" s="6">
        <v>2014</v>
      </c>
      <c r="F560" s="6" t="s">
        <v>77</v>
      </c>
    </row>
    <row r="561" spans="1:6" ht="15.75" customHeight="1" x14ac:dyDescent="0.2">
      <c r="A561" s="6" t="s">
        <v>234</v>
      </c>
      <c r="B561" s="6" t="s">
        <v>4</v>
      </c>
      <c r="C561" s="6">
        <v>65000000</v>
      </c>
      <c r="D561" s="6" t="s">
        <v>132</v>
      </c>
      <c r="E561" s="6">
        <v>2016</v>
      </c>
      <c r="F561" s="6" t="s">
        <v>77</v>
      </c>
    </row>
    <row r="562" spans="1:6" ht="15.75" customHeight="1" x14ac:dyDescent="0.2">
      <c r="A562" s="6" t="s">
        <v>234</v>
      </c>
      <c r="B562" s="6" t="s">
        <v>4</v>
      </c>
      <c r="C562" s="6">
        <v>24000000</v>
      </c>
      <c r="D562" s="6" t="s">
        <v>132</v>
      </c>
      <c r="E562" s="6">
        <v>2018</v>
      </c>
      <c r="F562" s="6" t="s">
        <v>77</v>
      </c>
    </row>
    <row r="563" spans="1:6" ht="15.75" customHeight="1" x14ac:dyDescent="0.2">
      <c r="A563" s="6" t="s">
        <v>234</v>
      </c>
      <c r="B563" s="6" t="s">
        <v>4</v>
      </c>
      <c r="C563" s="6">
        <v>50000000</v>
      </c>
      <c r="D563" s="6" t="s">
        <v>85</v>
      </c>
      <c r="E563" s="6">
        <v>2019</v>
      </c>
      <c r="F563" s="6" t="s">
        <v>77</v>
      </c>
    </row>
    <row r="564" spans="1:6" ht="15.75" customHeight="1" x14ac:dyDescent="0.2">
      <c r="A564" s="6" t="s">
        <v>234</v>
      </c>
      <c r="B564" s="6" t="s">
        <v>4</v>
      </c>
      <c r="C564" s="6">
        <v>5000000</v>
      </c>
      <c r="D564" s="6" t="s">
        <v>93</v>
      </c>
      <c r="E564" s="6">
        <v>2020</v>
      </c>
      <c r="F564" s="6" t="s">
        <v>77</v>
      </c>
    </row>
    <row r="565" spans="1:6" ht="15.75" customHeight="1" x14ac:dyDescent="0.2">
      <c r="A565" s="6" t="s">
        <v>235</v>
      </c>
      <c r="B565" s="6" t="s">
        <v>4</v>
      </c>
      <c r="C565" s="6">
        <v>2000000</v>
      </c>
      <c r="D565" s="6" t="s">
        <v>84</v>
      </c>
      <c r="E565" s="6">
        <v>2018</v>
      </c>
      <c r="F565" s="6" t="s">
        <v>77</v>
      </c>
    </row>
    <row r="566" spans="1:6" ht="15.75" customHeight="1" x14ac:dyDescent="0.2">
      <c r="A566" s="6" t="s">
        <v>235</v>
      </c>
      <c r="B566" s="6" t="s">
        <v>4</v>
      </c>
      <c r="C566" s="6">
        <v>2000000</v>
      </c>
      <c r="D566" s="6" t="s">
        <v>84</v>
      </c>
      <c r="E566" s="6">
        <v>2020</v>
      </c>
      <c r="F566" s="6" t="s">
        <v>77</v>
      </c>
    </row>
    <row r="567" spans="1:6" ht="15.75" customHeight="1" x14ac:dyDescent="0.2">
      <c r="A567" s="6" t="s">
        <v>235</v>
      </c>
      <c r="B567" s="6" t="s">
        <v>4</v>
      </c>
      <c r="C567" s="6">
        <v>2000000</v>
      </c>
      <c r="D567" s="6" t="s">
        <v>102</v>
      </c>
      <c r="E567" s="6">
        <v>2022</v>
      </c>
      <c r="F567" s="6" t="s">
        <v>77</v>
      </c>
    </row>
    <row r="568" spans="1:6" ht="15.75" customHeight="1" x14ac:dyDescent="0.2">
      <c r="A568" s="6" t="s">
        <v>236</v>
      </c>
      <c r="B568" s="6" t="s">
        <v>75</v>
      </c>
      <c r="C568" s="6">
        <v>22500000</v>
      </c>
      <c r="D568" s="6" t="s">
        <v>72</v>
      </c>
      <c r="E568" s="6">
        <v>2013</v>
      </c>
      <c r="F568" s="6" t="s">
        <v>73</v>
      </c>
    </row>
    <row r="569" spans="1:6" ht="15.75" customHeight="1" x14ac:dyDescent="0.2">
      <c r="A569" s="6" t="s">
        <v>236</v>
      </c>
      <c r="B569" s="6" t="s">
        <v>75</v>
      </c>
      <c r="C569" s="6">
        <v>10000000</v>
      </c>
      <c r="D569" s="6" t="s">
        <v>76</v>
      </c>
      <c r="E569" s="6">
        <v>2014</v>
      </c>
      <c r="F569" s="6" t="s">
        <v>73</v>
      </c>
    </row>
    <row r="570" spans="1:6" ht="15.75" customHeight="1" x14ac:dyDescent="0.2">
      <c r="A570" s="6" t="s">
        <v>236</v>
      </c>
      <c r="B570" s="6" t="s">
        <v>75</v>
      </c>
      <c r="C570" s="6">
        <v>10000000</v>
      </c>
      <c r="D570" s="6" t="s">
        <v>132</v>
      </c>
      <c r="E570" s="6">
        <v>2019</v>
      </c>
      <c r="F570" s="6" t="s">
        <v>73</v>
      </c>
    </row>
    <row r="571" spans="1:6" ht="15.75" customHeight="1" x14ac:dyDescent="0.2">
      <c r="A571" s="6" t="s">
        <v>236</v>
      </c>
      <c r="B571" s="6" t="s">
        <v>75</v>
      </c>
      <c r="C571" s="6">
        <v>42000000</v>
      </c>
      <c r="D571" s="6" t="s">
        <v>105</v>
      </c>
      <c r="E571" s="6">
        <v>2021</v>
      </c>
      <c r="F571" s="6" t="s">
        <v>73</v>
      </c>
    </row>
    <row r="572" spans="1:6" ht="15.75" customHeight="1" x14ac:dyDescent="0.2">
      <c r="A572" s="6" t="s">
        <v>521</v>
      </c>
      <c r="B572" s="6" t="s">
        <v>4</v>
      </c>
      <c r="C572" s="6">
        <v>2000000</v>
      </c>
      <c r="D572" s="6" t="s">
        <v>85</v>
      </c>
      <c r="E572" s="6">
        <v>2018</v>
      </c>
      <c r="F572" s="6" t="s">
        <v>77</v>
      </c>
    </row>
    <row r="573" spans="1:6" ht="15.75" customHeight="1" x14ac:dyDescent="0.2">
      <c r="A573" s="6" t="s">
        <v>522</v>
      </c>
      <c r="B573" s="6" t="s">
        <v>4</v>
      </c>
      <c r="C573" s="6">
        <v>28000000</v>
      </c>
      <c r="D573" s="6" t="s">
        <v>79</v>
      </c>
      <c r="E573" s="6">
        <v>2014</v>
      </c>
      <c r="F573" s="6" t="s">
        <v>73</v>
      </c>
    </row>
    <row r="574" spans="1:6" ht="15.75" customHeight="1" x14ac:dyDescent="0.2">
      <c r="A574" s="6" t="s">
        <v>237</v>
      </c>
      <c r="B574" s="6" t="s">
        <v>4</v>
      </c>
      <c r="C574" s="6">
        <v>40000000</v>
      </c>
      <c r="D574" s="6" t="s">
        <v>132</v>
      </c>
      <c r="E574" s="6">
        <v>2018</v>
      </c>
      <c r="F574" s="6" t="s">
        <v>73</v>
      </c>
    </row>
    <row r="575" spans="1:6" ht="15.75" customHeight="1" x14ac:dyDescent="0.2">
      <c r="A575" s="6" t="s">
        <v>237</v>
      </c>
      <c r="B575" s="6" t="s">
        <v>4</v>
      </c>
      <c r="C575" s="6">
        <v>15000000</v>
      </c>
      <c r="D575" s="6" t="s">
        <v>76</v>
      </c>
      <c r="E575" s="6">
        <v>2021</v>
      </c>
      <c r="F575" s="6" t="s">
        <v>73</v>
      </c>
    </row>
    <row r="576" spans="1:6" ht="15.75" customHeight="1" x14ac:dyDescent="0.2">
      <c r="A576" s="6" t="s">
        <v>238</v>
      </c>
      <c r="B576" s="6" t="s">
        <v>4</v>
      </c>
      <c r="C576" s="6">
        <v>2000000</v>
      </c>
      <c r="D576" s="6" t="s">
        <v>85</v>
      </c>
      <c r="E576" s="6">
        <v>2022</v>
      </c>
      <c r="F576" s="6" t="s">
        <v>77</v>
      </c>
    </row>
    <row r="577" spans="1:6" ht="15.75" customHeight="1" x14ac:dyDescent="0.2">
      <c r="A577" s="6" t="s">
        <v>523</v>
      </c>
      <c r="B577" s="6" t="s">
        <v>4</v>
      </c>
      <c r="C577" s="6">
        <v>3000000</v>
      </c>
      <c r="D577" s="6" t="s">
        <v>355</v>
      </c>
      <c r="E577" s="6">
        <v>2017</v>
      </c>
      <c r="F577" s="6" t="s">
        <v>77</v>
      </c>
    </row>
    <row r="578" spans="1:6" ht="15.75" customHeight="1" x14ac:dyDescent="0.2">
      <c r="A578" s="6" t="s">
        <v>524</v>
      </c>
      <c r="B578" s="6" t="s">
        <v>4</v>
      </c>
      <c r="C578" s="6">
        <v>10000000</v>
      </c>
      <c r="D578" s="6" t="s">
        <v>132</v>
      </c>
      <c r="E578" s="6">
        <v>2014</v>
      </c>
      <c r="F578" s="6" t="s">
        <v>77</v>
      </c>
    </row>
    <row r="579" spans="1:6" ht="15.75" customHeight="1" x14ac:dyDescent="0.2">
      <c r="A579" s="6" t="s">
        <v>525</v>
      </c>
      <c r="B579" s="6" t="s">
        <v>71</v>
      </c>
      <c r="C579" s="6">
        <v>50000000</v>
      </c>
      <c r="D579" s="6" t="s">
        <v>359</v>
      </c>
      <c r="E579" s="6">
        <v>2014</v>
      </c>
      <c r="F579" s="6" t="s">
        <v>77</v>
      </c>
    </row>
    <row r="580" spans="1:6" ht="15.75" customHeight="1" x14ac:dyDescent="0.2">
      <c r="A580" s="6" t="s">
        <v>525</v>
      </c>
      <c r="B580" s="6" t="s">
        <v>71</v>
      </c>
      <c r="C580" s="6">
        <v>30000000</v>
      </c>
      <c r="D580" s="6" t="s">
        <v>132</v>
      </c>
      <c r="E580" s="6">
        <v>2015</v>
      </c>
      <c r="F580" s="6" t="s">
        <v>77</v>
      </c>
    </row>
    <row r="581" spans="1:6" ht="15.75" customHeight="1" x14ac:dyDescent="0.2">
      <c r="A581" s="6" t="s">
        <v>525</v>
      </c>
      <c r="B581" s="6" t="s">
        <v>71</v>
      </c>
      <c r="C581" s="6">
        <v>20000000</v>
      </c>
      <c r="D581" s="6" t="s">
        <v>85</v>
      </c>
      <c r="E581" s="6">
        <v>2018</v>
      </c>
      <c r="F581" s="6" t="s">
        <v>77</v>
      </c>
    </row>
    <row r="582" spans="1:6" ht="15.75" customHeight="1" x14ac:dyDescent="0.2">
      <c r="A582" s="6" t="s">
        <v>239</v>
      </c>
      <c r="B582" s="6" t="s">
        <v>4</v>
      </c>
      <c r="C582" s="6">
        <v>16000000</v>
      </c>
      <c r="D582" s="6" t="s">
        <v>84</v>
      </c>
      <c r="E582" s="6">
        <v>2022</v>
      </c>
      <c r="F582" s="6" t="s">
        <v>77</v>
      </c>
    </row>
    <row r="583" spans="1:6" ht="15.75" customHeight="1" x14ac:dyDescent="0.2">
      <c r="A583" s="6" t="s">
        <v>240</v>
      </c>
      <c r="B583" s="6" t="s">
        <v>4</v>
      </c>
      <c r="C583" s="6">
        <v>14000000</v>
      </c>
      <c r="D583" s="6" t="s">
        <v>76</v>
      </c>
      <c r="E583" s="6">
        <v>2016</v>
      </c>
      <c r="F583" s="6" t="s">
        <v>73</v>
      </c>
    </row>
    <row r="584" spans="1:6" ht="15.75" customHeight="1" x14ac:dyDescent="0.2">
      <c r="A584" s="6" t="s">
        <v>240</v>
      </c>
      <c r="B584" s="6" t="s">
        <v>4</v>
      </c>
      <c r="C584" s="6">
        <v>22000000</v>
      </c>
      <c r="D584" s="6" t="s">
        <v>84</v>
      </c>
      <c r="E584" s="6">
        <v>2018</v>
      </c>
      <c r="F584" s="6" t="s">
        <v>73</v>
      </c>
    </row>
    <row r="585" spans="1:6" ht="15.75" customHeight="1" x14ac:dyDescent="0.2">
      <c r="A585" s="6" t="s">
        <v>240</v>
      </c>
      <c r="B585" s="6" t="s">
        <v>4</v>
      </c>
      <c r="C585" s="6">
        <v>10000000</v>
      </c>
      <c r="D585" s="6" t="s">
        <v>90</v>
      </c>
      <c r="E585" s="6">
        <v>2021</v>
      </c>
      <c r="F585" s="6" t="s">
        <v>73</v>
      </c>
    </row>
    <row r="586" spans="1:6" ht="15.75" customHeight="1" x14ac:dyDescent="0.2">
      <c r="A586" s="6" t="s">
        <v>240</v>
      </c>
      <c r="B586" s="6" t="s">
        <v>4</v>
      </c>
      <c r="C586" s="6">
        <v>20000000</v>
      </c>
      <c r="D586" s="6" t="s">
        <v>93</v>
      </c>
      <c r="E586" s="6">
        <v>2022</v>
      </c>
      <c r="F586" s="6" t="s">
        <v>73</v>
      </c>
    </row>
    <row r="587" spans="1:6" ht="15.75" customHeight="1" x14ac:dyDescent="0.2">
      <c r="A587" s="6" t="s">
        <v>526</v>
      </c>
      <c r="B587" s="6" t="s">
        <v>4</v>
      </c>
      <c r="C587" s="6">
        <v>10000000</v>
      </c>
      <c r="D587" s="6" t="s">
        <v>72</v>
      </c>
      <c r="E587" s="6">
        <v>2014</v>
      </c>
      <c r="F587" s="6" t="s">
        <v>73</v>
      </c>
    </row>
    <row r="588" spans="1:6" ht="15.75" customHeight="1" x14ac:dyDescent="0.2">
      <c r="A588" s="6" t="s">
        <v>527</v>
      </c>
      <c r="B588" s="6" t="s">
        <v>92</v>
      </c>
      <c r="C588" s="6">
        <v>2000000</v>
      </c>
      <c r="D588" s="6" t="s">
        <v>85</v>
      </c>
      <c r="E588" s="6">
        <v>2018</v>
      </c>
      <c r="F588" s="6" t="s">
        <v>77</v>
      </c>
    </row>
    <row r="589" spans="1:6" ht="15.75" customHeight="1" x14ac:dyDescent="0.2">
      <c r="A589" s="6" t="s">
        <v>241</v>
      </c>
      <c r="B589" s="6" t="s">
        <v>92</v>
      </c>
      <c r="C589" s="6">
        <v>2000000</v>
      </c>
      <c r="D589" s="6" t="s">
        <v>85</v>
      </c>
      <c r="E589" s="6">
        <v>2022</v>
      </c>
      <c r="F589" s="6" t="s">
        <v>77</v>
      </c>
    </row>
    <row r="590" spans="1:6" ht="15.75" customHeight="1" x14ac:dyDescent="0.2">
      <c r="A590" s="6" t="s">
        <v>242</v>
      </c>
      <c r="B590" s="6" t="s">
        <v>75</v>
      </c>
      <c r="C590" s="6">
        <v>17000000</v>
      </c>
      <c r="D590" s="6" t="s">
        <v>84</v>
      </c>
      <c r="E590" s="6">
        <v>2022</v>
      </c>
      <c r="F590" s="6" t="s">
        <v>77</v>
      </c>
    </row>
    <row r="591" spans="1:6" ht="15.75" customHeight="1" x14ac:dyDescent="0.2">
      <c r="A591" s="6" t="s">
        <v>528</v>
      </c>
      <c r="B591" s="6" t="s">
        <v>92</v>
      </c>
      <c r="C591" s="6">
        <v>5000000</v>
      </c>
      <c r="D591" s="6" t="s">
        <v>76</v>
      </c>
      <c r="E591" s="6">
        <v>2014</v>
      </c>
      <c r="F591" s="6" t="s">
        <v>77</v>
      </c>
    </row>
    <row r="592" spans="1:6" ht="15.75" customHeight="1" x14ac:dyDescent="0.2">
      <c r="A592" s="6" t="s">
        <v>528</v>
      </c>
      <c r="B592" s="6" t="s">
        <v>92</v>
      </c>
      <c r="C592" s="6">
        <v>14000000</v>
      </c>
      <c r="D592" s="6" t="s">
        <v>359</v>
      </c>
      <c r="E592" s="6">
        <v>2018</v>
      </c>
      <c r="F592" s="6" t="s">
        <v>77</v>
      </c>
    </row>
    <row r="593" spans="1:6" ht="15.75" customHeight="1" x14ac:dyDescent="0.2">
      <c r="A593" s="6" t="s">
        <v>243</v>
      </c>
      <c r="B593" s="6" t="s">
        <v>4</v>
      </c>
      <c r="C593" s="6">
        <v>33750000</v>
      </c>
      <c r="D593" s="6" t="s">
        <v>84</v>
      </c>
      <c r="E593" s="6">
        <v>2013</v>
      </c>
      <c r="F593" s="6" t="s">
        <v>73</v>
      </c>
    </row>
    <row r="594" spans="1:6" ht="15.75" customHeight="1" x14ac:dyDescent="0.2">
      <c r="A594" s="6" t="s">
        <v>243</v>
      </c>
      <c r="B594" s="6" t="s">
        <v>4</v>
      </c>
      <c r="C594" s="6">
        <v>42500000</v>
      </c>
      <c r="D594" s="6" t="s">
        <v>359</v>
      </c>
      <c r="E594" s="6">
        <v>2014</v>
      </c>
      <c r="F594" s="6" t="s">
        <v>73</v>
      </c>
    </row>
    <row r="595" spans="1:6" ht="15.75" customHeight="1" x14ac:dyDescent="0.2">
      <c r="A595" s="6" t="s">
        <v>243</v>
      </c>
      <c r="B595" s="6" t="s">
        <v>4</v>
      </c>
      <c r="C595" s="6">
        <v>35000000</v>
      </c>
      <c r="D595" s="6" t="s">
        <v>79</v>
      </c>
      <c r="E595" s="6">
        <v>2017</v>
      </c>
      <c r="F595" s="6" t="s">
        <v>73</v>
      </c>
    </row>
    <row r="596" spans="1:6" ht="15.75" customHeight="1" x14ac:dyDescent="0.2">
      <c r="A596" s="6" t="s">
        <v>243</v>
      </c>
      <c r="B596" s="6" t="s">
        <v>4</v>
      </c>
      <c r="C596" s="6">
        <v>22000000</v>
      </c>
      <c r="D596" s="6" t="s">
        <v>72</v>
      </c>
      <c r="E596" s="6">
        <v>2018</v>
      </c>
      <c r="F596" s="6" t="s">
        <v>73</v>
      </c>
    </row>
    <row r="597" spans="1:6" ht="15.75" customHeight="1" x14ac:dyDescent="0.2">
      <c r="A597" s="6" t="s">
        <v>243</v>
      </c>
      <c r="B597" s="6" t="s">
        <v>4</v>
      </c>
      <c r="C597" s="6">
        <v>80000000</v>
      </c>
      <c r="D597" s="6" t="s">
        <v>84</v>
      </c>
      <c r="E597" s="6">
        <v>2020</v>
      </c>
      <c r="F597" s="6" t="s">
        <v>73</v>
      </c>
    </row>
    <row r="598" spans="1:6" ht="15.75" customHeight="1" x14ac:dyDescent="0.2">
      <c r="A598" s="6" t="s">
        <v>243</v>
      </c>
      <c r="B598" s="6" t="s">
        <v>4</v>
      </c>
      <c r="C598" s="6">
        <v>50000000</v>
      </c>
      <c r="D598" s="6" t="s">
        <v>84</v>
      </c>
      <c r="E598" s="6">
        <v>2021</v>
      </c>
      <c r="F598" s="6" t="s">
        <v>73</v>
      </c>
    </row>
    <row r="599" spans="1:6" ht="15.75" customHeight="1" x14ac:dyDescent="0.2">
      <c r="A599" s="6" t="s">
        <v>243</v>
      </c>
      <c r="B599" s="6" t="s">
        <v>4</v>
      </c>
      <c r="C599" s="6">
        <v>20000000</v>
      </c>
      <c r="D599" s="6" t="s">
        <v>90</v>
      </c>
      <c r="E599" s="6">
        <v>2022</v>
      </c>
      <c r="F599" s="6" t="s">
        <v>73</v>
      </c>
    </row>
    <row r="600" spans="1:6" ht="15.75" customHeight="1" x14ac:dyDescent="0.2">
      <c r="A600" s="6" t="s">
        <v>244</v>
      </c>
      <c r="B600" s="6" t="s">
        <v>4</v>
      </c>
      <c r="C600" s="6">
        <v>7500000</v>
      </c>
      <c r="D600" s="6" t="s">
        <v>105</v>
      </c>
      <c r="E600" s="6">
        <v>2022</v>
      </c>
      <c r="F600" s="6" t="s">
        <v>73</v>
      </c>
    </row>
    <row r="601" spans="1:6" ht="15.75" customHeight="1" x14ac:dyDescent="0.2">
      <c r="A601" s="6" t="s">
        <v>529</v>
      </c>
      <c r="B601" s="6" t="s">
        <v>4</v>
      </c>
      <c r="C601" s="6">
        <v>7500000</v>
      </c>
      <c r="D601" s="6" t="s">
        <v>76</v>
      </c>
      <c r="E601" s="6">
        <v>2013</v>
      </c>
      <c r="F601" s="6" t="s">
        <v>73</v>
      </c>
    </row>
    <row r="602" spans="1:6" ht="15.75" customHeight="1" x14ac:dyDescent="0.2">
      <c r="A602" s="6" t="s">
        <v>530</v>
      </c>
      <c r="B602" s="6" t="s">
        <v>4</v>
      </c>
      <c r="C602" s="6">
        <v>32000000</v>
      </c>
      <c r="D602" s="6" t="s">
        <v>84</v>
      </c>
      <c r="E602" s="6">
        <v>2016</v>
      </c>
      <c r="F602" s="6" t="s">
        <v>77</v>
      </c>
    </row>
    <row r="603" spans="1:6" ht="15.75" customHeight="1" x14ac:dyDescent="0.2">
      <c r="A603" s="6" t="s">
        <v>530</v>
      </c>
      <c r="B603" s="6" t="s">
        <v>4</v>
      </c>
      <c r="C603" s="6">
        <v>5000000</v>
      </c>
      <c r="D603" s="6" t="s">
        <v>355</v>
      </c>
      <c r="E603" s="6">
        <v>2017</v>
      </c>
      <c r="F603" s="6" t="s">
        <v>77</v>
      </c>
    </row>
    <row r="604" spans="1:6" ht="15.75" customHeight="1" x14ac:dyDescent="0.2">
      <c r="A604" s="6" t="s">
        <v>530</v>
      </c>
      <c r="B604" s="6" t="s">
        <v>4</v>
      </c>
      <c r="C604" s="6">
        <v>2000000</v>
      </c>
      <c r="D604" s="6" t="s">
        <v>93</v>
      </c>
      <c r="E604" s="6">
        <v>2019</v>
      </c>
      <c r="F604" s="6" t="s">
        <v>77</v>
      </c>
    </row>
    <row r="605" spans="1:6" ht="15.75" customHeight="1" x14ac:dyDescent="0.2">
      <c r="A605" s="6" t="s">
        <v>245</v>
      </c>
      <c r="B605" s="6" t="s">
        <v>4</v>
      </c>
      <c r="C605" s="6">
        <v>1000000</v>
      </c>
      <c r="D605" s="6" t="s">
        <v>359</v>
      </c>
      <c r="E605" s="6">
        <v>2017</v>
      </c>
      <c r="F605" s="6" t="s">
        <v>77</v>
      </c>
    </row>
    <row r="606" spans="1:6" ht="15.75" customHeight="1" x14ac:dyDescent="0.2">
      <c r="A606" s="6" t="s">
        <v>245</v>
      </c>
      <c r="B606" s="6" t="s">
        <v>4</v>
      </c>
      <c r="C606" s="6">
        <v>30000000</v>
      </c>
      <c r="D606" s="6" t="s">
        <v>72</v>
      </c>
      <c r="E606" s="6">
        <v>2018</v>
      </c>
      <c r="F606" s="6" t="s">
        <v>77</v>
      </c>
    </row>
    <row r="607" spans="1:6" ht="15.75" customHeight="1" x14ac:dyDescent="0.2">
      <c r="A607" s="6" t="s">
        <v>245</v>
      </c>
      <c r="B607" s="6" t="s">
        <v>4</v>
      </c>
      <c r="C607" s="6">
        <v>26000000</v>
      </c>
      <c r="D607" s="6" t="s">
        <v>90</v>
      </c>
      <c r="E607" s="6">
        <v>2022</v>
      </c>
      <c r="F607" s="6" t="s">
        <v>77</v>
      </c>
    </row>
    <row r="608" spans="1:6" ht="15.75" customHeight="1" x14ac:dyDescent="0.2">
      <c r="A608" s="6" t="s">
        <v>531</v>
      </c>
      <c r="B608" s="6" t="s">
        <v>71</v>
      </c>
      <c r="C608" s="6">
        <v>5000000</v>
      </c>
      <c r="D608" s="6" t="s">
        <v>72</v>
      </c>
      <c r="E608" s="6">
        <v>2014</v>
      </c>
      <c r="F608" s="6" t="s">
        <v>73</v>
      </c>
    </row>
    <row r="609" spans="1:6" ht="15.75" customHeight="1" x14ac:dyDescent="0.2">
      <c r="A609" s="6" t="s">
        <v>246</v>
      </c>
      <c r="B609" s="6" t="s">
        <v>92</v>
      </c>
      <c r="C609" s="6">
        <v>107500000</v>
      </c>
      <c r="D609" s="6" t="s">
        <v>76</v>
      </c>
      <c r="E609" s="6">
        <v>2022</v>
      </c>
      <c r="F609" s="6" t="s">
        <v>73</v>
      </c>
    </row>
    <row r="610" spans="1:6" ht="15.75" customHeight="1" x14ac:dyDescent="0.2">
      <c r="A610" s="6" t="s">
        <v>246</v>
      </c>
      <c r="B610" s="6" t="s">
        <v>92</v>
      </c>
      <c r="C610" s="6">
        <v>3000000</v>
      </c>
      <c r="D610" s="6" t="s">
        <v>84</v>
      </c>
      <c r="E610" s="6">
        <v>2017</v>
      </c>
      <c r="F610" s="6" t="s">
        <v>73</v>
      </c>
    </row>
    <row r="611" spans="1:6" ht="15.75" customHeight="1" x14ac:dyDescent="0.2">
      <c r="A611" s="6" t="s">
        <v>246</v>
      </c>
      <c r="B611" s="6" t="s">
        <v>92</v>
      </c>
      <c r="C611" s="6">
        <v>42000000</v>
      </c>
      <c r="D611" s="6" t="s">
        <v>132</v>
      </c>
      <c r="E611" s="6">
        <v>2019</v>
      </c>
      <c r="F611" s="6" t="s">
        <v>73</v>
      </c>
    </row>
    <row r="612" spans="1:6" ht="15.75" customHeight="1" x14ac:dyDescent="0.2">
      <c r="A612" s="6" t="s">
        <v>532</v>
      </c>
      <c r="B612" s="6" t="s">
        <v>4</v>
      </c>
      <c r="C612" s="6">
        <v>2000000</v>
      </c>
      <c r="D612" s="6" t="s">
        <v>84</v>
      </c>
      <c r="E612" s="6">
        <v>2018</v>
      </c>
      <c r="F612" s="6" t="s">
        <v>77</v>
      </c>
    </row>
    <row r="613" spans="1:6" ht="15.75" customHeight="1" x14ac:dyDescent="0.2">
      <c r="A613" s="6" t="s">
        <v>247</v>
      </c>
      <c r="B613" s="6" t="s">
        <v>92</v>
      </c>
      <c r="C613" s="6">
        <v>3000000</v>
      </c>
      <c r="D613" s="6" t="s">
        <v>132</v>
      </c>
      <c r="E613" s="6">
        <v>2015</v>
      </c>
      <c r="F613" s="6" t="s">
        <v>77</v>
      </c>
    </row>
    <row r="614" spans="1:6" ht="15.75" customHeight="1" x14ac:dyDescent="0.2">
      <c r="A614" s="6" t="s">
        <v>247</v>
      </c>
      <c r="B614" s="6" t="s">
        <v>92</v>
      </c>
      <c r="C614" s="6">
        <v>2000000</v>
      </c>
      <c r="D614" s="6" t="s">
        <v>79</v>
      </c>
      <c r="E614" s="6">
        <v>2019</v>
      </c>
      <c r="F614" s="6" t="s">
        <v>77</v>
      </c>
    </row>
    <row r="615" spans="1:6" ht="15.75" customHeight="1" x14ac:dyDescent="0.2">
      <c r="A615" s="6" t="s">
        <v>247</v>
      </c>
      <c r="B615" s="6" t="s">
        <v>92</v>
      </c>
      <c r="C615" s="6">
        <v>2000000</v>
      </c>
      <c r="D615" s="6" t="s">
        <v>79</v>
      </c>
      <c r="E615" s="6">
        <v>2020</v>
      </c>
      <c r="F615" s="6" t="s">
        <v>77</v>
      </c>
    </row>
    <row r="616" spans="1:6" ht="15.75" customHeight="1" x14ac:dyDescent="0.2">
      <c r="A616" s="6" t="s">
        <v>248</v>
      </c>
      <c r="B616" s="6" t="s">
        <v>75</v>
      </c>
      <c r="C616" s="6">
        <v>1000000</v>
      </c>
      <c r="D616" s="6" t="s">
        <v>84</v>
      </c>
      <c r="E616" s="6">
        <v>2015</v>
      </c>
      <c r="F616" s="6" t="s">
        <v>77</v>
      </c>
    </row>
    <row r="617" spans="1:6" ht="15.75" customHeight="1" x14ac:dyDescent="0.2">
      <c r="A617" s="6" t="s">
        <v>248</v>
      </c>
      <c r="B617" s="6" t="s">
        <v>75</v>
      </c>
      <c r="C617" s="6">
        <v>34000000</v>
      </c>
      <c r="D617" s="6" t="s">
        <v>79</v>
      </c>
      <c r="E617" s="6">
        <v>2018</v>
      </c>
      <c r="F617" s="6" t="s">
        <v>77</v>
      </c>
    </row>
    <row r="618" spans="1:6" ht="15.75" customHeight="1" x14ac:dyDescent="0.2">
      <c r="A618" s="6" t="s">
        <v>248</v>
      </c>
      <c r="B618" s="6" t="s">
        <v>75</v>
      </c>
      <c r="C618" s="6">
        <v>80000000</v>
      </c>
      <c r="D618" s="6" t="s">
        <v>79</v>
      </c>
      <c r="E618" s="6">
        <v>2022</v>
      </c>
      <c r="F618" s="6" t="s">
        <v>77</v>
      </c>
    </row>
    <row r="619" spans="1:6" ht="15.75" customHeight="1" x14ac:dyDescent="0.2">
      <c r="A619" s="6" t="s">
        <v>249</v>
      </c>
      <c r="B619" s="6" t="s">
        <v>4</v>
      </c>
      <c r="C619" s="6">
        <v>3000000</v>
      </c>
      <c r="D619" s="6" t="s">
        <v>81</v>
      </c>
      <c r="E619" s="6">
        <v>2022</v>
      </c>
      <c r="F619" s="6" t="s">
        <v>73</v>
      </c>
    </row>
    <row r="620" spans="1:6" ht="15.75" customHeight="1" x14ac:dyDescent="0.2">
      <c r="A620" s="6" t="s">
        <v>250</v>
      </c>
      <c r="B620" s="6" t="s">
        <v>4</v>
      </c>
      <c r="C620" s="6">
        <v>7500000</v>
      </c>
      <c r="D620" s="6" t="s">
        <v>90</v>
      </c>
      <c r="E620" s="6">
        <v>2022</v>
      </c>
      <c r="F620" s="6" t="s">
        <v>73</v>
      </c>
    </row>
    <row r="621" spans="1:6" ht="15.75" customHeight="1" x14ac:dyDescent="0.2">
      <c r="A621" s="6" t="s">
        <v>251</v>
      </c>
      <c r="B621" s="6" t="s">
        <v>75</v>
      </c>
      <c r="C621" s="6">
        <v>60000000</v>
      </c>
      <c r="D621" s="6" t="s">
        <v>105</v>
      </c>
      <c r="E621" s="6">
        <v>2022</v>
      </c>
      <c r="F621" s="6" t="s">
        <v>73</v>
      </c>
    </row>
    <row r="622" spans="1:6" ht="15.75" customHeight="1" x14ac:dyDescent="0.2">
      <c r="A622" s="6" t="s">
        <v>252</v>
      </c>
      <c r="B622" s="6" t="s">
        <v>4</v>
      </c>
      <c r="C622" s="6">
        <v>11000000</v>
      </c>
      <c r="D622" s="6" t="s">
        <v>90</v>
      </c>
      <c r="E622" s="6">
        <v>2019</v>
      </c>
      <c r="F622" s="6" t="s">
        <v>73</v>
      </c>
    </row>
    <row r="623" spans="1:6" ht="15.75" customHeight="1" x14ac:dyDescent="0.2">
      <c r="A623" s="6" t="s">
        <v>252</v>
      </c>
      <c r="B623" s="6" t="s">
        <v>4</v>
      </c>
      <c r="C623" s="6">
        <v>5000000</v>
      </c>
      <c r="D623" s="6" t="s">
        <v>90</v>
      </c>
      <c r="E623" s="6">
        <v>2020</v>
      </c>
      <c r="F623" s="6" t="s">
        <v>73</v>
      </c>
    </row>
    <row r="624" spans="1:6" ht="15.75" customHeight="1" x14ac:dyDescent="0.2">
      <c r="A624" s="6" t="s">
        <v>533</v>
      </c>
      <c r="B624" s="6" t="s">
        <v>75</v>
      </c>
      <c r="C624" s="6">
        <v>2000000</v>
      </c>
      <c r="D624" s="6" t="s">
        <v>84</v>
      </c>
      <c r="E624" s="6">
        <v>2019</v>
      </c>
      <c r="F624" s="6" t="s">
        <v>73</v>
      </c>
    </row>
    <row r="625" spans="1:6" ht="15.75" customHeight="1" x14ac:dyDescent="0.2">
      <c r="A625" s="6" t="s">
        <v>534</v>
      </c>
      <c r="B625" s="6" t="s">
        <v>4</v>
      </c>
      <c r="C625" s="6">
        <v>11250000</v>
      </c>
      <c r="D625" s="6" t="s">
        <v>72</v>
      </c>
      <c r="E625" s="6">
        <v>2013</v>
      </c>
      <c r="F625" s="6" t="s">
        <v>77</v>
      </c>
    </row>
    <row r="626" spans="1:6" ht="15.75" customHeight="1" x14ac:dyDescent="0.2">
      <c r="A626" s="6" t="s">
        <v>535</v>
      </c>
      <c r="B626" s="6" t="s">
        <v>71</v>
      </c>
      <c r="C626" s="6">
        <v>1000000</v>
      </c>
      <c r="D626" s="6" t="s">
        <v>355</v>
      </c>
      <c r="E626" s="6">
        <v>2016</v>
      </c>
      <c r="F626" s="6" t="s">
        <v>77</v>
      </c>
    </row>
    <row r="627" spans="1:6" ht="15.75" customHeight="1" x14ac:dyDescent="0.2">
      <c r="A627" s="6" t="s">
        <v>536</v>
      </c>
      <c r="B627" s="6" t="s">
        <v>75</v>
      </c>
      <c r="C627" s="6">
        <v>1000000</v>
      </c>
      <c r="D627" s="6" t="s">
        <v>90</v>
      </c>
      <c r="E627" s="6">
        <v>2015</v>
      </c>
      <c r="F627" s="6" t="s">
        <v>77</v>
      </c>
    </row>
    <row r="628" spans="1:6" ht="15.75" customHeight="1" x14ac:dyDescent="0.2">
      <c r="A628" s="6" t="s">
        <v>536</v>
      </c>
      <c r="B628" s="6" t="s">
        <v>75</v>
      </c>
      <c r="C628" s="6">
        <v>1000000</v>
      </c>
      <c r="D628" s="6" t="s">
        <v>132</v>
      </c>
      <c r="E628" s="6">
        <v>2016</v>
      </c>
      <c r="F628" s="6" t="s">
        <v>77</v>
      </c>
    </row>
    <row r="629" spans="1:6" ht="15.75" customHeight="1" x14ac:dyDescent="0.2">
      <c r="A629" s="6" t="s">
        <v>536</v>
      </c>
      <c r="B629" s="6" t="s">
        <v>4</v>
      </c>
      <c r="C629" s="6">
        <v>2000000</v>
      </c>
      <c r="D629" s="6" t="s">
        <v>132</v>
      </c>
      <c r="E629" s="6">
        <v>2018</v>
      </c>
      <c r="F629" s="6" t="s">
        <v>77</v>
      </c>
    </row>
    <row r="630" spans="1:6" ht="15.75" customHeight="1" x14ac:dyDescent="0.2">
      <c r="A630" s="6" t="s">
        <v>537</v>
      </c>
      <c r="B630" s="6" t="s">
        <v>92</v>
      </c>
      <c r="C630" s="6">
        <v>14000000</v>
      </c>
      <c r="D630" s="6" t="s">
        <v>72</v>
      </c>
      <c r="E630" s="6">
        <v>2014</v>
      </c>
      <c r="F630" s="6" t="s">
        <v>77</v>
      </c>
    </row>
    <row r="631" spans="1:6" ht="15.75" customHeight="1" x14ac:dyDescent="0.2">
      <c r="A631" s="6" t="s">
        <v>537</v>
      </c>
      <c r="B631" s="6" t="s">
        <v>92</v>
      </c>
      <c r="C631" s="6">
        <v>17000000</v>
      </c>
      <c r="D631" s="6" t="s">
        <v>72</v>
      </c>
      <c r="E631" s="6">
        <v>2018</v>
      </c>
      <c r="F631" s="6" t="s">
        <v>77</v>
      </c>
    </row>
    <row r="632" spans="1:6" ht="15.75" customHeight="1" x14ac:dyDescent="0.2">
      <c r="A632" s="6" t="s">
        <v>538</v>
      </c>
      <c r="B632" s="6" t="s">
        <v>75</v>
      </c>
      <c r="C632" s="6">
        <v>9500000</v>
      </c>
      <c r="D632" s="6" t="s">
        <v>76</v>
      </c>
      <c r="E632" s="6">
        <v>2014</v>
      </c>
      <c r="F632" s="6" t="s">
        <v>77</v>
      </c>
    </row>
    <row r="633" spans="1:6" ht="15.75" customHeight="1" x14ac:dyDescent="0.2">
      <c r="A633" s="6" t="s">
        <v>539</v>
      </c>
      <c r="B633" s="6" t="s">
        <v>4</v>
      </c>
      <c r="C633" s="6">
        <v>6500000</v>
      </c>
      <c r="D633" s="6" t="s">
        <v>132</v>
      </c>
      <c r="E633" s="6">
        <v>2014</v>
      </c>
      <c r="F633" s="6" t="s">
        <v>77</v>
      </c>
    </row>
    <row r="634" spans="1:6" ht="15.75" customHeight="1" x14ac:dyDescent="0.2">
      <c r="A634" s="6" t="s">
        <v>253</v>
      </c>
      <c r="B634" s="6" t="s">
        <v>4</v>
      </c>
      <c r="C634" s="6">
        <v>54000000</v>
      </c>
      <c r="D634" s="6" t="s">
        <v>84</v>
      </c>
      <c r="E634" s="6">
        <v>2018</v>
      </c>
      <c r="F634" s="6" t="s">
        <v>73</v>
      </c>
    </row>
    <row r="635" spans="1:6" ht="15.75" customHeight="1" x14ac:dyDescent="0.2">
      <c r="A635" s="6" t="s">
        <v>253</v>
      </c>
      <c r="B635" s="6" t="s">
        <v>75</v>
      </c>
      <c r="C635" s="6">
        <v>155000000</v>
      </c>
      <c r="D635" s="6" t="s">
        <v>79</v>
      </c>
      <c r="E635" s="6">
        <v>2020</v>
      </c>
      <c r="F635" s="6" t="s">
        <v>73</v>
      </c>
    </row>
    <row r="636" spans="1:6" ht="15.75" customHeight="1" x14ac:dyDescent="0.2">
      <c r="A636" s="6" t="s">
        <v>253</v>
      </c>
      <c r="B636" s="6" t="s">
        <v>75</v>
      </c>
      <c r="C636" s="6">
        <v>72500000</v>
      </c>
      <c r="D636" s="6" t="s">
        <v>79</v>
      </c>
      <c r="E636" s="6">
        <v>2022</v>
      </c>
      <c r="F636" s="6" t="s">
        <v>73</v>
      </c>
    </row>
    <row r="637" spans="1:6" ht="15.75" customHeight="1" x14ac:dyDescent="0.2">
      <c r="A637" s="6" t="s">
        <v>253</v>
      </c>
      <c r="B637" s="6" t="s">
        <v>4</v>
      </c>
      <c r="C637" s="6">
        <v>10000000</v>
      </c>
      <c r="D637" s="6" t="s">
        <v>79</v>
      </c>
      <c r="E637" s="6">
        <v>2014</v>
      </c>
      <c r="F637" s="6" t="s">
        <v>73</v>
      </c>
    </row>
    <row r="638" spans="1:6" ht="15.75" customHeight="1" x14ac:dyDescent="0.2">
      <c r="A638" s="6" t="s">
        <v>253</v>
      </c>
      <c r="B638" s="6" t="s">
        <v>4</v>
      </c>
      <c r="C638" s="6">
        <v>45000000</v>
      </c>
      <c r="D638" s="6" t="s">
        <v>359</v>
      </c>
      <c r="E638" s="6">
        <v>2017</v>
      </c>
      <c r="F638" s="6" t="s">
        <v>73</v>
      </c>
    </row>
    <row r="639" spans="1:6" ht="15.75" customHeight="1" x14ac:dyDescent="0.2">
      <c r="A639" s="6" t="s">
        <v>254</v>
      </c>
      <c r="B639" s="6" t="s">
        <v>75</v>
      </c>
      <c r="C639" s="6">
        <v>2000000</v>
      </c>
      <c r="D639" s="6" t="s">
        <v>72</v>
      </c>
      <c r="E639" s="6">
        <v>2018</v>
      </c>
      <c r="F639" s="6" t="s">
        <v>77</v>
      </c>
    </row>
    <row r="640" spans="1:6" ht="15.75" customHeight="1" x14ac:dyDescent="0.2">
      <c r="A640" s="6" t="s">
        <v>254</v>
      </c>
      <c r="B640" s="6" t="s">
        <v>75</v>
      </c>
      <c r="C640" s="6">
        <v>2000000</v>
      </c>
      <c r="D640" s="6" t="s">
        <v>72</v>
      </c>
      <c r="E640" s="6">
        <v>2020</v>
      </c>
      <c r="F640" s="6" t="s">
        <v>77</v>
      </c>
    </row>
    <row r="641" spans="1:6" ht="15.75" customHeight="1" x14ac:dyDescent="0.2">
      <c r="A641" s="6" t="s">
        <v>255</v>
      </c>
      <c r="B641" s="6" t="s">
        <v>4</v>
      </c>
      <c r="C641" s="6">
        <v>1000000</v>
      </c>
      <c r="D641" s="6" t="s">
        <v>85</v>
      </c>
      <c r="E641" s="6">
        <v>2014</v>
      </c>
      <c r="F641" s="6" t="s">
        <v>77</v>
      </c>
    </row>
    <row r="642" spans="1:6" ht="15.75" customHeight="1" x14ac:dyDescent="0.2">
      <c r="A642" s="6" t="s">
        <v>255</v>
      </c>
      <c r="B642" s="6" t="s">
        <v>75</v>
      </c>
      <c r="C642" s="6">
        <v>85000000</v>
      </c>
      <c r="D642" s="6" t="s">
        <v>359</v>
      </c>
      <c r="E642" s="6">
        <v>2016</v>
      </c>
      <c r="F642" s="6" t="s">
        <v>77</v>
      </c>
    </row>
    <row r="643" spans="1:6" ht="15.75" customHeight="1" x14ac:dyDescent="0.2">
      <c r="A643" s="6" t="s">
        <v>255</v>
      </c>
      <c r="B643" s="6" t="s">
        <v>75</v>
      </c>
      <c r="C643" s="6">
        <v>10000000</v>
      </c>
      <c r="D643" s="6" t="s">
        <v>72</v>
      </c>
      <c r="E643" s="6">
        <v>2017</v>
      </c>
      <c r="F643" s="6" t="s">
        <v>77</v>
      </c>
    </row>
    <row r="644" spans="1:6" ht="15.75" customHeight="1" x14ac:dyDescent="0.2">
      <c r="A644" s="6" t="s">
        <v>255</v>
      </c>
      <c r="B644" s="6" t="s">
        <v>75</v>
      </c>
      <c r="C644" s="6">
        <v>10000000</v>
      </c>
      <c r="D644" s="6" t="s">
        <v>72</v>
      </c>
      <c r="E644" s="6">
        <v>2018</v>
      </c>
      <c r="F644" s="6" t="s">
        <v>77</v>
      </c>
    </row>
    <row r="645" spans="1:6" ht="15.75" customHeight="1" x14ac:dyDescent="0.2">
      <c r="A645" s="6" t="s">
        <v>255</v>
      </c>
      <c r="B645" s="6" t="s">
        <v>75</v>
      </c>
      <c r="C645" s="6">
        <v>5000000</v>
      </c>
      <c r="D645" s="6" t="s">
        <v>79</v>
      </c>
      <c r="E645" s="6">
        <v>2021</v>
      </c>
      <c r="F645" s="6" t="s">
        <v>77</v>
      </c>
    </row>
    <row r="646" spans="1:6" ht="15.75" customHeight="1" x14ac:dyDescent="0.2">
      <c r="A646" s="6" t="s">
        <v>540</v>
      </c>
      <c r="B646" s="6" t="s">
        <v>4</v>
      </c>
      <c r="C646" s="6">
        <v>1000000</v>
      </c>
      <c r="D646" s="6" t="s">
        <v>84</v>
      </c>
      <c r="E646" s="6">
        <v>2014</v>
      </c>
      <c r="F646" s="6" t="s">
        <v>77</v>
      </c>
    </row>
    <row r="647" spans="1:6" ht="15.75" customHeight="1" x14ac:dyDescent="0.2">
      <c r="A647" s="6" t="s">
        <v>540</v>
      </c>
      <c r="B647" s="6" t="s">
        <v>4</v>
      </c>
      <c r="C647" s="6">
        <v>1000000</v>
      </c>
      <c r="D647" s="6" t="s">
        <v>359</v>
      </c>
      <c r="E647" s="6">
        <v>2016</v>
      </c>
      <c r="F647" s="6" t="s">
        <v>77</v>
      </c>
    </row>
    <row r="648" spans="1:6" ht="15.75" customHeight="1" x14ac:dyDescent="0.2">
      <c r="A648" s="6" t="s">
        <v>541</v>
      </c>
      <c r="B648" s="6" t="s">
        <v>92</v>
      </c>
      <c r="C648" s="6">
        <v>3000000</v>
      </c>
      <c r="D648" s="6" t="s">
        <v>362</v>
      </c>
      <c r="E648" s="6">
        <v>2016</v>
      </c>
      <c r="F648" s="6" t="s">
        <v>73</v>
      </c>
    </row>
    <row r="649" spans="1:6" ht="15.75" customHeight="1" x14ac:dyDescent="0.2">
      <c r="A649" s="6" t="s">
        <v>542</v>
      </c>
      <c r="B649" s="6" t="s">
        <v>71</v>
      </c>
      <c r="C649" s="6">
        <v>7500000</v>
      </c>
      <c r="D649" s="6" t="s">
        <v>84</v>
      </c>
      <c r="E649" s="6">
        <v>2013</v>
      </c>
      <c r="F649" s="6" t="s">
        <v>73</v>
      </c>
    </row>
    <row r="650" spans="1:6" ht="15.75" customHeight="1" x14ac:dyDescent="0.2">
      <c r="A650" s="6" t="s">
        <v>256</v>
      </c>
      <c r="B650" s="6" t="s">
        <v>4</v>
      </c>
      <c r="C650" s="6">
        <v>42500000</v>
      </c>
      <c r="D650" s="6" t="s">
        <v>79</v>
      </c>
      <c r="E650" s="6">
        <v>2014</v>
      </c>
      <c r="F650" s="6" t="s">
        <v>77</v>
      </c>
    </row>
    <row r="651" spans="1:6" ht="15.75" customHeight="1" x14ac:dyDescent="0.2">
      <c r="A651" s="6" t="s">
        <v>256</v>
      </c>
      <c r="B651" s="6" t="s">
        <v>4</v>
      </c>
      <c r="C651" s="6">
        <v>42000000</v>
      </c>
      <c r="D651" s="6" t="s">
        <v>79</v>
      </c>
      <c r="E651" s="6">
        <v>2018</v>
      </c>
      <c r="F651" s="6" t="s">
        <v>77</v>
      </c>
    </row>
    <row r="652" spans="1:6" ht="15.75" customHeight="1" x14ac:dyDescent="0.2">
      <c r="A652" s="6" t="s">
        <v>256</v>
      </c>
      <c r="B652" s="6" t="s">
        <v>4</v>
      </c>
      <c r="C652" s="6">
        <v>67500000</v>
      </c>
      <c r="D652" s="6" t="s">
        <v>85</v>
      </c>
      <c r="E652" s="6">
        <v>2020</v>
      </c>
      <c r="F652" s="6" t="s">
        <v>77</v>
      </c>
    </row>
    <row r="653" spans="1:6" ht="15.75" customHeight="1" x14ac:dyDescent="0.2">
      <c r="A653" s="6" t="s">
        <v>256</v>
      </c>
      <c r="B653" s="6" t="s">
        <v>4</v>
      </c>
      <c r="C653" s="6">
        <v>24000000</v>
      </c>
      <c r="D653" s="6" t="s">
        <v>84</v>
      </c>
      <c r="E653" s="6">
        <v>2021</v>
      </c>
      <c r="F653" s="6" t="s">
        <v>77</v>
      </c>
    </row>
    <row r="654" spans="1:6" ht="15.75" customHeight="1" x14ac:dyDescent="0.2">
      <c r="A654" s="6" t="s">
        <v>257</v>
      </c>
      <c r="B654" s="6" t="s">
        <v>92</v>
      </c>
      <c r="C654" s="6">
        <v>48000000</v>
      </c>
      <c r="D654" s="6" t="s">
        <v>132</v>
      </c>
      <c r="E654" s="6">
        <v>2019</v>
      </c>
      <c r="F654" s="6" t="s">
        <v>77</v>
      </c>
    </row>
    <row r="655" spans="1:6" ht="15.75" customHeight="1" x14ac:dyDescent="0.2">
      <c r="A655" s="6" t="s">
        <v>257</v>
      </c>
      <c r="B655" s="6" t="s">
        <v>92</v>
      </c>
      <c r="C655" s="6">
        <v>5500000</v>
      </c>
      <c r="D655" s="6" t="s">
        <v>132</v>
      </c>
      <c r="E655" s="6">
        <v>2020</v>
      </c>
      <c r="F655" s="6" t="s">
        <v>77</v>
      </c>
    </row>
    <row r="656" spans="1:6" ht="15.75" customHeight="1" x14ac:dyDescent="0.2">
      <c r="A656" s="6" t="s">
        <v>257</v>
      </c>
      <c r="B656" s="6" t="s">
        <v>92</v>
      </c>
      <c r="C656" s="6">
        <v>6000000</v>
      </c>
      <c r="D656" s="6" t="s">
        <v>105</v>
      </c>
      <c r="E656" s="6">
        <v>2022</v>
      </c>
      <c r="F656" s="6" t="s">
        <v>77</v>
      </c>
    </row>
    <row r="657" spans="1:6" ht="15.75" customHeight="1" x14ac:dyDescent="0.2">
      <c r="A657" s="6" t="s">
        <v>258</v>
      </c>
      <c r="B657" s="6" t="s">
        <v>75</v>
      </c>
      <c r="C657" s="6">
        <v>2000000</v>
      </c>
      <c r="D657" s="6" t="s">
        <v>355</v>
      </c>
      <c r="E657" s="6">
        <v>2016</v>
      </c>
      <c r="F657" s="6" t="s">
        <v>77</v>
      </c>
    </row>
    <row r="658" spans="1:6" ht="15.75" customHeight="1" x14ac:dyDescent="0.2">
      <c r="A658" s="6" t="s">
        <v>258</v>
      </c>
      <c r="B658" s="6" t="s">
        <v>4</v>
      </c>
      <c r="C658" s="6">
        <v>15000000</v>
      </c>
      <c r="D658" s="6" t="s">
        <v>84</v>
      </c>
      <c r="E658" s="6">
        <v>2018</v>
      </c>
      <c r="F658" s="6" t="s">
        <v>77</v>
      </c>
    </row>
    <row r="659" spans="1:6" ht="15.75" customHeight="1" x14ac:dyDescent="0.2">
      <c r="A659" s="6" t="s">
        <v>258</v>
      </c>
      <c r="B659" s="6" t="s">
        <v>75</v>
      </c>
      <c r="C659" s="6">
        <v>2000000</v>
      </c>
      <c r="D659" s="6" t="s">
        <v>81</v>
      </c>
      <c r="E659" s="6">
        <v>2022</v>
      </c>
      <c r="F659" s="6" t="s">
        <v>77</v>
      </c>
    </row>
    <row r="660" spans="1:6" ht="15.75" customHeight="1" x14ac:dyDescent="0.2">
      <c r="A660" s="6" t="s">
        <v>543</v>
      </c>
      <c r="B660" s="6" t="s">
        <v>4</v>
      </c>
      <c r="C660" s="6">
        <v>32500000</v>
      </c>
      <c r="D660" s="6" t="s">
        <v>84</v>
      </c>
      <c r="E660" s="6">
        <v>2014</v>
      </c>
      <c r="F660" s="6" t="s">
        <v>77</v>
      </c>
    </row>
    <row r="661" spans="1:6" ht="15.75" customHeight="1" x14ac:dyDescent="0.2">
      <c r="A661" s="6" t="s">
        <v>543</v>
      </c>
      <c r="B661" s="6" t="s">
        <v>4</v>
      </c>
      <c r="C661" s="6">
        <v>5000000</v>
      </c>
      <c r="D661" s="6" t="s">
        <v>84</v>
      </c>
      <c r="E661" s="6">
        <v>2015</v>
      </c>
      <c r="F661" s="6" t="s">
        <v>77</v>
      </c>
    </row>
    <row r="662" spans="1:6" ht="15.75" customHeight="1" x14ac:dyDescent="0.2">
      <c r="A662" s="6" t="s">
        <v>544</v>
      </c>
      <c r="B662" s="6" t="s">
        <v>75</v>
      </c>
      <c r="C662" s="6">
        <v>1000000</v>
      </c>
      <c r="D662" s="6" t="s">
        <v>76</v>
      </c>
      <c r="E662" s="6">
        <v>2015</v>
      </c>
      <c r="F662" s="6" t="s">
        <v>77</v>
      </c>
    </row>
    <row r="663" spans="1:6" ht="15.75" customHeight="1" x14ac:dyDescent="0.2">
      <c r="A663" s="6" t="s">
        <v>545</v>
      </c>
      <c r="B663" s="6" t="s">
        <v>4</v>
      </c>
      <c r="C663" s="6">
        <v>3000000</v>
      </c>
      <c r="D663" s="6" t="s">
        <v>76</v>
      </c>
      <c r="E663" s="6">
        <v>2014</v>
      </c>
      <c r="F663" s="6" t="s">
        <v>77</v>
      </c>
    </row>
    <row r="664" spans="1:6" ht="15.75" customHeight="1" x14ac:dyDescent="0.2">
      <c r="A664" s="6" t="s">
        <v>546</v>
      </c>
      <c r="B664" s="6" t="s">
        <v>92</v>
      </c>
      <c r="C664" s="6">
        <v>2000000</v>
      </c>
      <c r="D664" s="6" t="s">
        <v>90</v>
      </c>
      <c r="E664" s="6">
        <v>2018</v>
      </c>
      <c r="F664" s="6" t="s">
        <v>77</v>
      </c>
    </row>
    <row r="665" spans="1:6" ht="15.75" customHeight="1" x14ac:dyDescent="0.2">
      <c r="A665" s="6" t="s">
        <v>259</v>
      </c>
      <c r="B665" s="6" t="s">
        <v>4</v>
      </c>
      <c r="C665" s="6">
        <v>12000000</v>
      </c>
      <c r="D665" s="6" t="s">
        <v>85</v>
      </c>
      <c r="E665" s="6">
        <v>2022</v>
      </c>
      <c r="F665" s="6" t="s">
        <v>77</v>
      </c>
    </row>
    <row r="666" spans="1:6" ht="15.75" customHeight="1" x14ac:dyDescent="0.2">
      <c r="A666" s="6" t="s">
        <v>260</v>
      </c>
      <c r="B666" s="6" t="s">
        <v>4</v>
      </c>
      <c r="C666" s="6">
        <v>100000000</v>
      </c>
      <c r="D666" s="6" t="s">
        <v>90</v>
      </c>
      <c r="E666" s="6">
        <v>2022</v>
      </c>
      <c r="F666" s="6" t="s">
        <v>77</v>
      </c>
    </row>
    <row r="667" spans="1:6" ht="15.75" customHeight="1" x14ac:dyDescent="0.2">
      <c r="A667" s="6" t="s">
        <v>261</v>
      </c>
      <c r="B667" s="6" t="s">
        <v>75</v>
      </c>
      <c r="C667" s="6">
        <v>1000000</v>
      </c>
      <c r="D667" s="6" t="s">
        <v>355</v>
      </c>
      <c r="E667" s="6">
        <v>2017</v>
      </c>
      <c r="F667" s="6" t="s">
        <v>77</v>
      </c>
    </row>
    <row r="668" spans="1:6" ht="15.75" customHeight="1" x14ac:dyDescent="0.2">
      <c r="A668" s="6" t="s">
        <v>261</v>
      </c>
      <c r="B668" s="6" t="s">
        <v>71</v>
      </c>
      <c r="C668" s="6">
        <v>2000000</v>
      </c>
      <c r="D668" s="6" t="s">
        <v>79</v>
      </c>
      <c r="E668" s="6">
        <v>2022</v>
      </c>
      <c r="F668" s="6" t="s">
        <v>77</v>
      </c>
    </row>
    <row r="669" spans="1:6" ht="15.75" customHeight="1" x14ac:dyDescent="0.2">
      <c r="A669" s="6" t="s">
        <v>547</v>
      </c>
      <c r="B669" s="6" t="s">
        <v>75</v>
      </c>
      <c r="C669" s="6">
        <v>1000000</v>
      </c>
      <c r="D669" s="6" t="s">
        <v>85</v>
      </c>
      <c r="E669" s="6">
        <v>2015</v>
      </c>
      <c r="F669" s="6" t="s">
        <v>77</v>
      </c>
    </row>
    <row r="670" spans="1:6" ht="15.75" customHeight="1" x14ac:dyDescent="0.2">
      <c r="A670" s="6" t="s">
        <v>547</v>
      </c>
      <c r="B670" s="6" t="s">
        <v>75</v>
      </c>
      <c r="C670" s="6">
        <v>1000000</v>
      </c>
      <c r="D670" s="6" t="s">
        <v>359</v>
      </c>
      <c r="E670" s="6">
        <v>2016</v>
      </c>
      <c r="F670" s="6" t="s">
        <v>77</v>
      </c>
    </row>
    <row r="671" spans="1:6" ht="15.75" customHeight="1" x14ac:dyDescent="0.2">
      <c r="A671" s="6" t="s">
        <v>548</v>
      </c>
      <c r="B671" s="6" t="s">
        <v>75</v>
      </c>
      <c r="C671" s="6">
        <v>3500000</v>
      </c>
      <c r="D671" s="6" t="s">
        <v>72</v>
      </c>
      <c r="E671" s="6">
        <v>2016</v>
      </c>
      <c r="F671" s="6" t="s">
        <v>77</v>
      </c>
    </row>
    <row r="672" spans="1:6" ht="15.75" customHeight="1" x14ac:dyDescent="0.2">
      <c r="A672" s="6" t="s">
        <v>548</v>
      </c>
      <c r="B672" s="6" t="s">
        <v>75</v>
      </c>
      <c r="C672" s="6">
        <v>1000000</v>
      </c>
      <c r="D672" s="6" t="s">
        <v>72</v>
      </c>
      <c r="E672" s="6">
        <v>2017</v>
      </c>
      <c r="F672" s="6" t="s">
        <v>77</v>
      </c>
    </row>
    <row r="673" spans="1:6" ht="15.75" customHeight="1" x14ac:dyDescent="0.2">
      <c r="A673" s="6" t="s">
        <v>549</v>
      </c>
      <c r="B673" s="6" t="s">
        <v>4</v>
      </c>
      <c r="C673" s="6">
        <v>22000000</v>
      </c>
      <c r="D673" s="6" t="s">
        <v>76</v>
      </c>
      <c r="E673" s="6">
        <v>2015</v>
      </c>
      <c r="F673" s="6" t="s">
        <v>77</v>
      </c>
    </row>
    <row r="674" spans="1:6" ht="15.75" customHeight="1" x14ac:dyDescent="0.2">
      <c r="A674" s="6" t="s">
        <v>549</v>
      </c>
      <c r="B674" s="6" t="s">
        <v>4</v>
      </c>
      <c r="C674" s="6">
        <v>35000000</v>
      </c>
      <c r="D674" s="6" t="s">
        <v>355</v>
      </c>
      <c r="E674" s="6">
        <v>2016</v>
      </c>
      <c r="F674" s="6" t="s">
        <v>77</v>
      </c>
    </row>
    <row r="675" spans="1:6" ht="15.75" customHeight="1" x14ac:dyDescent="0.2">
      <c r="A675" s="6" t="s">
        <v>262</v>
      </c>
      <c r="B675" s="6" t="s">
        <v>75</v>
      </c>
      <c r="C675" s="6">
        <v>5000000</v>
      </c>
      <c r="D675" s="6" t="s">
        <v>93</v>
      </c>
      <c r="E675" s="6">
        <v>2022</v>
      </c>
      <c r="F675" s="6" t="s">
        <v>77</v>
      </c>
    </row>
    <row r="676" spans="1:6" ht="15.75" customHeight="1" x14ac:dyDescent="0.2">
      <c r="A676" s="6" t="s">
        <v>263</v>
      </c>
      <c r="B676" s="6" t="s">
        <v>4</v>
      </c>
      <c r="C676" s="6">
        <v>1000000</v>
      </c>
      <c r="D676" s="6" t="s">
        <v>90</v>
      </c>
      <c r="E676" s="6">
        <v>2014</v>
      </c>
      <c r="F676" s="6" t="s">
        <v>77</v>
      </c>
    </row>
    <row r="677" spans="1:6" ht="15.75" customHeight="1" x14ac:dyDescent="0.2">
      <c r="A677" s="6" t="s">
        <v>263</v>
      </c>
      <c r="B677" s="6" t="s">
        <v>4</v>
      </c>
      <c r="C677" s="6">
        <v>2000000</v>
      </c>
      <c r="D677" s="6" t="s">
        <v>355</v>
      </c>
      <c r="E677" s="6">
        <v>2016</v>
      </c>
      <c r="F677" s="6" t="s">
        <v>77</v>
      </c>
    </row>
    <row r="678" spans="1:6" ht="15.75" customHeight="1" x14ac:dyDescent="0.2">
      <c r="A678" s="6" t="s">
        <v>263</v>
      </c>
      <c r="B678" s="6" t="s">
        <v>4</v>
      </c>
      <c r="C678" s="6">
        <v>1000000</v>
      </c>
      <c r="D678" s="6" t="s">
        <v>76</v>
      </c>
      <c r="E678" s="6">
        <v>2017</v>
      </c>
      <c r="F678" s="6" t="s">
        <v>77</v>
      </c>
    </row>
    <row r="679" spans="1:6" ht="15.75" customHeight="1" x14ac:dyDescent="0.2">
      <c r="A679" s="6" t="s">
        <v>263</v>
      </c>
      <c r="B679" s="6" t="s">
        <v>4</v>
      </c>
      <c r="C679" s="6">
        <v>2000000</v>
      </c>
      <c r="D679" s="6" t="s">
        <v>79</v>
      </c>
      <c r="E679" s="6">
        <v>2020</v>
      </c>
      <c r="F679" s="6" t="s">
        <v>77</v>
      </c>
    </row>
    <row r="680" spans="1:6" ht="15.75" customHeight="1" x14ac:dyDescent="0.2">
      <c r="A680" s="6" t="s">
        <v>550</v>
      </c>
      <c r="B680" s="6" t="s">
        <v>75</v>
      </c>
      <c r="C680" s="6">
        <v>15000000</v>
      </c>
      <c r="D680" s="6" t="s">
        <v>72</v>
      </c>
      <c r="E680" s="6">
        <v>2019</v>
      </c>
      <c r="F680" s="6" t="s">
        <v>77</v>
      </c>
    </row>
    <row r="681" spans="1:6" ht="15.75" customHeight="1" x14ac:dyDescent="0.2">
      <c r="A681" s="6" t="s">
        <v>264</v>
      </c>
      <c r="B681" s="6" t="s">
        <v>75</v>
      </c>
      <c r="C681" s="6">
        <v>2000000</v>
      </c>
      <c r="D681" s="6" t="s">
        <v>105</v>
      </c>
      <c r="E681" s="6">
        <v>2022</v>
      </c>
      <c r="F681" s="6" t="s">
        <v>77</v>
      </c>
    </row>
    <row r="682" spans="1:6" ht="15.75" customHeight="1" x14ac:dyDescent="0.2">
      <c r="A682" s="6" t="s">
        <v>265</v>
      </c>
      <c r="B682" s="6" t="s">
        <v>75</v>
      </c>
      <c r="C682" s="6">
        <v>2000000</v>
      </c>
      <c r="D682" s="6" t="s">
        <v>84</v>
      </c>
      <c r="E682" s="6">
        <v>2020</v>
      </c>
      <c r="F682" s="6" t="s">
        <v>77</v>
      </c>
    </row>
    <row r="683" spans="1:6" ht="15.75" customHeight="1" x14ac:dyDescent="0.2">
      <c r="A683" s="6" t="s">
        <v>551</v>
      </c>
      <c r="B683" s="6" t="s">
        <v>4</v>
      </c>
      <c r="C683" s="6">
        <v>2000000</v>
      </c>
      <c r="D683" s="6" t="s">
        <v>79</v>
      </c>
      <c r="E683" s="6">
        <v>2019</v>
      </c>
      <c r="F683" s="6" t="s">
        <v>77</v>
      </c>
    </row>
    <row r="684" spans="1:6" ht="15.75" customHeight="1" x14ac:dyDescent="0.2">
      <c r="A684" s="6" t="s">
        <v>552</v>
      </c>
      <c r="B684" s="6" t="s">
        <v>71</v>
      </c>
      <c r="C684" s="6">
        <v>12000000</v>
      </c>
      <c r="D684" s="6" t="s">
        <v>359</v>
      </c>
      <c r="E684" s="6">
        <v>2018</v>
      </c>
      <c r="F684" s="6" t="s">
        <v>77</v>
      </c>
    </row>
    <row r="685" spans="1:6" ht="15.75" customHeight="1" x14ac:dyDescent="0.2">
      <c r="A685" s="6" t="s">
        <v>266</v>
      </c>
      <c r="B685" s="6" t="s">
        <v>71</v>
      </c>
      <c r="C685" s="6">
        <v>19000000</v>
      </c>
      <c r="D685" s="6" t="s">
        <v>76</v>
      </c>
      <c r="E685" s="6">
        <v>2020</v>
      </c>
      <c r="F685" s="6" t="s">
        <v>77</v>
      </c>
    </row>
    <row r="686" spans="1:6" ht="15.75" customHeight="1" x14ac:dyDescent="0.2">
      <c r="A686" s="6" t="s">
        <v>266</v>
      </c>
      <c r="B686" s="6" t="s">
        <v>71</v>
      </c>
      <c r="C686" s="6">
        <v>2000000</v>
      </c>
      <c r="D686" s="6" t="s">
        <v>76</v>
      </c>
      <c r="E686" s="6">
        <v>2022</v>
      </c>
      <c r="F686" s="6" t="s">
        <v>77</v>
      </c>
    </row>
    <row r="687" spans="1:6" ht="15.75" customHeight="1" x14ac:dyDescent="0.2">
      <c r="A687" s="6" t="s">
        <v>267</v>
      </c>
      <c r="B687" s="6" t="s">
        <v>92</v>
      </c>
      <c r="C687" s="6">
        <v>1500000</v>
      </c>
      <c r="D687" s="6" t="s">
        <v>76</v>
      </c>
      <c r="E687" s="6">
        <v>2013</v>
      </c>
      <c r="F687" s="6" t="s">
        <v>73</v>
      </c>
    </row>
    <row r="688" spans="1:6" ht="15.75" customHeight="1" x14ac:dyDescent="0.2">
      <c r="A688" s="6" t="s">
        <v>267</v>
      </c>
      <c r="B688" s="6" t="s">
        <v>92</v>
      </c>
      <c r="C688" s="6">
        <v>35000000</v>
      </c>
      <c r="D688" s="6" t="s">
        <v>359</v>
      </c>
      <c r="E688" s="6">
        <v>2014</v>
      </c>
      <c r="F688" s="6" t="s">
        <v>73</v>
      </c>
    </row>
    <row r="689" spans="1:6" ht="15.75" customHeight="1" x14ac:dyDescent="0.2">
      <c r="A689" s="6" t="s">
        <v>267</v>
      </c>
      <c r="B689" s="6" t="s">
        <v>92</v>
      </c>
      <c r="C689" s="6">
        <v>28000000</v>
      </c>
      <c r="D689" s="6" t="s">
        <v>72</v>
      </c>
      <c r="E689" s="6">
        <v>2018</v>
      </c>
      <c r="F689" s="6" t="s">
        <v>73</v>
      </c>
    </row>
    <row r="690" spans="1:6" ht="15.75" customHeight="1" x14ac:dyDescent="0.2">
      <c r="A690" s="6" t="s">
        <v>267</v>
      </c>
      <c r="B690" s="6" t="s">
        <v>92</v>
      </c>
      <c r="C690" s="6">
        <v>67500000</v>
      </c>
      <c r="D690" s="6" t="s">
        <v>102</v>
      </c>
      <c r="E690" s="6">
        <v>2022</v>
      </c>
      <c r="F690" s="6" t="s">
        <v>73</v>
      </c>
    </row>
    <row r="691" spans="1:6" ht="15.75" customHeight="1" x14ac:dyDescent="0.2">
      <c r="A691" s="6" t="s">
        <v>268</v>
      </c>
      <c r="B691" s="6" t="s">
        <v>71</v>
      </c>
      <c r="C691" s="6">
        <v>2000000</v>
      </c>
      <c r="D691" s="6" t="s">
        <v>76</v>
      </c>
      <c r="E691" s="6">
        <v>2022</v>
      </c>
      <c r="F691" s="6" t="s">
        <v>77</v>
      </c>
    </row>
    <row r="692" spans="1:6" ht="15.75" customHeight="1" x14ac:dyDescent="0.2">
      <c r="A692" s="6" t="s">
        <v>269</v>
      </c>
      <c r="B692" s="6" t="s">
        <v>75</v>
      </c>
      <c r="C692" s="6">
        <v>50000000</v>
      </c>
      <c r="D692" s="6" t="s">
        <v>90</v>
      </c>
      <c r="E692" s="6">
        <v>2022</v>
      </c>
      <c r="F692" s="6" t="s">
        <v>77</v>
      </c>
    </row>
    <row r="693" spans="1:6" ht="15.75" customHeight="1" x14ac:dyDescent="0.2">
      <c r="A693" s="6" t="s">
        <v>270</v>
      </c>
      <c r="B693" s="6" t="s">
        <v>4</v>
      </c>
      <c r="C693" s="6">
        <v>2000000</v>
      </c>
      <c r="D693" s="6" t="s">
        <v>85</v>
      </c>
      <c r="E693" s="6">
        <v>2020</v>
      </c>
      <c r="F693" s="6" t="s">
        <v>77</v>
      </c>
    </row>
    <row r="694" spans="1:6" ht="15.75" customHeight="1" x14ac:dyDescent="0.2">
      <c r="A694" s="6" t="s">
        <v>270</v>
      </c>
      <c r="B694" s="6" t="s">
        <v>4</v>
      </c>
      <c r="C694" s="6">
        <v>30000000</v>
      </c>
      <c r="D694" s="6" t="s">
        <v>81</v>
      </c>
      <c r="E694" s="6">
        <v>2022</v>
      </c>
      <c r="F694" s="6" t="s">
        <v>77</v>
      </c>
    </row>
    <row r="695" spans="1:6" ht="15.75" customHeight="1" x14ac:dyDescent="0.2">
      <c r="A695" s="6" t="s">
        <v>553</v>
      </c>
      <c r="B695" s="6" t="s">
        <v>75</v>
      </c>
      <c r="C695" s="6">
        <v>1000000</v>
      </c>
      <c r="D695" s="6" t="s">
        <v>79</v>
      </c>
      <c r="E695" s="6">
        <v>2017</v>
      </c>
      <c r="F695" s="6" t="s">
        <v>77</v>
      </c>
    </row>
    <row r="696" spans="1:6" ht="15.75" customHeight="1" x14ac:dyDescent="0.2">
      <c r="A696" s="6" t="s">
        <v>554</v>
      </c>
      <c r="B696" s="6" t="s">
        <v>75</v>
      </c>
      <c r="C696" s="6">
        <v>1000000</v>
      </c>
      <c r="D696" s="6" t="s">
        <v>362</v>
      </c>
      <c r="E696" s="6">
        <v>2017</v>
      </c>
      <c r="F696" s="6" t="s">
        <v>77</v>
      </c>
    </row>
    <row r="697" spans="1:6" ht="15.75" customHeight="1" x14ac:dyDescent="0.2">
      <c r="A697" s="6" t="s">
        <v>271</v>
      </c>
      <c r="B697" s="6" t="s">
        <v>71</v>
      </c>
      <c r="C697" s="6">
        <v>2000000</v>
      </c>
      <c r="D697" s="6" t="s">
        <v>84</v>
      </c>
      <c r="E697" s="6">
        <v>2022</v>
      </c>
      <c r="F697" s="6" t="s">
        <v>77</v>
      </c>
    </row>
    <row r="698" spans="1:6" ht="15.75" customHeight="1" x14ac:dyDescent="0.2">
      <c r="A698" s="6" t="s">
        <v>272</v>
      </c>
      <c r="B698" s="6" t="s">
        <v>4</v>
      </c>
      <c r="C698" s="6">
        <v>1000000</v>
      </c>
      <c r="D698" s="6" t="s">
        <v>362</v>
      </c>
      <c r="E698" s="6">
        <v>2017</v>
      </c>
      <c r="F698" s="6" t="s">
        <v>77</v>
      </c>
    </row>
    <row r="699" spans="1:6" ht="15.75" customHeight="1" x14ac:dyDescent="0.2">
      <c r="A699" s="6" t="s">
        <v>272</v>
      </c>
      <c r="B699" s="6" t="s">
        <v>4</v>
      </c>
      <c r="C699" s="6">
        <v>19000000</v>
      </c>
      <c r="D699" s="6" t="s">
        <v>84</v>
      </c>
      <c r="E699" s="6">
        <v>2018</v>
      </c>
      <c r="F699" s="6" t="s">
        <v>77</v>
      </c>
    </row>
    <row r="700" spans="1:6" ht="15.75" customHeight="1" x14ac:dyDescent="0.2">
      <c r="A700" s="6" t="s">
        <v>272</v>
      </c>
      <c r="B700" s="6" t="s">
        <v>4</v>
      </c>
      <c r="C700" s="6">
        <v>52500000</v>
      </c>
      <c r="D700" s="6" t="s">
        <v>105</v>
      </c>
      <c r="E700" s="6">
        <v>2022</v>
      </c>
      <c r="F700" s="6" t="s">
        <v>77</v>
      </c>
    </row>
    <row r="701" spans="1:6" ht="15.75" customHeight="1" x14ac:dyDescent="0.2">
      <c r="A701" s="6" t="s">
        <v>555</v>
      </c>
      <c r="B701" s="6" t="s">
        <v>4</v>
      </c>
      <c r="C701" s="6">
        <v>19000000</v>
      </c>
      <c r="D701" s="6" t="s">
        <v>359</v>
      </c>
      <c r="E701" s="6">
        <v>2014</v>
      </c>
      <c r="F701" s="6" t="s">
        <v>77</v>
      </c>
    </row>
    <row r="702" spans="1:6" ht="15.75" customHeight="1" x14ac:dyDescent="0.2">
      <c r="A702" s="6" t="s">
        <v>555</v>
      </c>
      <c r="B702" s="6" t="s">
        <v>4</v>
      </c>
      <c r="C702" s="6">
        <v>3000000</v>
      </c>
      <c r="D702" s="6" t="s">
        <v>85</v>
      </c>
      <c r="E702" s="6">
        <v>2015</v>
      </c>
      <c r="F702" s="6" t="s">
        <v>77</v>
      </c>
    </row>
    <row r="703" spans="1:6" ht="15.75" customHeight="1" x14ac:dyDescent="0.2">
      <c r="A703" s="6" t="s">
        <v>556</v>
      </c>
      <c r="B703" s="6" t="s">
        <v>4</v>
      </c>
      <c r="C703" s="6">
        <v>4000000</v>
      </c>
      <c r="D703" s="6" t="s">
        <v>359</v>
      </c>
      <c r="E703" s="6">
        <v>2014</v>
      </c>
      <c r="F703" s="6" t="s">
        <v>77</v>
      </c>
    </row>
    <row r="704" spans="1:6" ht="15.75" customHeight="1" x14ac:dyDescent="0.2">
      <c r="A704" s="6" t="s">
        <v>273</v>
      </c>
      <c r="B704" s="6" t="s">
        <v>75</v>
      </c>
      <c r="C704" s="6">
        <v>1000000</v>
      </c>
      <c r="D704" s="6" t="s">
        <v>90</v>
      </c>
      <c r="E704" s="6">
        <v>2014</v>
      </c>
      <c r="F704" s="6" t="s">
        <v>77</v>
      </c>
    </row>
    <row r="705" spans="1:6" ht="15.75" customHeight="1" x14ac:dyDescent="0.2">
      <c r="A705" s="6" t="s">
        <v>273</v>
      </c>
      <c r="B705" s="6" t="s">
        <v>75</v>
      </c>
      <c r="C705" s="6">
        <v>2500000</v>
      </c>
      <c r="D705" s="6" t="s">
        <v>132</v>
      </c>
      <c r="E705" s="6">
        <v>2017</v>
      </c>
      <c r="F705" s="6" t="s">
        <v>77</v>
      </c>
    </row>
    <row r="706" spans="1:6" ht="15.75" customHeight="1" x14ac:dyDescent="0.2">
      <c r="A706" s="6" t="s">
        <v>273</v>
      </c>
      <c r="B706" s="6" t="s">
        <v>75</v>
      </c>
      <c r="C706" s="6">
        <v>30000000</v>
      </c>
      <c r="D706" s="6" t="s">
        <v>359</v>
      </c>
      <c r="E706" s="6">
        <v>2018</v>
      </c>
      <c r="F706" s="6" t="s">
        <v>77</v>
      </c>
    </row>
    <row r="707" spans="1:6" ht="15.75" customHeight="1" x14ac:dyDescent="0.2">
      <c r="A707" s="6" t="s">
        <v>273</v>
      </c>
      <c r="B707" s="6" t="s">
        <v>75</v>
      </c>
      <c r="C707" s="6">
        <v>90000000</v>
      </c>
      <c r="D707" s="6" t="s">
        <v>81</v>
      </c>
      <c r="E707" s="6">
        <v>2022</v>
      </c>
      <c r="F707" s="6" t="s">
        <v>77</v>
      </c>
    </row>
    <row r="708" spans="1:6" ht="15.75" customHeight="1" x14ac:dyDescent="0.2">
      <c r="A708" s="6" t="s">
        <v>274</v>
      </c>
      <c r="B708" s="6" t="s">
        <v>71</v>
      </c>
      <c r="C708" s="6">
        <v>34000000</v>
      </c>
      <c r="D708" s="6" t="s">
        <v>90</v>
      </c>
      <c r="E708" s="6">
        <v>2018</v>
      </c>
      <c r="F708" s="6" t="s">
        <v>77</v>
      </c>
    </row>
    <row r="709" spans="1:6" ht="15.75" customHeight="1" x14ac:dyDescent="0.2">
      <c r="A709" s="6" t="s">
        <v>274</v>
      </c>
      <c r="B709" s="6" t="s">
        <v>71</v>
      </c>
      <c r="C709" s="6">
        <v>6000000</v>
      </c>
      <c r="D709" s="6" t="s">
        <v>79</v>
      </c>
      <c r="E709" s="6">
        <v>2020</v>
      </c>
      <c r="F709" s="6" t="s">
        <v>77</v>
      </c>
    </row>
    <row r="710" spans="1:6" ht="15.75" customHeight="1" x14ac:dyDescent="0.2">
      <c r="A710" s="6" t="s">
        <v>274</v>
      </c>
      <c r="B710" s="6" t="s">
        <v>71</v>
      </c>
      <c r="C710" s="6">
        <v>85000000</v>
      </c>
      <c r="D710" s="6" t="s">
        <v>76</v>
      </c>
      <c r="E710" s="6">
        <v>2022</v>
      </c>
      <c r="F710" s="6" t="s">
        <v>77</v>
      </c>
    </row>
    <row r="711" spans="1:6" ht="15.75" customHeight="1" x14ac:dyDescent="0.2">
      <c r="A711" s="6" t="s">
        <v>275</v>
      </c>
      <c r="B711" s="6" t="s">
        <v>75</v>
      </c>
      <c r="C711" s="6">
        <v>20000000</v>
      </c>
      <c r="D711" s="6" t="s">
        <v>105</v>
      </c>
      <c r="E711" s="6">
        <v>2022</v>
      </c>
      <c r="F711" s="6" t="s">
        <v>77</v>
      </c>
    </row>
    <row r="712" spans="1:6" ht="15.75" customHeight="1" x14ac:dyDescent="0.2">
      <c r="A712" s="6" t="s">
        <v>557</v>
      </c>
      <c r="B712" s="6" t="s">
        <v>75</v>
      </c>
      <c r="C712" s="6">
        <v>2000000</v>
      </c>
      <c r="D712" s="6" t="s">
        <v>79</v>
      </c>
      <c r="E712" s="6">
        <v>2016</v>
      </c>
      <c r="F712" s="6" t="s">
        <v>77</v>
      </c>
    </row>
    <row r="713" spans="1:6" ht="15.75" customHeight="1" x14ac:dyDescent="0.2">
      <c r="A713" s="6" t="s">
        <v>558</v>
      </c>
      <c r="B713" s="6" t="s">
        <v>75</v>
      </c>
      <c r="C713" s="6">
        <v>17000000</v>
      </c>
      <c r="D713" s="6" t="s">
        <v>90</v>
      </c>
      <c r="E713" s="6">
        <v>2014</v>
      </c>
      <c r="F713" s="6" t="s">
        <v>77</v>
      </c>
    </row>
    <row r="714" spans="1:6" ht="15.75" customHeight="1" x14ac:dyDescent="0.2">
      <c r="A714" s="6" t="s">
        <v>558</v>
      </c>
      <c r="B714" s="6" t="s">
        <v>75</v>
      </c>
      <c r="C714" s="6">
        <v>6000000</v>
      </c>
      <c r="D714" s="6" t="s">
        <v>362</v>
      </c>
      <c r="E714" s="6">
        <v>2016</v>
      </c>
      <c r="F714" s="6" t="s">
        <v>77</v>
      </c>
    </row>
    <row r="715" spans="1:6" ht="15.75" customHeight="1" x14ac:dyDescent="0.2">
      <c r="A715" s="6" t="s">
        <v>276</v>
      </c>
      <c r="B715" s="6" t="s">
        <v>71</v>
      </c>
      <c r="C715" s="6">
        <v>2000000</v>
      </c>
      <c r="D715" s="6" t="s">
        <v>72</v>
      </c>
      <c r="E715" s="6">
        <v>2021</v>
      </c>
      <c r="F715" s="6" t="s">
        <v>77</v>
      </c>
    </row>
    <row r="716" spans="1:6" ht="15.75" customHeight="1" x14ac:dyDescent="0.2">
      <c r="A716" s="6" t="s">
        <v>277</v>
      </c>
      <c r="B716" s="6" t="s">
        <v>75</v>
      </c>
      <c r="C716" s="6">
        <v>15000000</v>
      </c>
      <c r="D716" s="6" t="s">
        <v>85</v>
      </c>
      <c r="E716" s="6">
        <v>2022</v>
      </c>
      <c r="F716" s="6" t="s">
        <v>77</v>
      </c>
    </row>
    <row r="717" spans="1:6" ht="15.75" customHeight="1" x14ac:dyDescent="0.2">
      <c r="A717" s="6" t="s">
        <v>278</v>
      </c>
      <c r="B717" s="6" t="s">
        <v>75</v>
      </c>
      <c r="C717" s="6">
        <v>2000000</v>
      </c>
      <c r="D717" s="6" t="s">
        <v>84</v>
      </c>
      <c r="E717" s="6">
        <v>2022</v>
      </c>
      <c r="F717" s="6" t="s">
        <v>77</v>
      </c>
    </row>
    <row r="718" spans="1:6" ht="15.75" customHeight="1" x14ac:dyDescent="0.2">
      <c r="A718" s="6" t="s">
        <v>279</v>
      </c>
      <c r="B718" s="6" t="s">
        <v>71</v>
      </c>
      <c r="C718" s="6">
        <v>2000000</v>
      </c>
      <c r="D718" s="6" t="s">
        <v>79</v>
      </c>
      <c r="E718" s="6">
        <v>2022</v>
      </c>
      <c r="F718" s="6" t="s">
        <v>77</v>
      </c>
    </row>
    <row r="719" spans="1:6" ht="15.75" customHeight="1" x14ac:dyDescent="0.2">
      <c r="A719" s="6" t="s">
        <v>559</v>
      </c>
      <c r="B719" s="6" t="s">
        <v>4</v>
      </c>
      <c r="C719" s="6">
        <v>28000000</v>
      </c>
      <c r="D719" s="6" t="s">
        <v>79</v>
      </c>
      <c r="E719" s="6">
        <v>2014</v>
      </c>
      <c r="F719" s="6" t="s">
        <v>77</v>
      </c>
    </row>
    <row r="720" spans="1:6" ht="15.75" customHeight="1" x14ac:dyDescent="0.2">
      <c r="A720" s="6" t="s">
        <v>559</v>
      </c>
      <c r="B720" s="6" t="s">
        <v>4</v>
      </c>
      <c r="C720" s="6">
        <v>10000000</v>
      </c>
      <c r="D720" s="6" t="s">
        <v>79</v>
      </c>
      <c r="E720" s="6">
        <v>2018</v>
      </c>
      <c r="F720" s="6" t="s">
        <v>77</v>
      </c>
    </row>
    <row r="721" spans="1:6" ht="15.75" customHeight="1" x14ac:dyDescent="0.2">
      <c r="A721" s="6" t="s">
        <v>560</v>
      </c>
      <c r="B721" s="6" t="s">
        <v>4</v>
      </c>
      <c r="C721" s="6">
        <v>40000000</v>
      </c>
      <c r="D721" s="6" t="s">
        <v>76</v>
      </c>
      <c r="E721" s="6">
        <v>2017</v>
      </c>
      <c r="F721" s="6" t="s">
        <v>73</v>
      </c>
    </row>
    <row r="722" spans="1:6" ht="15.75" customHeight="1" x14ac:dyDescent="0.2">
      <c r="A722" s="6" t="s">
        <v>560</v>
      </c>
      <c r="B722" s="6" t="s">
        <v>4</v>
      </c>
      <c r="C722" s="6">
        <v>90000000</v>
      </c>
      <c r="D722" s="6" t="s">
        <v>76</v>
      </c>
      <c r="E722" s="6">
        <v>2018</v>
      </c>
      <c r="F722" s="6" t="s">
        <v>73</v>
      </c>
    </row>
    <row r="723" spans="1:6" ht="15.75" customHeight="1" x14ac:dyDescent="0.2">
      <c r="A723" s="6" t="s">
        <v>280</v>
      </c>
      <c r="B723" s="6" t="s">
        <v>4</v>
      </c>
      <c r="C723" s="6">
        <v>2000000</v>
      </c>
      <c r="D723" s="6" t="s">
        <v>84</v>
      </c>
      <c r="E723" s="6">
        <v>2019</v>
      </c>
      <c r="F723" s="6" t="s">
        <v>77</v>
      </c>
    </row>
    <row r="724" spans="1:6" ht="15.75" customHeight="1" x14ac:dyDescent="0.2">
      <c r="A724" s="6" t="s">
        <v>280</v>
      </c>
      <c r="B724" s="6" t="s">
        <v>4</v>
      </c>
      <c r="C724" s="6">
        <v>2000000</v>
      </c>
      <c r="D724" s="6" t="s">
        <v>79</v>
      </c>
      <c r="E724" s="6">
        <v>2022</v>
      </c>
      <c r="F724" s="6" t="s">
        <v>77</v>
      </c>
    </row>
    <row r="725" spans="1:6" ht="15.75" customHeight="1" x14ac:dyDescent="0.2">
      <c r="A725" s="6" t="s">
        <v>281</v>
      </c>
      <c r="B725" s="6" t="s">
        <v>71</v>
      </c>
      <c r="C725" s="6">
        <v>10000000</v>
      </c>
      <c r="D725" s="6" t="s">
        <v>90</v>
      </c>
      <c r="E725" s="6">
        <v>2022</v>
      </c>
      <c r="F725" s="6" t="s">
        <v>73</v>
      </c>
    </row>
    <row r="726" spans="1:6" ht="15.75" customHeight="1" x14ac:dyDescent="0.2">
      <c r="A726" s="6" t="s">
        <v>282</v>
      </c>
      <c r="B726" s="6" t="s">
        <v>4</v>
      </c>
      <c r="C726" s="6">
        <v>20000000</v>
      </c>
      <c r="D726" s="6" t="s">
        <v>132</v>
      </c>
      <c r="E726" s="6">
        <v>2020</v>
      </c>
      <c r="F726" s="6" t="s">
        <v>77</v>
      </c>
    </row>
    <row r="727" spans="1:6" ht="15.75" customHeight="1" x14ac:dyDescent="0.2">
      <c r="A727" s="6" t="s">
        <v>561</v>
      </c>
      <c r="B727" s="6" t="s">
        <v>75</v>
      </c>
      <c r="C727" s="6">
        <v>10000000</v>
      </c>
      <c r="D727" s="6" t="s">
        <v>76</v>
      </c>
      <c r="E727" s="6">
        <v>2015</v>
      </c>
      <c r="F727" s="6" t="s">
        <v>77</v>
      </c>
    </row>
    <row r="728" spans="1:6" ht="15.75" customHeight="1" x14ac:dyDescent="0.2">
      <c r="A728" s="6" t="s">
        <v>562</v>
      </c>
      <c r="B728" s="6" t="s">
        <v>4</v>
      </c>
      <c r="C728" s="6">
        <v>21750000</v>
      </c>
      <c r="D728" s="6" t="s">
        <v>72</v>
      </c>
      <c r="E728" s="6">
        <v>2013</v>
      </c>
      <c r="F728" s="6" t="s">
        <v>73</v>
      </c>
    </row>
    <row r="729" spans="1:6" ht="15.75" customHeight="1" x14ac:dyDescent="0.2">
      <c r="A729" s="6" t="s">
        <v>562</v>
      </c>
      <c r="B729" s="6" t="s">
        <v>4</v>
      </c>
      <c r="C729" s="6">
        <v>9000000</v>
      </c>
      <c r="D729" s="6" t="s">
        <v>72</v>
      </c>
      <c r="E729" s="6">
        <v>2014</v>
      </c>
      <c r="F729" s="6" t="s">
        <v>73</v>
      </c>
    </row>
    <row r="730" spans="1:6" ht="15.75" customHeight="1" x14ac:dyDescent="0.2">
      <c r="A730" s="6" t="s">
        <v>563</v>
      </c>
      <c r="B730" s="6" t="s">
        <v>75</v>
      </c>
      <c r="C730" s="6">
        <v>76000000</v>
      </c>
      <c r="D730" s="6" t="s">
        <v>132</v>
      </c>
      <c r="E730" s="6">
        <v>2018</v>
      </c>
      <c r="F730" s="6" t="s">
        <v>73</v>
      </c>
    </row>
    <row r="731" spans="1:6" ht="15.75" customHeight="1" x14ac:dyDescent="0.2">
      <c r="A731" s="6" t="s">
        <v>564</v>
      </c>
      <c r="B731" s="6" t="s">
        <v>71</v>
      </c>
      <c r="C731" s="6">
        <v>1000000</v>
      </c>
      <c r="D731" s="6" t="s">
        <v>76</v>
      </c>
      <c r="E731" s="6">
        <v>2014</v>
      </c>
      <c r="F731" s="6" t="s">
        <v>73</v>
      </c>
    </row>
    <row r="732" spans="1:6" ht="15.75" customHeight="1" x14ac:dyDescent="0.2">
      <c r="A732" s="6" t="s">
        <v>564</v>
      </c>
      <c r="B732" s="6" t="s">
        <v>71</v>
      </c>
      <c r="C732" s="6">
        <v>2000000</v>
      </c>
      <c r="D732" s="6" t="s">
        <v>76</v>
      </c>
      <c r="E732" s="6">
        <v>2018</v>
      </c>
      <c r="F732" s="6" t="s">
        <v>73</v>
      </c>
    </row>
    <row r="733" spans="1:6" ht="15.75" customHeight="1" x14ac:dyDescent="0.2">
      <c r="A733" s="6" t="s">
        <v>565</v>
      </c>
      <c r="B733" s="6" t="s">
        <v>71</v>
      </c>
      <c r="C733" s="6">
        <v>30000000</v>
      </c>
      <c r="D733" s="6" t="s">
        <v>84</v>
      </c>
      <c r="E733" s="6">
        <v>2013</v>
      </c>
      <c r="F733" s="6" t="s">
        <v>73</v>
      </c>
    </row>
    <row r="734" spans="1:6" ht="15.75" customHeight="1" x14ac:dyDescent="0.2">
      <c r="A734" s="6" t="s">
        <v>283</v>
      </c>
      <c r="B734" s="6" t="s">
        <v>4</v>
      </c>
      <c r="C734" s="6">
        <v>80000000</v>
      </c>
      <c r="D734" s="6" t="s">
        <v>105</v>
      </c>
      <c r="E734" s="6">
        <v>2021</v>
      </c>
      <c r="F734" s="6" t="s">
        <v>73</v>
      </c>
    </row>
    <row r="735" spans="1:6" ht="15.75" customHeight="1" x14ac:dyDescent="0.2">
      <c r="A735" s="6" t="s">
        <v>283</v>
      </c>
      <c r="B735" s="6" t="s">
        <v>4</v>
      </c>
      <c r="C735" s="6">
        <v>10000000</v>
      </c>
      <c r="D735" s="6" t="s">
        <v>84</v>
      </c>
      <c r="E735" s="6">
        <v>2022</v>
      </c>
      <c r="F735" s="6" t="s">
        <v>73</v>
      </c>
    </row>
    <row r="736" spans="1:6" ht="15.75" customHeight="1" x14ac:dyDescent="0.2">
      <c r="A736" s="6" t="s">
        <v>284</v>
      </c>
      <c r="B736" s="6" t="s">
        <v>71</v>
      </c>
      <c r="C736" s="6">
        <v>1000000</v>
      </c>
      <c r="D736" s="6" t="s">
        <v>132</v>
      </c>
      <c r="E736" s="6">
        <v>2017</v>
      </c>
      <c r="F736" s="6" t="s">
        <v>77</v>
      </c>
    </row>
    <row r="737" spans="1:6" ht="15.75" customHeight="1" x14ac:dyDescent="0.2">
      <c r="A737" s="6" t="s">
        <v>284</v>
      </c>
      <c r="B737" s="6" t="s">
        <v>71</v>
      </c>
      <c r="C737" s="6">
        <v>8000000</v>
      </c>
      <c r="D737" s="6" t="s">
        <v>79</v>
      </c>
      <c r="E737" s="6">
        <v>2018</v>
      </c>
      <c r="F737" s="6" t="s">
        <v>77</v>
      </c>
    </row>
    <row r="738" spans="1:6" ht="15.75" customHeight="1" x14ac:dyDescent="0.2">
      <c r="A738" s="6" t="s">
        <v>284</v>
      </c>
      <c r="B738" s="6" t="s">
        <v>71</v>
      </c>
      <c r="C738" s="6">
        <v>5500000</v>
      </c>
      <c r="D738" s="6" t="s">
        <v>79</v>
      </c>
      <c r="E738" s="6">
        <v>2022</v>
      </c>
      <c r="F738" s="6" t="s">
        <v>77</v>
      </c>
    </row>
    <row r="739" spans="1:6" ht="15.75" customHeight="1" x14ac:dyDescent="0.2">
      <c r="A739" s="6" t="s">
        <v>285</v>
      </c>
      <c r="B739" s="6" t="s">
        <v>75</v>
      </c>
      <c r="C739" s="6">
        <v>2000000</v>
      </c>
      <c r="D739" s="6" t="s">
        <v>93</v>
      </c>
      <c r="E739" s="6">
        <v>2021</v>
      </c>
      <c r="F739" s="6" t="s">
        <v>77</v>
      </c>
    </row>
    <row r="740" spans="1:6" ht="15.75" customHeight="1" x14ac:dyDescent="0.2">
      <c r="A740" s="6" t="s">
        <v>285</v>
      </c>
      <c r="B740" s="6" t="s">
        <v>75</v>
      </c>
      <c r="C740" s="6">
        <v>2000000</v>
      </c>
      <c r="D740" s="6" t="s">
        <v>93</v>
      </c>
      <c r="E740" s="6">
        <v>2022</v>
      </c>
      <c r="F740" s="6" t="s">
        <v>77</v>
      </c>
    </row>
    <row r="741" spans="1:6" ht="15.75" customHeight="1" x14ac:dyDescent="0.2">
      <c r="A741" s="6" t="s">
        <v>566</v>
      </c>
      <c r="B741" s="6" t="s">
        <v>92</v>
      </c>
      <c r="C741" s="6">
        <v>19000000</v>
      </c>
      <c r="D741" s="6" t="s">
        <v>359</v>
      </c>
      <c r="E741" s="6">
        <v>2016</v>
      </c>
      <c r="F741" s="6" t="s">
        <v>77</v>
      </c>
    </row>
    <row r="742" spans="1:6" ht="15.75" customHeight="1" x14ac:dyDescent="0.2">
      <c r="A742" s="6" t="s">
        <v>286</v>
      </c>
      <c r="B742" s="6" t="s">
        <v>75</v>
      </c>
      <c r="C742" s="6">
        <v>30000000</v>
      </c>
      <c r="D742" s="6" t="s">
        <v>132</v>
      </c>
      <c r="E742" s="6">
        <v>2014</v>
      </c>
      <c r="F742" s="6" t="s">
        <v>77</v>
      </c>
    </row>
    <row r="743" spans="1:6" ht="15.75" customHeight="1" x14ac:dyDescent="0.2">
      <c r="A743" s="6" t="s">
        <v>286</v>
      </c>
      <c r="B743" s="6" t="s">
        <v>75</v>
      </c>
      <c r="C743" s="6">
        <v>5500000</v>
      </c>
      <c r="D743" s="6" t="s">
        <v>79</v>
      </c>
      <c r="E743" s="6">
        <v>2017</v>
      </c>
      <c r="F743" s="6" t="s">
        <v>77</v>
      </c>
    </row>
    <row r="744" spans="1:6" ht="15.75" customHeight="1" x14ac:dyDescent="0.2">
      <c r="A744" s="6" t="s">
        <v>286</v>
      </c>
      <c r="B744" s="6" t="s">
        <v>75</v>
      </c>
      <c r="C744" s="6">
        <v>5500000</v>
      </c>
      <c r="D744" s="6" t="s">
        <v>105</v>
      </c>
      <c r="E744" s="6">
        <v>2022</v>
      </c>
      <c r="F744" s="6" t="s">
        <v>77</v>
      </c>
    </row>
    <row r="745" spans="1:6" ht="15.75" customHeight="1" x14ac:dyDescent="0.2">
      <c r="A745" s="6" t="s">
        <v>287</v>
      </c>
      <c r="B745" s="6" t="s">
        <v>75</v>
      </c>
      <c r="C745" s="6">
        <v>2000000</v>
      </c>
      <c r="D745" s="6" t="s">
        <v>90</v>
      </c>
      <c r="E745" s="6">
        <v>2019</v>
      </c>
      <c r="F745" s="6" t="s">
        <v>77</v>
      </c>
    </row>
    <row r="746" spans="1:6" ht="15.75" customHeight="1" x14ac:dyDescent="0.2">
      <c r="A746" s="6" t="s">
        <v>287</v>
      </c>
      <c r="B746" s="6" t="s">
        <v>75</v>
      </c>
      <c r="C746" s="6">
        <v>38000000</v>
      </c>
      <c r="D746" s="6" t="s">
        <v>90</v>
      </c>
      <c r="E746" s="6">
        <v>2022</v>
      </c>
      <c r="F746" s="6" t="s">
        <v>77</v>
      </c>
    </row>
    <row r="747" spans="1:6" ht="15.75" customHeight="1" x14ac:dyDescent="0.2">
      <c r="A747" s="6" t="s">
        <v>288</v>
      </c>
      <c r="B747" s="6" t="s">
        <v>71</v>
      </c>
      <c r="C747" s="6">
        <v>50000000</v>
      </c>
      <c r="D747" s="6" t="s">
        <v>79</v>
      </c>
      <c r="E747" s="6">
        <v>2014</v>
      </c>
      <c r="F747" s="6" t="s">
        <v>77</v>
      </c>
    </row>
    <row r="748" spans="1:6" ht="15.75" customHeight="1" x14ac:dyDescent="0.2">
      <c r="A748" s="6" t="s">
        <v>288</v>
      </c>
      <c r="B748" s="6" t="s">
        <v>71</v>
      </c>
      <c r="C748" s="6">
        <v>64000000</v>
      </c>
      <c r="D748" s="6" t="s">
        <v>79</v>
      </c>
      <c r="E748" s="6">
        <v>2018</v>
      </c>
      <c r="F748" s="6" t="s">
        <v>77</v>
      </c>
    </row>
    <row r="749" spans="1:6" ht="15.75" customHeight="1" x14ac:dyDescent="0.2">
      <c r="A749" s="6" t="s">
        <v>288</v>
      </c>
      <c r="B749" s="6" t="s">
        <v>71</v>
      </c>
      <c r="C749" s="6">
        <v>30000000</v>
      </c>
      <c r="D749" s="6" t="s">
        <v>90</v>
      </c>
      <c r="E749" s="6">
        <v>2020</v>
      </c>
      <c r="F749" s="6" t="s">
        <v>77</v>
      </c>
    </row>
    <row r="750" spans="1:6" ht="15.75" customHeight="1" x14ac:dyDescent="0.2">
      <c r="A750" s="6" t="s">
        <v>288</v>
      </c>
      <c r="B750" s="6" t="s">
        <v>71</v>
      </c>
      <c r="C750" s="6">
        <v>20000000</v>
      </c>
      <c r="D750" s="6" t="s">
        <v>85</v>
      </c>
      <c r="E750" s="6">
        <v>2022</v>
      </c>
      <c r="F750" s="6" t="s">
        <v>77</v>
      </c>
    </row>
    <row r="751" spans="1:6" ht="15.75" customHeight="1" x14ac:dyDescent="0.2">
      <c r="A751" s="6" t="s">
        <v>289</v>
      </c>
      <c r="B751" s="6" t="s">
        <v>75</v>
      </c>
      <c r="C751" s="6">
        <v>77500000</v>
      </c>
      <c r="D751" s="6" t="s">
        <v>76</v>
      </c>
      <c r="E751" s="6">
        <v>2022</v>
      </c>
      <c r="F751" s="6" t="s">
        <v>73</v>
      </c>
    </row>
    <row r="752" spans="1:6" ht="15.75" customHeight="1" x14ac:dyDescent="0.2">
      <c r="A752" s="6" t="s">
        <v>567</v>
      </c>
      <c r="B752" s="6" t="s">
        <v>4</v>
      </c>
      <c r="C752" s="6">
        <v>1000000</v>
      </c>
      <c r="D752" s="6" t="s">
        <v>85</v>
      </c>
      <c r="E752" s="6">
        <v>2014</v>
      </c>
      <c r="F752" s="6" t="s">
        <v>77</v>
      </c>
    </row>
    <row r="753" spans="1:6" ht="15.75" customHeight="1" x14ac:dyDescent="0.2">
      <c r="A753" s="6" t="s">
        <v>568</v>
      </c>
      <c r="B753" s="6" t="s">
        <v>71</v>
      </c>
      <c r="C753" s="6">
        <v>20000000</v>
      </c>
      <c r="D753" s="6" t="s">
        <v>359</v>
      </c>
      <c r="E753" s="6">
        <v>2014</v>
      </c>
      <c r="F753" s="6" t="s">
        <v>73</v>
      </c>
    </row>
    <row r="754" spans="1:6" ht="15.75" customHeight="1" x14ac:dyDescent="0.2">
      <c r="A754" s="6" t="s">
        <v>290</v>
      </c>
      <c r="B754" s="6" t="s">
        <v>75</v>
      </c>
      <c r="C754" s="6">
        <v>3000000</v>
      </c>
      <c r="D754" s="6" t="s">
        <v>79</v>
      </c>
      <c r="E754" s="6">
        <v>2017</v>
      </c>
      <c r="F754" s="6" t="s">
        <v>73</v>
      </c>
    </row>
    <row r="755" spans="1:6" ht="15.75" customHeight="1" x14ac:dyDescent="0.2">
      <c r="A755" s="6" t="s">
        <v>290</v>
      </c>
      <c r="B755" s="6" t="s">
        <v>71</v>
      </c>
      <c r="C755" s="6">
        <v>28000000</v>
      </c>
      <c r="D755" s="6" t="s">
        <v>93</v>
      </c>
      <c r="E755" s="6">
        <v>2022</v>
      </c>
      <c r="F755" s="6" t="s">
        <v>73</v>
      </c>
    </row>
    <row r="756" spans="1:6" ht="15.75" customHeight="1" x14ac:dyDescent="0.2">
      <c r="A756" s="6" t="s">
        <v>569</v>
      </c>
      <c r="B756" s="6" t="s">
        <v>4</v>
      </c>
      <c r="C756" s="6">
        <v>30000000</v>
      </c>
      <c r="D756" s="6" t="s">
        <v>72</v>
      </c>
      <c r="E756" s="6">
        <v>2013</v>
      </c>
      <c r="F756" s="6" t="s">
        <v>77</v>
      </c>
    </row>
    <row r="757" spans="1:6" ht="15.75" customHeight="1" x14ac:dyDescent="0.2">
      <c r="A757" s="6" t="s">
        <v>569</v>
      </c>
      <c r="B757" s="6" t="s">
        <v>4</v>
      </c>
      <c r="C757" s="6">
        <v>3000000</v>
      </c>
      <c r="D757" s="6" t="s">
        <v>362</v>
      </c>
      <c r="E757" s="6">
        <v>2016</v>
      </c>
      <c r="F757" s="6" t="s">
        <v>77</v>
      </c>
    </row>
    <row r="758" spans="1:6" ht="15.75" customHeight="1" x14ac:dyDescent="0.2">
      <c r="A758" s="6" t="s">
        <v>570</v>
      </c>
      <c r="B758" s="6" t="s">
        <v>71</v>
      </c>
      <c r="C758" s="6">
        <v>2000000</v>
      </c>
      <c r="D758" s="6" t="s">
        <v>85</v>
      </c>
      <c r="E758" s="6">
        <v>2019</v>
      </c>
      <c r="F758" s="6" t="s">
        <v>77</v>
      </c>
    </row>
    <row r="759" spans="1:6" ht="15.75" customHeight="1" x14ac:dyDescent="0.2">
      <c r="A759" s="6" t="s">
        <v>571</v>
      </c>
      <c r="B759" s="6" t="s">
        <v>4</v>
      </c>
      <c r="C759" s="6">
        <v>3750000</v>
      </c>
      <c r="D759" s="6" t="s">
        <v>79</v>
      </c>
      <c r="E759" s="6">
        <v>2013</v>
      </c>
      <c r="F759" s="6" t="s">
        <v>73</v>
      </c>
    </row>
    <row r="760" spans="1:6" ht="15.75" customHeight="1" x14ac:dyDescent="0.2">
      <c r="A760" s="6" t="s">
        <v>572</v>
      </c>
      <c r="B760" s="6" t="s">
        <v>75</v>
      </c>
      <c r="C760" s="6">
        <v>10000000</v>
      </c>
      <c r="D760" s="6" t="s">
        <v>79</v>
      </c>
      <c r="E760" s="6">
        <v>2014</v>
      </c>
      <c r="F760" s="6" t="s">
        <v>73</v>
      </c>
    </row>
    <row r="761" spans="1:6" ht="15.75" customHeight="1" x14ac:dyDescent="0.2">
      <c r="A761" s="6" t="s">
        <v>291</v>
      </c>
      <c r="B761" s="6" t="s">
        <v>71</v>
      </c>
      <c r="C761" s="6">
        <v>1000000</v>
      </c>
      <c r="D761" s="6" t="s">
        <v>72</v>
      </c>
      <c r="E761" s="6">
        <v>2016</v>
      </c>
      <c r="F761" s="6" t="s">
        <v>77</v>
      </c>
    </row>
    <row r="762" spans="1:6" ht="15.75" customHeight="1" x14ac:dyDescent="0.2">
      <c r="A762" s="6" t="s">
        <v>291</v>
      </c>
      <c r="B762" s="6" t="s">
        <v>71</v>
      </c>
      <c r="C762" s="6">
        <v>2000000</v>
      </c>
      <c r="D762" s="6" t="s">
        <v>76</v>
      </c>
      <c r="E762" s="6">
        <v>2018</v>
      </c>
      <c r="F762" s="6" t="s">
        <v>77</v>
      </c>
    </row>
    <row r="763" spans="1:6" ht="15.75" customHeight="1" x14ac:dyDescent="0.2">
      <c r="A763" s="6" t="s">
        <v>291</v>
      </c>
      <c r="B763" s="6" t="s">
        <v>71</v>
      </c>
      <c r="C763" s="6">
        <v>2000000</v>
      </c>
      <c r="D763" s="6" t="s">
        <v>72</v>
      </c>
      <c r="E763" s="6">
        <v>2021</v>
      </c>
      <c r="F763" s="6" t="s">
        <v>77</v>
      </c>
    </row>
    <row r="764" spans="1:6" ht="15.75" customHeight="1" x14ac:dyDescent="0.2">
      <c r="A764" s="6" t="s">
        <v>573</v>
      </c>
      <c r="B764" s="6" t="s">
        <v>4</v>
      </c>
      <c r="C764" s="6">
        <v>2000000</v>
      </c>
      <c r="D764" s="6" t="s">
        <v>72</v>
      </c>
      <c r="E764" s="6">
        <v>2014</v>
      </c>
      <c r="F764" s="6" t="s">
        <v>77</v>
      </c>
    </row>
    <row r="765" spans="1:6" ht="15.75" customHeight="1" x14ac:dyDescent="0.2">
      <c r="A765" s="6" t="s">
        <v>574</v>
      </c>
      <c r="B765" s="6" t="s">
        <v>75</v>
      </c>
      <c r="C765" s="6">
        <v>46875000</v>
      </c>
      <c r="D765" s="6" t="s">
        <v>79</v>
      </c>
      <c r="E765" s="6">
        <v>2013</v>
      </c>
      <c r="F765" s="6" t="s">
        <v>73</v>
      </c>
    </row>
    <row r="766" spans="1:6" ht="15.75" customHeight="1" x14ac:dyDescent="0.2">
      <c r="A766" s="6" t="s">
        <v>575</v>
      </c>
      <c r="B766" s="6" t="s">
        <v>75</v>
      </c>
      <c r="C766" s="6">
        <v>1000000</v>
      </c>
      <c r="D766" s="6" t="s">
        <v>90</v>
      </c>
      <c r="E766" s="6">
        <v>2015</v>
      </c>
      <c r="F766" s="6" t="s">
        <v>77</v>
      </c>
    </row>
    <row r="767" spans="1:6" ht="15.75" customHeight="1" x14ac:dyDescent="0.2">
      <c r="A767" s="6" t="s">
        <v>292</v>
      </c>
      <c r="B767" s="6" t="s">
        <v>92</v>
      </c>
      <c r="C767" s="6">
        <v>3000000</v>
      </c>
      <c r="D767" s="6" t="s">
        <v>359</v>
      </c>
      <c r="E767" s="6">
        <v>2016</v>
      </c>
      <c r="F767" s="6" t="s">
        <v>73</v>
      </c>
    </row>
    <row r="768" spans="1:6" ht="15.75" customHeight="1" x14ac:dyDescent="0.2">
      <c r="A768" s="6" t="s">
        <v>292</v>
      </c>
      <c r="B768" s="6" t="s">
        <v>92</v>
      </c>
      <c r="C768" s="6">
        <v>10000000</v>
      </c>
      <c r="D768" s="6" t="s">
        <v>85</v>
      </c>
      <c r="E768" s="6">
        <v>2018</v>
      </c>
      <c r="F768" s="6" t="s">
        <v>73</v>
      </c>
    </row>
    <row r="769" spans="1:6" ht="15.75" customHeight="1" x14ac:dyDescent="0.2">
      <c r="A769" s="6" t="s">
        <v>292</v>
      </c>
      <c r="B769" s="6" t="s">
        <v>92</v>
      </c>
      <c r="C769" s="6">
        <v>20000000</v>
      </c>
      <c r="D769" s="6" t="s">
        <v>93</v>
      </c>
      <c r="E769" s="6">
        <v>2021</v>
      </c>
      <c r="F769" s="6" t="s">
        <v>73</v>
      </c>
    </row>
    <row r="770" spans="1:6" ht="15.75" customHeight="1" x14ac:dyDescent="0.2">
      <c r="A770" s="6" t="s">
        <v>292</v>
      </c>
      <c r="B770" s="6" t="s">
        <v>92</v>
      </c>
      <c r="C770" s="6">
        <v>20000000</v>
      </c>
      <c r="D770" s="6" t="s">
        <v>79</v>
      </c>
      <c r="E770" s="6">
        <v>2022</v>
      </c>
      <c r="F770" s="6" t="s">
        <v>73</v>
      </c>
    </row>
    <row r="771" spans="1:6" ht="15.75" customHeight="1" x14ac:dyDescent="0.2">
      <c r="A771" s="6" t="s">
        <v>293</v>
      </c>
      <c r="B771" s="6" t="s">
        <v>75</v>
      </c>
      <c r="C771" s="6">
        <v>72000000</v>
      </c>
      <c r="D771" s="6" t="s">
        <v>132</v>
      </c>
      <c r="E771" s="6">
        <v>2019</v>
      </c>
      <c r="F771" s="6" t="s">
        <v>73</v>
      </c>
    </row>
    <row r="772" spans="1:6" ht="15.75" customHeight="1" x14ac:dyDescent="0.2">
      <c r="A772" s="6" t="s">
        <v>293</v>
      </c>
      <c r="B772" s="6" t="s">
        <v>75</v>
      </c>
      <c r="C772" s="6">
        <v>55000000</v>
      </c>
      <c r="D772" s="6" t="s">
        <v>85</v>
      </c>
      <c r="E772" s="6">
        <v>2020</v>
      </c>
      <c r="F772" s="6" t="s">
        <v>73</v>
      </c>
    </row>
    <row r="773" spans="1:6" ht="15.75" customHeight="1" x14ac:dyDescent="0.2">
      <c r="A773" s="6" t="s">
        <v>576</v>
      </c>
      <c r="B773" s="6" t="s">
        <v>4</v>
      </c>
      <c r="C773" s="6">
        <v>3000000</v>
      </c>
      <c r="D773" s="6" t="s">
        <v>85</v>
      </c>
      <c r="E773" s="6">
        <v>2014</v>
      </c>
      <c r="F773" s="6" t="s">
        <v>73</v>
      </c>
    </row>
    <row r="774" spans="1:6" ht="15.75" customHeight="1" x14ac:dyDescent="0.2">
      <c r="A774" s="6" t="s">
        <v>576</v>
      </c>
      <c r="B774" s="6" t="s">
        <v>4</v>
      </c>
      <c r="C774" s="6">
        <v>5000000</v>
      </c>
      <c r="D774" s="6" t="s">
        <v>72</v>
      </c>
      <c r="E774" s="6">
        <v>2016</v>
      </c>
      <c r="F774" s="6" t="s">
        <v>73</v>
      </c>
    </row>
    <row r="775" spans="1:6" ht="15.75" customHeight="1" x14ac:dyDescent="0.2">
      <c r="A775" s="6" t="s">
        <v>294</v>
      </c>
      <c r="B775" s="6" t="s">
        <v>75</v>
      </c>
      <c r="C775" s="6">
        <v>2000000</v>
      </c>
      <c r="D775" s="6" t="s">
        <v>76</v>
      </c>
      <c r="E775" s="6">
        <v>2020</v>
      </c>
      <c r="F775" s="6" t="s">
        <v>73</v>
      </c>
    </row>
    <row r="776" spans="1:6" ht="15.75" customHeight="1" x14ac:dyDescent="0.2">
      <c r="A776" s="6" t="s">
        <v>577</v>
      </c>
      <c r="B776" s="6" t="s">
        <v>4</v>
      </c>
      <c r="C776" s="6">
        <v>2000000</v>
      </c>
      <c r="D776" s="6" t="s">
        <v>359</v>
      </c>
      <c r="E776" s="6">
        <v>2018</v>
      </c>
      <c r="F776" s="6" t="s">
        <v>73</v>
      </c>
    </row>
    <row r="777" spans="1:6" ht="15.75" customHeight="1" x14ac:dyDescent="0.2">
      <c r="A777" s="6" t="s">
        <v>295</v>
      </c>
      <c r="B777" s="6" t="s">
        <v>4</v>
      </c>
      <c r="C777" s="6">
        <v>8500000</v>
      </c>
      <c r="D777" s="6" t="s">
        <v>132</v>
      </c>
      <c r="E777" s="6">
        <v>2014</v>
      </c>
      <c r="F777" s="6" t="s">
        <v>77</v>
      </c>
    </row>
    <row r="778" spans="1:6" ht="15.75" customHeight="1" x14ac:dyDescent="0.2">
      <c r="A778" s="6" t="s">
        <v>295</v>
      </c>
      <c r="B778" s="6" t="s">
        <v>4</v>
      </c>
      <c r="C778" s="6">
        <v>30000000</v>
      </c>
      <c r="D778" s="6" t="s">
        <v>76</v>
      </c>
      <c r="E778" s="6">
        <v>2018</v>
      </c>
      <c r="F778" s="6" t="s">
        <v>77</v>
      </c>
    </row>
    <row r="779" spans="1:6" ht="15.75" customHeight="1" x14ac:dyDescent="0.2">
      <c r="A779" s="6" t="s">
        <v>295</v>
      </c>
      <c r="B779" s="6" t="s">
        <v>4</v>
      </c>
      <c r="C779" s="6">
        <v>5000000</v>
      </c>
      <c r="D779" s="6" t="s">
        <v>105</v>
      </c>
      <c r="E779" s="6">
        <v>2022</v>
      </c>
      <c r="F779" s="6" t="s">
        <v>77</v>
      </c>
    </row>
    <row r="780" spans="1:6" ht="15.75" customHeight="1" x14ac:dyDescent="0.2">
      <c r="A780" s="6" t="s">
        <v>578</v>
      </c>
      <c r="B780" s="6" t="s">
        <v>4</v>
      </c>
      <c r="C780" s="6">
        <v>1000000</v>
      </c>
      <c r="D780" s="6" t="s">
        <v>72</v>
      </c>
      <c r="E780" s="6">
        <v>2014</v>
      </c>
      <c r="F780" s="6" t="s">
        <v>77</v>
      </c>
    </row>
    <row r="781" spans="1:6" ht="15.75" customHeight="1" x14ac:dyDescent="0.2">
      <c r="A781" s="6" t="s">
        <v>296</v>
      </c>
      <c r="B781" s="6" t="s">
        <v>75</v>
      </c>
      <c r="C781" s="6">
        <v>2000000</v>
      </c>
      <c r="D781" s="6" t="s">
        <v>76</v>
      </c>
      <c r="E781" s="6">
        <v>2020</v>
      </c>
      <c r="F781" s="6" t="s">
        <v>77</v>
      </c>
    </row>
    <row r="782" spans="1:6" ht="15.75" customHeight="1" x14ac:dyDescent="0.2">
      <c r="A782" s="6" t="s">
        <v>296</v>
      </c>
      <c r="B782" s="6" t="s">
        <v>75</v>
      </c>
      <c r="C782" s="6">
        <v>5000000</v>
      </c>
      <c r="D782" s="6" t="s">
        <v>84</v>
      </c>
      <c r="E782" s="6">
        <v>2022</v>
      </c>
      <c r="F782" s="6" t="s">
        <v>77</v>
      </c>
    </row>
    <row r="783" spans="1:6" ht="15.75" customHeight="1" x14ac:dyDescent="0.2">
      <c r="A783" s="6" t="s">
        <v>579</v>
      </c>
      <c r="B783" s="6" t="s">
        <v>92</v>
      </c>
      <c r="C783" s="6">
        <v>42000000</v>
      </c>
      <c r="D783" s="6" t="s">
        <v>359</v>
      </c>
      <c r="E783" s="6">
        <v>2016</v>
      </c>
      <c r="F783" s="6" t="s">
        <v>77</v>
      </c>
    </row>
    <row r="784" spans="1:6" ht="15.75" customHeight="1" x14ac:dyDescent="0.2">
      <c r="A784" s="6" t="s">
        <v>579</v>
      </c>
      <c r="B784" s="6" t="s">
        <v>92</v>
      </c>
      <c r="C784" s="6">
        <v>80000000</v>
      </c>
      <c r="D784" s="6" t="s">
        <v>90</v>
      </c>
      <c r="E784" s="6">
        <v>2018</v>
      </c>
      <c r="F784" s="6" t="s">
        <v>77</v>
      </c>
    </row>
    <row r="785" spans="1:6" ht="15.75" customHeight="1" x14ac:dyDescent="0.2">
      <c r="A785" s="6" t="s">
        <v>580</v>
      </c>
      <c r="B785" s="6" t="s">
        <v>4</v>
      </c>
      <c r="C785" s="6">
        <v>1000000</v>
      </c>
      <c r="D785" s="6" t="s">
        <v>355</v>
      </c>
      <c r="E785" s="6">
        <v>2016</v>
      </c>
      <c r="F785" s="6" t="s">
        <v>77</v>
      </c>
    </row>
    <row r="786" spans="1:6" ht="15.75" customHeight="1" x14ac:dyDescent="0.2">
      <c r="A786" s="6" t="s">
        <v>297</v>
      </c>
      <c r="B786" s="6" t="s">
        <v>75</v>
      </c>
      <c r="C786" s="6">
        <v>2000000</v>
      </c>
      <c r="D786" s="6" t="s">
        <v>93</v>
      </c>
      <c r="E786" s="6">
        <v>2022</v>
      </c>
      <c r="F786" s="6" t="s">
        <v>77</v>
      </c>
    </row>
    <row r="787" spans="1:6" ht="15.75" customHeight="1" x14ac:dyDescent="0.2">
      <c r="A787" s="6" t="s">
        <v>581</v>
      </c>
      <c r="B787" s="6" t="s">
        <v>71</v>
      </c>
      <c r="C787" s="6">
        <v>5000000</v>
      </c>
      <c r="D787" s="6" t="s">
        <v>72</v>
      </c>
      <c r="E787" s="6">
        <v>2015</v>
      </c>
      <c r="F787" s="6" t="s">
        <v>77</v>
      </c>
    </row>
    <row r="788" spans="1:6" ht="15.75" customHeight="1" x14ac:dyDescent="0.2">
      <c r="A788" s="6" t="s">
        <v>581</v>
      </c>
      <c r="B788" s="6" t="s">
        <v>75</v>
      </c>
      <c r="C788" s="6">
        <v>2500000</v>
      </c>
      <c r="D788" s="6" t="s">
        <v>132</v>
      </c>
      <c r="E788" s="6">
        <v>2019</v>
      </c>
      <c r="F788" s="6" t="s">
        <v>77</v>
      </c>
    </row>
    <row r="789" spans="1:6" ht="15.75" customHeight="1" x14ac:dyDescent="0.2">
      <c r="A789" s="6" t="s">
        <v>298</v>
      </c>
      <c r="B789" s="6" t="s">
        <v>4</v>
      </c>
      <c r="C789" s="6">
        <v>2000000</v>
      </c>
      <c r="D789" s="6" t="s">
        <v>76</v>
      </c>
      <c r="E789" s="6">
        <v>2022</v>
      </c>
      <c r="F789" s="6" t="s">
        <v>77</v>
      </c>
    </row>
    <row r="790" spans="1:6" ht="15.75" customHeight="1" x14ac:dyDescent="0.2">
      <c r="A790" s="6" t="s">
        <v>299</v>
      </c>
      <c r="B790" s="6" t="s">
        <v>4</v>
      </c>
      <c r="C790" s="6">
        <v>1000000</v>
      </c>
      <c r="D790" s="6" t="s">
        <v>362</v>
      </c>
      <c r="E790" s="6">
        <v>2017</v>
      </c>
      <c r="F790" s="6" t="s">
        <v>77</v>
      </c>
    </row>
    <row r="791" spans="1:6" ht="15.75" customHeight="1" x14ac:dyDescent="0.2">
      <c r="A791" s="6" t="s">
        <v>299</v>
      </c>
      <c r="B791" s="6" t="s">
        <v>75</v>
      </c>
      <c r="C791" s="6">
        <v>2000000</v>
      </c>
      <c r="D791" s="6" t="s">
        <v>105</v>
      </c>
      <c r="E791" s="6">
        <v>2021</v>
      </c>
      <c r="F791" s="6" t="s">
        <v>77</v>
      </c>
    </row>
    <row r="792" spans="1:6" ht="15.75" customHeight="1" x14ac:dyDescent="0.2">
      <c r="A792" s="6" t="s">
        <v>300</v>
      </c>
      <c r="B792" s="6" t="s">
        <v>71</v>
      </c>
      <c r="C792" s="6">
        <v>7000000</v>
      </c>
      <c r="D792" s="6" t="s">
        <v>359</v>
      </c>
      <c r="E792" s="6">
        <v>2014</v>
      </c>
      <c r="F792" s="6" t="s">
        <v>77</v>
      </c>
    </row>
    <row r="793" spans="1:6" ht="15.75" customHeight="1" x14ac:dyDescent="0.2">
      <c r="A793" s="6" t="s">
        <v>300</v>
      </c>
      <c r="B793" s="6" t="s">
        <v>71</v>
      </c>
      <c r="C793" s="6">
        <v>3000000</v>
      </c>
      <c r="D793" s="6" t="s">
        <v>84</v>
      </c>
      <c r="E793" s="6">
        <v>2017</v>
      </c>
      <c r="F793" s="6" t="s">
        <v>77</v>
      </c>
    </row>
    <row r="794" spans="1:6" ht="15.75" customHeight="1" x14ac:dyDescent="0.2">
      <c r="A794" s="6" t="s">
        <v>300</v>
      </c>
      <c r="B794" s="6" t="s">
        <v>71</v>
      </c>
      <c r="C794" s="6">
        <v>8000000</v>
      </c>
      <c r="D794" s="6" t="s">
        <v>84</v>
      </c>
      <c r="E794" s="6">
        <v>2018</v>
      </c>
      <c r="F794" s="6" t="s">
        <v>77</v>
      </c>
    </row>
    <row r="795" spans="1:6" ht="15.75" customHeight="1" x14ac:dyDescent="0.2">
      <c r="A795" s="6" t="s">
        <v>300</v>
      </c>
      <c r="B795" s="6" t="s">
        <v>71</v>
      </c>
      <c r="C795" s="6">
        <v>5000000</v>
      </c>
      <c r="D795" s="6" t="s">
        <v>84</v>
      </c>
      <c r="E795" s="6">
        <v>2020</v>
      </c>
      <c r="F795" s="6" t="s">
        <v>77</v>
      </c>
    </row>
    <row r="796" spans="1:6" ht="15.75" customHeight="1" x14ac:dyDescent="0.2">
      <c r="A796" s="6" t="s">
        <v>582</v>
      </c>
      <c r="B796" s="6" t="s">
        <v>4</v>
      </c>
      <c r="C796" s="6">
        <v>1000000</v>
      </c>
      <c r="D796" s="6" t="s">
        <v>79</v>
      </c>
      <c r="E796" s="6">
        <v>2017</v>
      </c>
      <c r="F796" s="6" t="s">
        <v>77</v>
      </c>
    </row>
    <row r="797" spans="1:6" ht="15.75" customHeight="1" x14ac:dyDescent="0.2">
      <c r="A797" s="6" t="s">
        <v>582</v>
      </c>
      <c r="B797" s="6" t="s">
        <v>4</v>
      </c>
      <c r="C797" s="6">
        <v>2000000</v>
      </c>
      <c r="D797" s="6" t="s">
        <v>359</v>
      </c>
      <c r="E797" s="6">
        <v>2018</v>
      </c>
      <c r="F797" s="6" t="s">
        <v>77</v>
      </c>
    </row>
    <row r="798" spans="1:6" ht="15.75" customHeight="1" x14ac:dyDescent="0.2">
      <c r="A798" s="6" t="s">
        <v>583</v>
      </c>
      <c r="B798" s="6" t="s">
        <v>75</v>
      </c>
      <c r="C798" s="6">
        <v>1000000</v>
      </c>
      <c r="D798" s="6" t="s">
        <v>79</v>
      </c>
      <c r="E798" s="6">
        <v>2014</v>
      </c>
      <c r="F798" s="6" t="s">
        <v>77</v>
      </c>
    </row>
    <row r="799" spans="1:6" ht="15.75" customHeight="1" x14ac:dyDescent="0.2">
      <c r="A799" s="6" t="s">
        <v>584</v>
      </c>
      <c r="B799" s="6" t="s">
        <v>4</v>
      </c>
      <c r="C799" s="6">
        <v>5000000</v>
      </c>
      <c r="D799" s="6" t="s">
        <v>362</v>
      </c>
      <c r="E799" s="6">
        <v>2016</v>
      </c>
      <c r="F799" s="6" t="s">
        <v>73</v>
      </c>
    </row>
    <row r="800" spans="1:6" ht="15.75" customHeight="1" x14ac:dyDescent="0.2">
      <c r="A800" s="6" t="s">
        <v>301</v>
      </c>
      <c r="B800" s="6" t="s">
        <v>4</v>
      </c>
      <c r="C800" s="6">
        <v>10000000</v>
      </c>
      <c r="D800" s="6" t="s">
        <v>72</v>
      </c>
      <c r="E800" s="6">
        <v>2015</v>
      </c>
      <c r="F800" s="6" t="s">
        <v>73</v>
      </c>
    </row>
    <row r="801" spans="1:6" ht="15.75" customHeight="1" x14ac:dyDescent="0.2">
      <c r="A801" s="6" t="s">
        <v>301</v>
      </c>
      <c r="B801" s="6" t="s">
        <v>4</v>
      </c>
      <c r="C801" s="6">
        <v>24000000</v>
      </c>
      <c r="D801" s="6" t="s">
        <v>76</v>
      </c>
      <c r="E801" s="6">
        <v>2022</v>
      </c>
      <c r="F801" s="6" t="s">
        <v>73</v>
      </c>
    </row>
    <row r="802" spans="1:6" ht="15.75" customHeight="1" x14ac:dyDescent="0.2">
      <c r="A802" s="6" t="s">
        <v>585</v>
      </c>
      <c r="B802" s="6" t="s">
        <v>4</v>
      </c>
      <c r="C802" s="6">
        <v>2000000</v>
      </c>
      <c r="D802" s="6" t="s">
        <v>72</v>
      </c>
      <c r="E802" s="6">
        <v>2014</v>
      </c>
      <c r="F802" s="6" t="s">
        <v>77</v>
      </c>
    </row>
    <row r="803" spans="1:6" ht="15.75" customHeight="1" x14ac:dyDescent="0.2">
      <c r="A803" s="6" t="s">
        <v>585</v>
      </c>
      <c r="B803" s="6" t="s">
        <v>75</v>
      </c>
      <c r="C803" s="6">
        <v>2000000</v>
      </c>
      <c r="D803" s="6" t="s">
        <v>355</v>
      </c>
      <c r="E803" s="6">
        <v>2016</v>
      </c>
      <c r="F803" s="6" t="s">
        <v>77</v>
      </c>
    </row>
    <row r="804" spans="1:6" ht="15.75" customHeight="1" x14ac:dyDescent="0.2">
      <c r="A804" s="6" t="s">
        <v>302</v>
      </c>
      <c r="B804" s="6" t="s">
        <v>92</v>
      </c>
      <c r="C804" s="6">
        <v>2000000</v>
      </c>
      <c r="D804" s="6" t="s">
        <v>72</v>
      </c>
      <c r="E804" s="6">
        <v>2020</v>
      </c>
      <c r="F804" s="6" t="s">
        <v>77</v>
      </c>
    </row>
    <row r="805" spans="1:6" ht="15.75" customHeight="1" x14ac:dyDescent="0.2">
      <c r="A805" s="6" t="s">
        <v>302</v>
      </c>
      <c r="B805" s="6" t="s">
        <v>75</v>
      </c>
      <c r="C805" s="6">
        <v>24000000</v>
      </c>
      <c r="D805" s="6" t="s">
        <v>72</v>
      </c>
      <c r="E805" s="6">
        <v>2022</v>
      </c>
      <c r="F805" s="6" t="s">
        <v>77</v>
      </c>
    </row>
    <row r="806" spans="1:6" ht="15.75" customHeight="1" x14ac:dyDescent="0.2">
      <c r="A806" s="6" t="s">
        <v>303</v>
      </c>
      <c r="B806" s="6" t="s">
        <v>4</v>
      </c>
      <c r="C806" s="6">
        <v>8500000</v>
      </c>
      <c r="D806" s="6" t="s">
        <v>359</v>
      </c>
      <c r="E806" s="6">
        <v>2014</v>
      </c>
      <c r="F806" s="6" t="s">
        <v>77</v>
      </c>
    </row>
    <row r="807" spans="1:6" ht="15.75" customHeight="1" x14ac:dyDescent="0.2">
      <c r="A807" s="6" t="s">
        <v>303</v>
      </c>
      <c r="B807" s="6" t="s">
        <v>4</v>
      </c>
      <c r="C807" s="6">
        <v>32000000</v>
      </c>
      <c r="D807" s="6" t="s">
        <v>359</v>
      </c>
      <c r="E807" s="6">
        <v>2018</v>
      </c>
      <c r="F807" s="6" t="s">
        <v>77</v>
      </c>
    </row>
    <row r="808" spans="1:6" ht="15.75" customHeight="1" x14ac:dyDescent="0.2">
      <c r="A808" s="6" t="s">
        <v>303</v>
      </c>
      <c r="B808" s="6" t="s">
        <v>4</v>
      </c>
      <c r="C808" s="6">
        <v>5000000</v>
      </c>
      <c r="D808" s="6" t="s">
        <v>102</v>
      </c>
      <c r="E808" s="6">
        <v>2022</v>
      </c>
      <c r="F808" s="6" t="s">
        <v>77</v>
      </c>
    </row>
    <row r="809" spans="1:6" ht="15.75" customHeight="1" x14ac:dyDescent="0.2">
      <c r="A809" s="6" t="s">
        <v>304</v>
      </c>
      <c r="B809" s="6" t="s">
        <v>75</v>
      </c>
      <c r="C809" s="6">
        <v>52500000</v>
      </c>
      <c r="D809" s="6" t="s">
        <v>105</v>
      </c>
      <c r="E809" s="6">
        <v>2021</v>
      </c>
      <c r="F809" s="6" t="s">
        <v>77</v>
      </c>
    </row>
    <row r="810" spans="1:6" ht="15.75" customHeight="1" x14ac:dyDescent="0.2">
      <c r="A810" s="6" t="s">
        <v>304</v>
      </c>
      <c r="B810" s="6" t="s">
        <v>75</v>
      </c>
      <c r="C810" s="6">
        <v>90000000</v>
      </c>
      <c r="D810" s="6" t="s">
        <v>105</v>
      </c>
      <c r="E810" s="6">
        <v>2022</v>
      </c>
      <c r="F810" s="6" t="s">
        <v>77</v>
      </c>
    </row>
    <row r="811" spans="1:6" ht="15.75" customHeight="1" x14ac:dyDescent="0.2">
      <c r="A811" s="6" t="s">
        <v>305</v>
      </c>
      <c r="B811" s="6" t="s">
        <v>75</v>
      </c>
      <c r="C811" s="6">
        <v>28000000</v>
      </c>
      <c r="D811" s="6" t="s">
        <v>79</v>
      </c>
      <c r="E811" s="6">
        <v>2014</v>
      </c>
      <c r="F811" s="6" t="s">
        <v>73</v>
      </c>
    </row>
    <row r="812" spans="1:6" ht="15.75" customHeight="1" x14ac:dyDescent="0.2">
      <c r="A812" s="6" t="s">
        <v>305</v>
      </c>
      <c r="B812" s="6" t="s">
        <v>75</v>
      </c>
      <c r="C812" s="6">
        <v>20000000</v>
      </c>
      <c r="D812" s="6" t="s">
        <v>76</v>
      </c>
      <c r="E812" s="6">
        <v>2018</v>
      </c>
      <c r="F812" s="6" t="s">
        <v>73</v>
      </c>
    </row>
    <row r="813" spans="1:6" ht="15.75" customHeight="1" x14ac:dyDescent="0.2">
      <c r="A813" s="6" t="s">
        <v>305</v>
      </c>
      <c r="B813" s="6" t="s">
        <v>75</v>
      </c>
      <c r="C813" s="6">
        <v>32000000</v>
      </c>
      <c r="D813" s="6" t="s">
        <v>79</v>
      </c>
      <c r="E813" s="6">
        <v>2021</v>
      </c>
      <c r="F813" s="6" t="s">
        <v>73</v>
      </c>
    </row>
    <row r="814" spans="1:6" ht="15.75" customHeight="1" x14ac:dyDescent="0.2">
      <c r="A814" s="6" t="s">
        <v>586</v>
      </c>
      <c r="B814" s="6" t="s">
        <v>75</v>
      </c>
      <c r="C814" s="6">
        <v>95000000</v>
      </c>
      <c r="D814" s="6" t="s">
        <v>72</v>
      </c>
      <c r="E814" s="6">
        <v>2016</v>
      </c>
      <c r="F814" s="6" t="s">
        <v>73</v>
      </c>
    </row>
    <row r="815" spans="1:6" ht="15.75" customHeight="1" x14ac:dyDescent="0.2">
      <c r="A815" s="6" t="s">
        <v>586</v>
      </c>
      <c r="B815" s="6" t="s">
        <v>75</v>
      </c>
      <c r="C815" s="6">
        <v>40000000</v>
      </c>
      <c r="D815" s="6" t="s">
        <v>85</v>
      </c>
      <c r="E815" s="6">
        <v>2018</v>
      </c>
      <c r="F815" s="6" t="s">
        <v>73</v>
      </c>
    </row>
    <row r="816" spans="1:6" ht="15.75" customHeight="1" x14ac:dyDescent="0.2">
      <c r="A816" s="6" t="s">
        <v>587</v>
      </c>
      <c r="B816" s="6" t="s">
        <v>71</v>
      </c>
      <c r="C816" s="6">
        <v>2000000</v>
      </c>
      <c r="D816" s="6" t="s">
        <v>84</v>
      </c>
      <c r="E816" s="6">
        <v>2018</v>
      </c>
      <c r="F816" s="6" t="s">
        <v>77</v>
      </c>
    </row>
    <row r="817" spans="1:6" ht="15.75" customHeight="1" x14ac:dyDescent="0.2">
      <c r="A817" s="6" t="s">
        <v>306</v>
      </c>
      <c r="B817" s="6" t="s">
        <v>4</v>
      </c>
      <c r="C817" s="6">
        <v>2000000</v>
      </c>
      <c r="D817" s="6" t="s">
        <v>132</v>
      </c>
      <c r="E817" s="6">
        <v>2014</v>
      </c>
      <c r="F817" s="6" t="s">
        <v>77</v>
      </c>
    </row>
    <row r="818" spans="1:6" ht="15.75" customHeight="1" x14ac:dyDescent="0.2">
      <c r="A818" s="6" t="s">
        <v>306</v>
      </c>
      <c r="B818" s="6" t="s">
        <v>4</v>
      </c>
      <c r="C818" s="6">
        <v>26000000</v>
      </c>
      <c r="D818" s="6" t="s">
        <v>85</v>
      </c>
      <c r="E818" s="6">
        <v>2018</v>
      </c>
      <c r="F818" s="6" t="s">
        <v>77</v>
      </c>
    </row>
    <row r="819" spans="1:6" ht="15.75" customHeight="1" x14ac:dyDescent="0.2">
      <c r="A819" s="6" t="s">
        <v>306</v>
      </c>
      <c r="B819" s="6" t="s">
        <v>4</v>
      </c>
      <c r="C819" s="6">
        <v>107500000</v>
      </c>
      <c r="D819" s="6" t="s">
        <v>93</v>
      </c>
      <c r="E819" s="6">
        <v>2022</v>
      </c>
      <c r="F819" s="6" t="s">
        <v>77</v>
      </c>
    </row>
    <row r="820" spans="1:6" ht="15.75" customHeight="1" x14ac:dyDescent="0.2">
      <c r="A820" s="6" t="s">
        <v>307</v>
      </c>
      <c r="B820" s="6" t="s">
        <v>75</v>
      </c>
      <c r="C820" s="6">
        <v>1000000</v>
      </c>
      <c r="D820" s="6" t="s">
        <v>359</v>
      </c>
      <c r="E820" s="6">
        <v>2017</v>
      </c>
      <c r="F820" s="6" t="s">
        <v>77</v>
      </c>
    </row>
    <row r="821" spans="1:6" ht="15.75" customHeight="1" x14ac:dyDescent="0.2">
      <c r="A821" s="6" t="s">
        <v>307</v>
      </c>
      <c r="B821" s="6" t="s">
        <v>75</v>
      </c>
      <c r="C821" s="6">
        <v>3000000</v>
      </c>
      <c r="D821" s="6" t="s">
        <v>90</v>
      </c>
      <c r="E821" s="6">
        <v>2019</v>
      </c>
      <c r="F821" s="6" t="s">
        <v>77</v>
      </c>
    </row>
    <row r="822" spans="1:6" ht="15.75" customHeight="1" x14ac:dyDescent="0.2">
      <c r="A822" s="6" t="s">
        <v>307</v>
      </c>
      <c r="B822" s="6" t="s">
        <v>75</v>
      </c>
      <c r="C822" s="6">
        <v>2000000</v>
      </c>
      <c r="D822" s="6" t="s">
        <v>76</v>
      </c>
      <c r="E822" s="6">
        <v>2022</v>
      </c>
      <c r="F822" s="6" t="s">
        <v>77</v>
      </c>
    </row>
    <row r="823" spans="1:6" ht="15.75" customHeight="1" x14ac:dyDescent="0.2">
      <c r="A823" s="6" t="s">
        <v>588</v>
      </c>
      <c r="B823" s="6" t="s">
        <v>71</v>
      </c>
      <c r="C823" s="6">
        <v>22000000</v>
      </c>
      <c r="D823" s="6" t="s">
        <v>132</v>
      </c>
      <c r="E823" s="6">
        <v>2014</v>
      </c>
      <c r="F823" s="6" t="s">
        <v>73</v>
      </c>
    </row>
    <row r="824" spans="1:6" ht="15.75" customHeight="1" x14ac:dyDescent="0.2">
      <c r="A824" s="6" t="s">
        <v>308</v>
      </c>
      <c r="B824" s="6" t="s">
        <v>4</v>
      </c>
      <c r="C824" s="6">
        <v>85000000</v>
      </c>
      <c r="D824" s="6" t="s">
        <v>132</v>
      </c>
      <c r="E824" s="6">
        <v>2020</v>
      </c>
      <c r="F824" s="6" t="s">
        <v>73</v>
      </c>
    </row>
    <row r="825" spans="1:6" ht="15.75" customHeight="1" x14ac:dyDescent="0.2">
      <c r="A825" s="6" t="s">
        <v>309</v>
      </c>
      <c r="B825" s="6" t="s">
        <v>71</v>
      </c>
      <c r="C825" s="6">
        <v>1500000</v>
      </c>
      <c r="D825" s="6" t="s">
        <v>79</v>
      </c>
      <c r="E825" s="6">
        <v>2015</v>
      </c>
      <c r="F825" s="6" t="s">
        <v>77</v>
      </c>
    </row>
    <row r="826" spans="1:6" ht="15.75" customHeight="1" x14ac:dyDescent="0.2">
      <c r="A826" s="6" t="s">
        <v>309</v>
      </c>
      <c r="B826" s="6" t="s">
        <v>92</v>
      </c>
      <c r="C826" s="6">
        <v>2000000</v>
      </c>
      <c r="D826" s="6" t="s">
        <v>79</v>
      </c>
      <c r="E826" s="6">
        <v>2021</v>
      </c>
      <c r="F826" s="6" t="s">
        <v>77</v>
      </c>
    </row>
    <row r="827" spans="1:6" ht="15.75" customHeight="1" x14ac:dyDescent="0.2">
      <c r="A827" s="6" t="s">
        <v>309</v>
      </c>
      <c r="B827" s="6" t="s">
        <v>92</v>
      </c>
      <c r="C827" s="6">
        <v>6000000</v>
      </c>
      <c r="D827" s="6" t="s">
        <v>79</v>
      </c>
      <c r="E827" s="6">
        <v>2022</v>
      </c>
      <c r="F827" s="6" t="s">
        <v>77</v>
      </c>
    </row>
    <row r="828" spans="1:6" ht="15.75" customHeight="1" x14ac:dyDescent="0.2">
      <c r="A828" s="6" t="s">
        <v>589</v>
      </c>
      <c r="B828" s="6" t="s">
        <v>4</v>
      </c>
      <c r="C828" s="6">
        <v>1000000</v>
      </c>
      <c r="D828" s="6" t="s">
        <v>355</v>
      </c>
      <c r="E828" s="6">
        <v>2017</v>
      </c>
      <c r="F828" s="6" t="s">
        <v>77</v>
      </c>
    </row>
    <row r="829" spans="1:6" ht="15.75" customHeight="1" x14ac:dyDescent="0.2">
      <c r="A829" s="6" t="s">
        <v>310</v>
      </c>
      <c r="B829" s="6" t="s">
        <v>75</v>
      </c>
      <c r="C829" s="6">
        <v>20000000</v>
      </c>
      <c r="D829" s="6" t="s">
        <v>93</v>
      </c>
      <c r="E829" s="6">
        <v>2019</v>
      </c>
      <c r="F829" s="6" t="s">
        <v>73</v>
      </c>
    </row>
    <row r="830" spans="1:6" ht="15.75" customHeight="1" x14ac:dyDescent="0.2">
      <c r="A830" s="6" t="s">
        <v>310</v>
      </c>
      <c r="B830" s="6" t="s">
        <v>75</v>
      </c>
      <c r="C830" s="6">
        <v>10000000</v>
      </c>
      <c r="D830" s="6" t="s">
        <v>72</v>
      </c>
      <c r="E830" s="6">
        <v>2022</v>
      </c>
      <c r="F830" s="6" t="s">
        <v>73</v>
      </c>
    </row>
    <row r="831" spans="1:6" ht="15.75" customHeight="1" x14ac:dyDescent="0.2">
      <c r="A831" s="6" t="s">
        <v>311</v>
      </c>
      <c r="B831" s="6" t="s">
        <v>71</v>
      </c>
      <c r="C831" s="6">
        <v>52000000</v>
      </c>
      <c r="D831" s="6" t="s">
        <v>76</v>
      </c>
      <c r="E831" s="6">
        <v>2018</v>
      </c>
      <c r="F831" s="6" t="s">
        <v>77</v>
      </c>
    </row>
    <row r="832" spans="1:6" ht="15.75" customHeight="1" x14ac:dyDescent="0.2">
      <c r="A832" s="6" t="s">
        <v>311</v>
      </c>
      <c r="B832" s="6" t="s">
        <v>71</v>
      </c>
      <c r="C832" s="6">
        <v>82500000</v>
      </c>
      <c r="D832" s="6" t="s">
        <v>105</v>
      </c>
      <c r="E832" s="6">
        <v>2022</v>
      </c>
      <c r="F832" s="6" t="s">
        <v>77</v>
      </c>
    </row>
    <row r="833" spans="1:6" ht="15.75" customHeight="1" x14ac:dyDescent="0.2">
      <c r="A833" s="6" t="s">
        <v>312</v>
      </c>
      <c r="B833" s="6" t="s">
        <v>71</v>
      </c>
      <c r="C833" s="6">
        <v>42000000</v>
      </c>
      <c r="D833" s="6" t="s">
        <v>72</v>
      </c>
      <c r="E833" s="6">
        <v>2019</v>
      </c>
      <c r="F833" s="6" t="s">
        <v>73</v>
      </c>
    </row>
    <row r="834" spans="1:6" ht="15.75" customHeight="1" x14ac:dyDescent="0.2">
      <c r="A834" s="6" t="s">
        <v>312</v>
      </c>
      <c r="B834" s="6" t="s">
        <v>71</v>
      </c>
      <c r="C834" s="6">
        <v>77500000</v>
      </c>
      <c r="D834" s="6" t="s">
        <v>93</v>
      </c>
      <c r="E834" s="6">
        <v>2020</v>
      </c>
      <c r="F834" s="6" t="s">
        <v>73</v>
      </c>
    </row>
    <row r="835" spans="1:6" ht="15.75" customHeight="1" x14ac:dyDescent="0.2">
      <c r="A835" s="6" t="s">
        <v>312</v>
      </c>
      <c r="B835" s="6" t="s">
        <v>71</v>
      </c>
      <c r="C835" s="6">
        <v>85000000</v>
      </c>
      <c r="D835" s="6" t="s">
        <v>90</v>
      </c>
      <c r="E835" s="6">
        <v>2022</v>
      </c>
      <c r="F835" s="6" t="s">
        <v>73</v>
      </c>
    </row>
    <row r="836" spans="1:6" ht="15.75" customHeight="1" x14ac:dyDescent="0.2">
      <c r="A836" s="6" t="s">
        <v>590</v>
      </c>
      <c r="B836" s="6" t="s">
        <v>71</v>
      </c>
      <c r="C836" s="6">
        <v>1000000</v>
      </c>
      <c r="D836" s="6" t="s">
        <v>72</v>
      </c>
      <c r="E836" s="6">
        <v>2015</v>
      </c>
      <c r="F836" s="6" t="s">
        <v>77</v>
      </c>
    </row>
    <row r="837" spans="1:6" ht="15.75" customHeight="1" x14ac:dyDescent="0.2">
      <c r="A837" s="6" t="s">
        <v>313</v>
      </c>
      <c r="B837" s="6" t="s">
        <v>75</v>
      </c>
      <c r="C837" s="6">
        <v>50000000</v>
      </c>
      <c r="D837" s="6" t="s">
        <v>72</v>
      </c>
      <c r="E837" s="6">
        <v>2019</v>
      </c>
      <c r="F837" s="6" t="s">
        <v>77</v>
      </c>
    </row>
    <row r="838" spans="1:6" ht="15.75" customHeight="1" x14ac:dyDescent="0.2">
      <c r="A838" s="6" t="s">
        <v>313</v>
      </c>
      <c r="B838" s="6" t="s">
        <v>75</v>
      </c>
      <c r="C838" s="6">
        <v>44000000</v>
      </c>
      <c r="D838" s="6" t="s">
        <v>90</v>
      </c>
      <c r="E838" s="6">
        <v>2021</v>
      </c>
      <c r="F838" s="6" t="s">
        <v>77</v>
      </c>
    </row>
    <row r="839" spans="1:6" ht="15.75" customHeight="1" x14ac:dyDescent="0.2">
      <c r="A839" s="6" t="s">
        <v>313</v>
      </c>
      <c r="B839" s="6" t="s">
        <v>75</v>
      </c>
      <c r="C839" s="6">
        <v>40000000</v>
      </c>
      <c r="D839" s="6" t="s">
        <v>85</v>
      </c>
      <c r="E839" s="6">
        <v>2022</v>
      </c>
      <c r="F839" s="6" t="s">
        <v>77</v>
      </c>
    </row>
    <row r="840" spans="1:6" ht="15.75" customHeight="1" x14ac:dyDescent="0.2">
      <c r="A840" s="6" t="s">
        <v>314</v>
      </c>
      <c r="B840" s="6" t="s">
        <v>75</v>
      </c>
      <c r="C840" s="6">
        <v>30000000</v>
      </c>
      <c r="D840" s="6" t="s">
        <v>79</v>
      </c>
      <c r="E840" s="6">
        <v>2018</v>
      </c>
      <c r="F840" s="6" t="s">
        <v>77</v>
      </c>
    </row>
    <row r="841" spans="1:6" ht="15.75" customHeight="1" x14ac:dyDescent="0.2">
      <c r="A841" s="6" t="s">
        <v>314</v>
      </c>
      <c r="B841" s="6" t="s">
        <v>75</v>
      </c>
      <c r="C841" s="6">
        <v>72500000</v>
      </c>
      <c r="D841" s="6" t="s">
        <v>79</v>
      </c>
      <c r="E841" s="6">
        <v>2022</v>
      </c>
      <c r="F841" s="6" t="s">
        <v>77</v>
      </c>
    </row>
    <row r="842" spans="1:6" ht="15.75" customHeight="1" x14ac:dyDescent="0.2">
      <c r="A842" s="6" t="s">
        <v>591</v>
      </c>
      <c r="B842" s="6" t="s">
        <v>4</v>
      </c>
      <c r="C842" s="6">
        <v>1000000</v>
      </c>
      <c r="D842" s="6" t="s">
        <v>132</v>
      </c>
      <c r="E842" s="6">
        <v>2014</v>
      </c>
      <c r="F842" s="6" t="s">
        <v>77</v>
      </c>
    </row>
    <row r="843" spans="1:6" ht="15.75" customHeight="1" x14ac:dyDescent="0.2">
      <c r="A843" s="6" t="s">
        <v>592</v>
      </c>
      <c r="B843" s="6" t="s">
        <v>4</v>
      </c>
      <c r="C843" s="6">
        <v>1000000</v>
      </c>
      <c r="D843" s="6" t="s">
        <v>355</v>
      </c>
      <c r="E843" s="6">
        <v>2016</v>
      </c>
      <c r="F843" s="6" t="s">
        <v>77</v>
      </c>
    </row>
    <row r="844" spans="1:6" ht="15.75" customHeight="1" x14ac:dyDescent="0.2">
      <c r="A844" s="6" t="s">
        <v>593</v>
      </c>
      <c r="B844" s="6" t="s">
        <v>92</v>
      </c>
      <c r="C844" s="6">
        <v>10000000</v>
      </c>
      <c r="D844" s="6" t="s">
        <v>76</v>
      </c>
      <c r="E844" s="6">
        <v>2018</v>
      </c>
      <c r="F844" s="6" t="s">
        <v>77</v>
      </c>
    </row>
    <row r="845" spans="1:6" ht="15.75" customHeight="1" x14ac:dyDescent="0.2">
      <c r="A845" s="6" t="s">
        <v>315</v>
      </c>
      <c r="B845" s="6" t="s">
        <v>4</v>
      </c>
      <c r="C845" s="6">
        <v>1000000</v>
      </c>
      <c r="D845" s="6" t="s">
        <v>84</v>
      </c>
      <c r="E845" s="6">
        <v>2014</v>
      </c>
      <c r="F845" s="6" t="s">
        <v>77</v>
      </c>
    </row>
    <row r="846" spans="1:6" ht="15.75" customHeight="1" x14ac:dyDescent="0.2">
      <c r="A846" s="6" t="s">
        <v>315</v>
      </c>
      <c r="B846" s="6" t="s">
        <v>75</v>
      </c>
      <c r="C846" s="6">
        <v>2000000</v>
      </c>
      <c r="D846" s="6" t="s">
        <v>90</v>
      </c>
      <c r="E846" s="6">
        <v>2018</v>
      </c>
      <c r="F846" s="6" t="s">
        <v>77</v>
      </c>
    </row>
    <row r="847" spans="1:6" ht="15.75" customHeight="1" x14ac:dyDescent="0.2">
      <c r="A847" s="6" t="s">
        <v>315</v>
      </c>
      <c r="B847" s="6" t="s">
        <v>4</v>
      </c>
      <c r="C847" s="6">
        <v>7500000</v>
      </c>
      <c r="D847" s="6" t="s">
        <v>76</v>
      </c>
      <c r="E847" s="6">
        <v>2022</v>
      </c>
      <c r="F847" s="6" t="s">
        <v>77</v>
      </c>
    </row>
    <row r="848" spans="1:6" ht="15.75" customHeight="1" x14ac:dyDescent="0.2">
      <c r="A848" s="6" t="s">
        <v>316</v>
      </c>
      <c r="B848" s="6" t="s">
        <v>71</v>
      </c>
      <c r="C848" s="6">
        <v>26000000</v>
      </c>
      <c r="D848" s="6" t="s">
        <v>359</v>
      </c>
      <c r="E848" s="6">
        <v>2015</v>
      </c>
      <c r="F848" s="6" t="s">
        <v>77</v>
      </c>
    </row>
    <row r="849" spans="1:6" ht="15.75" customHeight="1" x14ac:dyDescent="0.2">
      <c r="A849" s="6" t="s">
        <v>316</v>
      </c>
      <c r="B849" s="6" t="s">
        <v>71</v>
      </c>
      <c r="C849" s="6">
        <v>122500000</v>
      </c>
      <c r="D849" s="6" t="s">
        <v>79</v>
      </c>
      <c r="E849" s="6">
        <v>2022</v>
      </c>
      <c r="F849" s="6" t="s">
        <v>77</v>
      </c>
    </row>
    <row r="850" spans="1:6" ht="15.75" customHeight="1" x14ac:dyDescent="0.2">
      <c r="A850" s="6" t="s">
        <v>594</v>
      </c>
      <c r="B850" s="6" t="s">
        <v>75</v>
      </c>
      <c r="C850" s="6">
        <v>2000000</v>
      </c>
      <c r="D850" s="6" t="s">
        <v>79</v>
      </c>
      <c r="E850" s="6">
        <v>2019</v>
      </c>
      <c r="F850" s="6" t="s">
        <v>77</v>
      </c>
    </row>
    <row r="851" spans="1:6" ht="15.75" customHeight="1" x14ac:dyDescent="0.2">
      <c r="A851" s="6" t="s">
        <v>595</v>
      </c>
      <c r="B851" s="6" t="s">
        <v>75</v>
      </c>
      <c r="C851" s="6">
        <v>1000000</v>
      </c>
      <c r="D851" s="6" t="s">
        <v>355</v>
      </c>
      <c r="E851" s="6">
        <v>2017</v>
      </c>
      <c r="F851" s="6" t="s">
        <v>77</v>
      </c>
    </row>
    <row r="852" spans="1:6" ht="15.75" customHeight="1" x14ac:dyDescent="0.2">
      <c r="A852" s="6" t="s">
        <v>317</v>
      </c>
      <c r="B852" s="6" t="s">
        <v>75</v>
      </c>
      <c r="C852" s="6">
        <v>2000000</v>
      </c>
      <c r="D852" s="6" t="s">
        <v>90</v>
      </c>
      <c r="E852" s="6">
        <v>2022</v>
      </c>
      <c r="F852" s="6" t="s">
        <v>77</v>
      </c>
    </row>
    <row r="853" spans="1:6" ht="15.75" customHeight="1" x14ac:dyDescent="0.2">
      <c r="A853" s="6" t="s">
        <v>596</v>
      </c>
      <c r="B853" s="6" t="s">
        <v>75</v>
      </c>
      <c r="C853" s="6">
        <v>2000000</v>
      </c>
      <c r="D853" s="6" t="s">
        <v>90</v>
      </c>
      <c r="E853" s="6">
        <v>2019</v>
      </c>
      <c r="F853" s="6" t="s">
        <v>77</v>
      </c>
    </row>
    <row r="854" spans="1:6" ht="15.75" customHeight="1" x14ac:dyDescent="0.2">
      <c r="A854" s="6" t="s">
        <v>597</v>
      </c>
      <c r="B854" s="6" t="s">
        <v>71</v>
      </c>
      <c r="C854" s="6">
        <v>18000000</v>
      </c>
      <c r="D854" s="6" t="s">
        <v>79</v>
      </c>
      <c r="E854" s="6">
        <v>2018</v>
      </c>
      <c r="F854" s="6" t="s">
        <v>77</v>
      </c>
    </row>
    <row r="855" spans="1:6" ht="15.75" customHeight="1" x14ac:dyDescent="0.2">
      <c r="A855" s="6" t="s">
        <v>598</v>
      </c>
      <c r="B855" s="6" t="s">
        <v>4</v>
      </c>
      <c r="C855" s="6">
        <v>4500000</v>
      </c>
      <c r="D855" s="6" t="s">
        <v>359</v>
      </c>
      <c r="E855" s="6">
        <v>2014</v>
      </c>
      <c r="F855" s="6" t="s">
        <v>77</v>
      </c>
    </row>
    <row r="856" spans="1:6" ht="15.75" customHeight="1" x14ac:dyDescent="0.2">
      <c r="A856" s="6" t="s">
        <v>598</v>
      </c>
      <c r="B856" s="6" t="s">
        <v>4</v>
      </c>
      <c r="C856" s="6">
        <v>1000000</v>
      </c>
      <c r="D856" s="6" t="s">
        <v>76</v>
      </c>
      <c r="E856" s="6">
        <v>2015</v>
      </c>
      <c r="F856" s="6" t="s">
        <v>77</v>
      </c>
    </row>
    <row r="857" spans="1:6" ht="15.75" customHeight="1" x14ac:dyDescent="0.2">
      <c r="A857" s="6" t="s">
        <v>598</v>
      </c>
      <c r="B857" s="6" t="s">
        <v>4</v>
      </c>
      <c r="C857" s="6">
        <v>38000000</v>
      </c>
      <c r="D857" s="6" t="s">
        <v>76</v>
      </c>
      <c r="E857" s="6">
        <v>2018</v>
      </c>
      <c r="F857" s="6" t="s">
        <v>77</v>
      </c>
    </row>
    <row r="858" spans="1:6" ht="15.75" customHeight="1" x14ac:dyDescent="0.2">
      <c r="A858" s="6" t="s">
        <v>318</v>
      </c>
      <c r="B858" s="6" t="s">
        <v>4</v>
      </c>
      <c r="C858" s="6">
        <v>7500000</v>
      </c>
      <c r="D858" s="6" t="s">
        <v>72</v>
      </c>
      <c r="E858" s="6">
        <v>2022</v>
      </c>
      <c r="F858" s="6" t="s">
        <v>77</v>
      </c>
    </row>
    <row r="859" spans="1:6" ht="15.75" customHeight="1" x14ac:dyDescent="0.2">
      <c r="A859" s="6" t="s">
        <v>599</v>
      </c>
      <c r="B859" s="6" t="s">
        <v>75</v>
      </c>
      <c r="C859" s="6">
        <v>1000000</v>
      </c>
      <c r="D859" s="6" t="s">
        <v>84</v>
      </c>
      <c r="E859" s="6">
        <v>2015</v>
      </c>
      <c r="F859" s="6" t="s">
        <v>77</v>
      </c>
    </row>
    <row r="860" spans="1:6" ht="15.75" customHeight="1" x14ac:dyDescent="0.2">
      <c r="A860" s="6" t="s">
        <v>599</v>
      </c>
      <c r="B860" s="6" t="s">
        <v>71</v>
      </c>
      <c r="C860" s="6">
        <v>2000000</v>
      </c>
      <c r="D860" s="6" t="s">
        <v>84</v>
      </c>
      <c r="E860" s="6">
        <v>2018</v>
      </c>
      <c r="F860" s="6" t="s">
        <v>77</v>
      </c>
    </row>
    <row r="861" spans="1:6" ht="15.75" customHeight="1" x14ac:dyDescent="0.2">
      <c r="A861" s="6" t="s">
        <v>319</v>
      </c>
      <c r="B861" s="6" t="s">
        <v>4</v>
      </c>
      <c r="C861" s="6">
        <v>2000000</v>
      </c>
      <c r="D861" s="6" t="s">
        <v>85</v>
      </c>
      <c r="E861" s="6">
        <v>2022</v>
      </c>
      <c r="F861" s="6" t="s">
        <v>77</v>
      </c>
    </row>
    <row r="862" spans="1:6" ht="15.75" customHeight="1" x14ac:dyDescent="0.2">
      <c r="A862" s="6" t="s">
        <v>600</v>
      </c>
      <c r="B862" s="6" t="s">
        <v>71</v>
      </c>
      <c r="C862" s="6">
        <v>2000000</v>
      </c>
      <c r="D862" s="6" t="s">
        <v>76</v>
      </c>
      <c r="E862" s="6">
        <v>2014</v>
      </c>
      <c r="F862" s="6" t="s">
        <v>77</v>
      </c>
    </row>
    <row r="863" spans="1:6" ht="15.75" customHeight="1" x14ac:dyDescent="0.2">
      <c r="A863" s="6" t="s">
        <v>320</v>
      </c>
      <c r="B863" s="6" t="s">
        <v>75</v>
      </c>
      <c r="C863" s="6">
        <v>40000000</v>
      </c>
      <c r="D863" s="6" t="s">
        <v>90</v>
      </c>
      <c r="E863" s="6">
        <v>2014</v>
      </c>
      <c r="F863" s="6" t="s">
        <v>73</v>
      </c>
    </row>
    <row r="864" spans="1:6" ht="15.75" customHeight="1" x14ac:dyDescent="0.2">
      <c r="A864" s="6" t="s">
        <v>320</v>
      </c>
      <c r="B864" s="6" t="s">
        <v>71</v>
      </c>
      <c r="C864" s="6">
        <v>22000000</v>
      </c>
      <c r="D864" s="6" t="s">
        <v>93</v>
      </c>
      <c r="E864" s="6">
        <v>2021</v>
      </c>
      <c r="F864" s="6" t="s">
        <v>73</v>
      </c>
    </row>
    <row r="865" spans="1:6" ht="15.75" customHeight="1" x14ac:dyDescent="0.2">
      <c r="A865" s="6" t="s">
        <v>601</v>
      </c>
      <c r="B865" s="6" t="s">
        <v>75</v>
      </c>
      <c r="C865" s="6">
        <v>20000000</v>
      </c>
      <c r="D865" s="6" t="s">
        <v>72</v>
      </c>
      <c r="E865" s="6">
        <v>2016</v>
      </c>
      <c r="F865" s="6" t="s">
        <v>77</v>
      </c>
    </row>
    <row r="866" spans="1:6" ht="15.75" customHeight="1" x14ac:dyDescent="0.2">
      <c r="A866" s="6" t="s">
        <v>601</v>
      </c>
      <c r="B866" s="6" t="s">
        <v>75</v>
      </c>
      <c r="C866" s="6">
        <v>5000000</v>
      </c>
      <c r="D866" s="6" t="s">
        <v>90</v>
      </c>
      <c r="E866" s="6">
        <v>2018</v>
      </c>
      <c r="F866" s="6" t="s">
        <v>77</v>
      </c>
    </row>
    <row r="867" spans="1:6" ht="15.75" customHeight="1" x14ac:dyDescent="0.2">
      <c r="A867" s="6" t="s">
        <v>321</v>
      </c>
      <c r="B867" s="6" t="s">
        <v>71</v>
      </c>
      <c r="C867" s="6">
        <v>2000000</v>
      </c>
      <c r="D867" s="6" t="s">
        <v>85</v>
      </c>
      <c r="E867" s="6">
        <v>2022</v>
      </c>
      <c r="F867" s="6" t="s">
        <v>77</v>
      </c>
    </row>
    <row r="868" spans="1:6" ht="15.75" customHeight="1" x14ac:dyDescent="0.2">
      <c r="A868" s="6" t="s">
        <v>602</v>
      </c>
      <c r="B868" s="6" t="s">
        <v>71</v>
      </c>
      <c r="C868" s="6">
        <v>3000000</v>
      </c>
      <c r="D868" s="6" t="s">
        <v>72</v>
      </c>
      <c r="E868" s="6">
        <v>2015</v>
      </c>
      <c r="F868" s="6" t="s">
        <v>77</v>
      </c>
    </row>
    <row r="869" spans="1:6" ht="15.75" customHeight="1" x14ac:dyDescent="0.2">
      <c r="A869" s="6" t="s">
        <v>603</v>
      </c>
      <c r="B869" s="6" t="s">
        <v>4</v>
      </c>
      <c r="C869" s="6">
        <v>7500000</v>
      </c>
      <c r="D869" s="6" t="s">
        <v>76</v>
      </c>
      <c r="E869" s="6">
        <v>2013</v>
      </c>
      <c r="F869" s="6" t="s">
        <v>77</v>
      </c>
    </row>
    <row r="870" spans="1:6" ht="15.75" customHeight="1" x14ac:dyDescent="0.2">
      <c r="A870" s="6" t="s">
        <v>604</v>
      </c>
      <c r="B870" s="6" t="s">
        <v>75</v>
      </c>
      <c r="C870" s="6">
        <v>1000000</v>
      </c>
      <c r="D870" s="6" t="s">
        <v>79</v>
      </c>
      <c r="E870" s="6">
        <v>2015</v>
      </c>
      <c r="F870" s="6" t="s">
        <v>77</v>
      </c>
    </row>
    <row r="871" spans="1:6" ht="15.75" customHeight="1" x14ac:dyDescent="0.2">
      <c r="A871" s="6" t="s">
        <v>605</v>
      </c>
      <c r="B871" s="6" t="s">
        <v>71</v>
      </c>
      <c r="C871" s="6">
        <v>7000000</v>
      </c>
      <c r="D871" s="6" t="s">
        <v>79</v>
      </c>
      <c r="E871" s="6">
        <v>2014</v>
      </c>
      <c r="F871" s="6" t="s">
        <v>77</v>
      </c>
    </row>
    <row r="872" spans="1:6" ht="15.75" customHeight="1" x14ac:dyDescent="0.2">
      <c r="A872" s="6" t="s">
        <v>605</v>
      </c>
      <c r="B872" s="6" t="s">
        <v>71</v>
      </c>
      <c r="C872" s="6">
        <v>32000000</v>
      </c>
      <c r="D872" s="6" t="s">
        <v>84</v>
      </c>
      <c r="E872" s="6">
        <v>2018</v>
      </c>
      <c r="F872" s="6" t="s">
        <v>77</v>
      </c>
    </row>
    <row r="873" spans="1:6" ht="15.75" customHeight="1" x14ac:dyDescent="0.2">
      <c r="A873" s="6" t="s">
        <v>606</v>
      </c>
      <c r="B873" s="6" t="s">
        <v>92</v>
      </c>
      <c r="C873" s="6">
        <v>1000000</v>
      </c>
      <c r="D873" s="6" t="s">
        <v>84</v>
      </c>
      <c r="E873" s="6">
        <v>2014</v>
      </c>
      <c r="F873" s="6" t="s">
        <v>77</v>
      </c>
    </row>
    <row r="874" spans="1:6" ht="15.75" customHeight="1" x14ac:dyDescent="0.2">
      <c r="A874" s="6" t="s">
        <v>322</v>
      </c>
      <c r="B874" s="6" t="s">
        <v>75</v>
      </c>
      <c r="C874" s="6">
        <v>2000000</v>
      </c>
      <c r="D874" s="6" t="s">
        <v>72</v>
      </c>
      <c r="E874" s="6">
        <v>2021</v>
      </c>
      <c r="F874" s="6" t="s">
        <v>77</v>
      </c>
    </row>
    <row r="875" spans="1:6" ht="15.75" customHeight="1" x14ac:dyDescent="0.2">
      <c r="A875" s="6" t="s">
        <v>323</v>
      </c>
      <c r="B875" s="6" t="s">
        <v>75</v>
      </c>
      <c r="C875" s="6">
        <v>3000000</v>
      </c>
      <c r="D875" s="6" t="s">
        <v>72</v>
      </c>
      <c r="E875" s="6">
        <v>2022</v>
      </c>
      <c r="F875" s="6" t="s">
        <v>77</v>
      </c>
    </row>
    <row r="876" spans="1:6" ht="15.75" customHeight="1" x14ac:dyDescent="0.2">
      <c r="A876" s="6" t="s">
        <v>607</v>
      </c>
      <c r="B876" s="6" t="s">
        <v>75</v>
      </c>
      <c r="C876" s="6">
        <v>1000000</v>
      </c>
      <c r="D876" s="6" t="s">
        <v>132</v>
      </c>
      <c r="E876" s="6">
        <v>2016</v>
      </c>
      <c r="F876" s="6" t="s">
        <v>77</v>
      </c>
    </row>
    <row r="877" spans="1:6" ht="15.75" customHeight="1" x14ac:dyDescent="0.2">
      <c r="A877" s="6" t="s">
        <v>324</v>
      </c>
      <c r="B877" s="6" t="s">
        <v>75</v>
      </c>
      <c r="C877" s="6">
        <v>1000000</v>
      </c>
      <c r="D877" s="6" t="s">
        <v>359</v>
      </c>
      <c r="E877" s="6">
        <v>2016</v>
      </c>
      <c r="F877" s="6" t="s">
        <v>77</v>
      </c>
    </row>
    <row r="878" spans="1:6" ht="15.75" customHeight="1" x14ac:dyDescent="0.2">
      <c r="A878" s="6" t="s">
        <v>324</v>
      </c>
      <c r="B878" s="6" t="s">
        <v>4</v>
      </c>
      <c r="C878" s="6">
        <v>30000000</v>
      </c>
      <c r="D878" s="6" t="s">
        <v>76</v>
      </c>
      <c r="E878" s="6">
        <v>2018</v>
      </c>
      <c r="F878" s="6" t="s">
        <v>77</v>
      </c>
    </row>
    <row r="879" spans="1:6" ht="15.75" customHeight="1" x14ac:dyDescent="0.2">
      <c r="A879" s="6" t="s">
        <v>324</v>
      </c>
      <c r="B879" s="6" t="s">
        <v>4</v>
      </c>
      <c r="C879" s="6">
        <v>52500000</v>
      </c>
      <c r="D879" s="6" t="s">
        <v>93</v>
      </c>
      <c r="E879" s="6">
        <v>2022</v>
      </c>
      <c r="F879" s="6" t="s">
        <v>77</v>
      </c>
    </row>
    <row r="880" spans="1:6" ht="15.75" customHeight="1" x14ac:dyDescent="0.2">
      <c r="A880" s="6" t="s">
        <v>608</v>
      </c>
      <c r="B880" s="6" t="s">
        <v>75</v>
      </c>
      <c r="C880" s="6">
        <v>2000000</v>
      </c>
      <c r="D880" s="6" t="s">
        <v>76</v>
      </c>
      <c r="E880" s="6">
        <v>2018</v>
      </c>
      <c r="F880" s="6" t="s">
        <v>77</v>
      </c>
    </row>
    <row r="881" spans="1:6" ht="15.75" customHeight="1" x14ac:dyDescent="0.2">
      <c r="A881" s="6" t="s">
        <v>609</v>
      </c>
      <c r="B881" s="6" t="s">
        <v>4</v>
      </c>
      <c r="C881" s="6">
        <v>30000000</v>
      </c>
      <c r="D881" s="6" t="s">
        <v>132</v>
      </c>
      <c r="E881" s="6">
        <v>2017</v>
      </c>
      <c r="F881" s="6" t="s">
        <v>77</v>
      </c>
    </row>
    <row r="882" spans="1:6" ht="15.75" customHeight="1" x14ac:dyDescent="0.2">
      <c r="A882" s="6" t="s">
        <v>609</v>
      </c>
      <c r="B882" s="6" t="s">
        <v>4</v>
      </c>
      <c r="C882" s="6">
        <v>4000000</v>
      </c>
      <c r="D882" s="6" t="s">
        <v>76</v>
      </c>
      <c r="E882" s="6">
        <v>2018</v>
      </c>
      <c r="F882" s="6" t="s">
        <v>77</v>
      </c>
    </row>
    <row r="883" spans="1:6" ht="15.75" customHeight="1" x14ac:dyDescent="0.2">
      <c r="A883" s="6" t="s">
        <v>325</v>
      </c>
      <c r="B883" s="6" t="s">
        <v>4</v>
      </c>
      <c r="C883" s="6">
        <v>40000000</v>
      </c>
      <c r="D883" s="6" t="s">
        <v>76</v>
      </c>
      <c r="E883" s="6">
        <v>2022</v>
      </c>
      <c r="F883" s="6" t="s">
        <v>77</v>
      </c>
    </row>
    <row r="884" spans="1:6" ht="15.75" customHeight="1" x14ac:dyDescent="0.2">
      <c r="A884" s="6" t="s">
        <v>326</v>
      </c>
      <c r="B884" s="6" t="s">
        <v>75</v>
      </c>
      <c r="C884" s="6">
        <v>5500000</v>
      </c>
      <c r="D884" s="6" t="s">
        <v>84</v>
      </c>
      <c r="E884" s="6">
        <v>2018</v>
      </c>
      <c r="F884" s="6" t="s">
        <v>77</v>
      </c>
    </row>
    <row r="885" spans="1:6" ht="15.75" customHeight="1" x14ac:dyDescent="0.2">
      <c r="A885" s="6" t="s">
        <v>326</v>
      </c>
      <c r="B885" s="6" t="s">
        <v>75</v>
      </c>
      <c r="C885" s="6">
        <v>2000000</v>
      </c>
      <c r="D885" s="6" t="s">
        <v>132</v>
      </c>
      <c r="E885" s="6">
        <v>2020</v>
      </c>
      <c r="F885" s="6" t="s">
        <v>77</v>
      </c>
    </row>
    <row r="886" spans="1:6" ht="15.75" customHeight="1" x14ac:dyDescent="0.2">
      <c r="A886" s="6" t="s">
        <v>610</v>
      </c>
      <c r="B886" s="6" t="s">
        <v>71</v>
      </c>
      <c r="C886" s="6">
        <v>1000000</v>
      </c>
      <c r="D886" s="6" t="s">
        <v>76</v>
      </c>
      <c r="E886" s="6">
        <v>2017</v>
      </c>
      <c r="F886" s="6" t="s">
        <v>77</v>
      </c>
    </row>
    <row r="887" spans="1:6" ht="15.75" customHeight="1" x14ac:dyDescent="0.2">
      <c r="A887" s="6" t="s">
        <v>610</v>
      </c>
      <c r="B887" s="6" t="s">
        <v>71</v>
      </c>
      <c r="C887" s="6">
        <v>2000000</v>
      </c>
      <c r="D887" s="6" t="s">
        <v>76</v>
      </c>
      <c r="E887" s="6">
        <v>2018</v>
      </c>
      <c r="F887" s="6" t="s">
        <v>77</v>
      </c>
    </row>
    <row r="888" spans="1:6" ht="15.75" customHeight="1" x14ac:dyDescent="0.2">
      <c r="A888" s="6" t="s">
        <v>611</v>
      </c>
      <c r="B888" s="6" t="s">
        <v>71</v>
      </c>
      <c r="C888" s="6">
        <v>1000000</v>
      </c>
      <c r="D888" s="6" t="s">
        <v>72</v>
      </c>
      <c r="E888" s="6">
        <v>2014</v>
      </c>
      <c r="F888" s="6" t="s">
        <v>77</v>
      </c>
    </row>
    <row r="889" spans="1:6" ht="15.75" customHeight="1" x14ac:dyDescent="0.2">
      <c r="A889" s="6" t="s">
        <v>327</v>
      </c>
      <c r="B889" s="6" t="s">
        <v>4</v>
      </c>
      <c r="C889" s="6">
        <v>2000000</v>
      </c>
      <c r="D889" s="6" t="s">
        <v>90</v>
      </c>
      <c r="E889" s="6">
        <v>2022</v>
      </c>
      <c r="F889" s="6" t="s">
        <v>77</v>
      </c>
    </row>
    <row r="890" spans="1:6" ht="15.75" customHeight="1" x14ac:dyDescent="0.2">
      <c r="A890" s="6" t="s">
        <v>612</v>
      </c>
      <c r="B890" s="6" t="s">
        <v>4</v>
      </c>
      <c r="C890" s="6">
        <v>1000000</v>
      </c>
      <c r="D890" s="6" t="s">
        <v>355</v>
      </c>
      <c r="E890" s="6">
        <v>2017</v>
      </c>
      <c r="F890" s="6" t="s">
        <v>77</v>
      </c>
    </row>
    <row r="891" spans="1:6" ht="15.75" customHeight="1" x14ac:dyDescent="0.2">
      <c r="A891" s="6" t="s">
        <v>613</v>
      </c>
      <c r="B891" s="6" t="s">
        <v>75</v>
      </c>
      <c r="C891" s="6">
        <v>50625000</v>
      </c>
      <c r="D891" s="6" t="s">
        <v>76</v>
      </c>
      <c r="E891" s="6">
        <v>2013</v>
      </c>
      <c r="F891" s="6" t="s">
        <v>73</v>
      </c>
    </row>
    <row r="892" spans="1:6" ht="15.75" customHeight="1" x14ac:dyDescent="0.2">
      <c r="A892" s="6" t="s">
        <v>613</v>
      </c>
      <c r="B892" s="6" t="s">
        <v>75</v>
      </c>
      <c r="C892" s="6">
        <v>16000000</v>
      </c>
      <c r="D892" s="6" t="s">
        <v>132</v>
      </c>
      <c r="E892" s="6">
        <v>2014</v>
      </c>
      <c r="F892" s="6" t="s">
        <v>73</v>
      </c>
    </row>
    <row r="893" spans="1:6" ht="15.75" customHeight="1" x14ac:dyDescent="0.2">
      <c r="A893" s="6" t="s">
        <v>613</v>
      </c>
      <c r="B893" s="6" t="s">
        <v>75</v>
      </c>
      <c r="C893" s="6">
        <v>10000000</v>
      </c>
      <c r="D893" s="6" t="s">
        <v>362</v>
      </c>
      <c r="E893" s="6">
        <v>2016</v>
      </c>
      <c r="F893" s="6" t="s">
        <v>73</v>
      </c>
    </row>
    <row r="894" spans="1:6" ht="15.75" customHeight="1" x14ac:dyDescent="0.2">
      <c r="A894" s="6" t="s">
        <v>328</v>
      </c>
      <c r="B894" s="6" t="s">
        <v>75</v>
      </c>
      <c r="C894" s="6">
        <v>82500000</v>
      </c>
      <c r="D894" s="6" t="s">
        <v>84</v>
      </c>
      <c r="E894" s="6">
        <v>2022</v>
      </c>
      <c r="F894" s="6" t="s">
        <v>73</v>
      </c>
    </row>
    <row r="895" spans="1:6" ht="15.75" customHeight="1" x14ac:dyDescent="0.2">
      <c r="A895" s="6" t="s">
        <v>329</v>
      </c>
      <c r="B895" s="6" t="s">
        <v>92</v>
      </c>
      <c r="C895" s="6">
        <v>5000000</v>
      </c>
      <c r="D895" s="6" t="s">
        <v>93</v>
      </c>
      <c r="E895" s="6">
        <v>2022</v>
      </c>
      <c r="F895" s="6" t="s">
        <v>73</v>
      </c>
    </row>
    <row r="896" spans="1:6" ht="15.75" customHeight="1" x14ac:dyDescent="0.2">
      <c r="A896" s="6" t="s">
        <v>330</v>
      </c>
      <c r="B896" s="6" t="s">
        <v>4</v>
      </c>
      <c r="C896" s="6">
        <v>12000000</v>
      </c>
      <c r="D896" s="6" t="s">
        <v>90</v>
      </c>
      <c r="E896" s="6">
        <v>2014</v>
      </c>
      <c r="F896" s="6" t="s">
        <v>73</v>
      </c>
    </row>
    <row r="897" spans="1:6" ht="15.75" customHeight="1" x14ac:dyDescent="0.2">
      <c r="A897" s="6" t="s">
        <v>330</v>
      </c>
      <c r="B897" s="6" t="s">
        <v>4</v>
      </c>
      <c r="C897" s="6">
        <v>25000000</v>
      </c>
      <c r="D897" s="6" t="s">
        <v>84</v>
      </c>
      <c r="E897" s="6">
        <v>2016</v>
      </c>
      <c r="F897" s="6" t="s">
        <v>73</v>
      </c>
    </row>
    <row r="898" spans="1:6" ht="15.75" customHeight="1" x14ac:dyDescent="0.2">
      <c r="A898" s="6" t="s">
        <v>330</v>
      </c>
      <c r="B898" s="6" t="s">
        <v>4</v>
      </c>
      <c r="C898" s="6">
        <v>10000000</v>
      </c>
      <c r="D898" s="6" t="s">
        <v>72</v>
      </c>
      <c r="E898" s="6">
        <v>2018</v>
      </c>
      <c r="F898" s="6" t="s">
        <v>73</v>
      </c>
    </row>
    <row r="899" spans="1:6" ht="15.75" customHeight="1" x14ac:dyDescent="0.2">
      <c r="A899" s="6" t="s">
        <v>330</v>
      </c>
      <c r="B899" s="6" t="s">
        <v>4</v>
      </c>
      <c r="C899" s="6">
        <v>15000000</v>
      </c>
      <c r="D899" s="6" t="s">
        <v>79</v>
      </c>
      <c r="E899" s="6">
        <v>2022</v>
      </c>
      <c r="F899" s="6" t="s">
        <v>73</v>
      </c>
    </row>
    <row r="900" spans="1:6" ht="15.75" customHeight="1" x14ac:dyDescent="0.2">
      <c r="A900" s="6" t="s">
        <v>614</v>
      </c>
      <c r="B900" s="6" t="s">
        <v>71</v>
      </c>
      <c r="C900" s="6">
        <v>1000000</v>
      </c>
      <c r="D900" s="6" t="s">
        <v>76</v>
      </c>
      <c r="E900" s="6">
        <v>2016</v>
      </c>
      <c r="F900" s="6" t="s">
        <v>77</v>
      </c>
    </row>
    <row r="901" spans="1:6" ht="15.75" customHeight="1" x14ac:dyDescent="0.2">
      <c r="A901" s="6" t="s">
        <v>331</v>
      </c>
      <c r="B901" s="6" t="s">
        <v>71</v>
      </c>
      <c r="C901" s="6">
        <v>10000000</v>
      </c>
      <c r="D901" s="6" t="s">
        <v>79</v>
      </c>
      <c r="E901" s="6">
        <v>2020</v>
      </c>
      <c r="F901" s="6" t="s">
        <v>73</v>
      </c>
    </row>
    <row r="902" spans="1:6" ht="15.75" customHeight="1" x14ac:dyDescent="0.2">
      <c r="A902" s="6" t="s">
        <v>332</v>
      </c>
      <c r="B902" s="6" t="s">
        <v>75</v>
      </c>
      <c r="C902" s="6">
        <v>10000000</v>
      </c>
      <c r="D902" s="6" t="s">
        <v>90</v>
      </c>
      <c r="E902" s="6">
        <v>2020</v>
      </c>
      <c r="F902" s="6" t="s">
        <v>73</v>
      </c>
    </row>
    <row r="903" spans="1:6" ht="15.75" customHeight="1" x14ac:dyDescent="0.2">
      <c r="A903" s="6" t="s">
        <v>332</v>
      </c>
      <c r="B903" s="6" t="s">
        <v>75</v>
      </c>
      <c r="C903" s="6">
        <v>52500000</v>
      </c>
      <c r="D903" s="6" t="s">
        <v>93</v>
      </c>
      <c r="E903" s="6">
        <v>2021</v>
      </c>
      <c r="F903" s="6" t="s">
        <v>73</v>
      </c>
    </row>
    <row r="904" spans="1:6" ht="15.75" customHeight="1" x14ac:dyDescent="0.2">
      <c r="A904" s="6" t="s">
        <v>615</v>
      </c>
      <c r="B904" s="6" t="s">
        <v>71</v>
      </c>
      <c r="C904" s="6">
        <v>3000000</v>
      </c>
      <c r="D904" s="6" t="s">
        <v>359</v>
      </c>
      <c r="E904" s="6">
        <v>2015</v>
      </c>
      <c r="F904" s="6" t="s">
        <v>73</v>
      </c>
    </row>
    <row r="905" spans="1:6" ht="15.75" customHeight="1" x14ac:dyDescent="0.2">
      <c r="A905" s="6" t="s">
        <v>615</v>
      </c>
      <c r="B905" s="6" t="s">
        <v>71</v>
      </c>
      <c r="C905" s="6">
        <v>5000000</v>
      </c>
      <c r="D905" s="6" t="s">
        <v>72</v>
      </c>
      <c r="E905" s="6">
        <v>2016</v>
      </c>
      <c r="F905" s="6" t="s">
        <v>73</v>
      </c>
    </row>
    <row r="906" spans="1:6" ht="15.75" customHeight="1" x14ac:dyDescent="0.2">
      <c r="A906" s="6" t="s">
        <v>333</v>
      </c>
      <c r="B906" s="6" t="s">
        <v>4</v>
      </c>
      <c r="C906" s="6">
        <v>38000000</v>
      </c>
      <c r="D906" s="6" t="s">
        <v>76</v>
      </c>
      <c r="E906" s="6">
        <v>2015</v>
      </c>
      <c r="F906" s="6" t="s">
        <v>73</v>
      </c>
    </row>
    <row r="907" spans="1:6" ht="15.75" customHeight="1" x14ac:dyDescent="0.2">
      <c r="A907" s="6" t="s">
        <v>333</v>
      </c>
      <c r="B907" s="6" t="s">
        <v>4</v>
      </c>
      <c r="C907" s="6">
        <v>50000000</v>
      </c>
      <c r="D907" s="6" t="s">
        <v>79</v>
      </c>
      <c r="E907" s="6">
        <v>2017</v>
      </c>
      <c r="F907" s="6" t="s">
        <v>73</v>
      </c>
    </row>
    <row r="908" spans="1:6" ht="15.75" customHeight="1" x14ac:dyDescent="0.2">
      <c r="A908" s="6" t="s">
        <v>333</v>
      </c>
      <c r="B908" s="6" t="s">
        <v>4</v>
      </c>
      <c r="C908" s="6">
        <v>22000000</v>
      </c>
      <c r="D908" s="6" t="s">
        <v>359</v>
      </c>
      <c r="E908" s="6">
        <v>2018</v>
      </c>
      <c r="F908" s="6" t="s">
        <v>73</v>
      </c>
    </row>
    <row r="909" spans="1:6" ht="15.75" customHeight="1" x14ac:dyDescent="0.2">
      <c r="A909" s="6" t="s">
        <v>333</v>
      </c>
      <c r="B909" s="6" t="s">
        <v>4</v>
      </c>
      <c r="C909" s="6">
        <v>80000000</v>
      </c>
      <c r="D909" s="6" t="s">
        <v>90</v>
      </c>
      <c r="E909" s="6">
        <v>2022</v>
      </c>
      <c r="F909" s="6" t="s">
        <v>73</v>
      </c>
    </row>
    <row r="910" spans="1:6" ht="15.75" customHeight="1" x14ac:dyDescent="0.2">
      <c r="A910" s="6" t="s">
        <v>334</v>
      </c>
      <c r="B910" s="6" t="s">
        <v>4</v>
      </c>
      <c r="C910" s="6">
        <v>2000000</v>
      </c>
      <c r="D910" s="6" t="s">
        <v>93</v>
      </c>
      <c r="E910" s="6">
        <v>2020</v>
      </c>
      <c r="F910" s="6" t="s">
        <v>77</v>
      </c>
    </row>
    <row r="911" spans="1:6" ht="15.75" customHeight="1" x14ac:dyDescent="0.2">
      <c r="A911" s="6" t="s">
        <v>334</v>
      </c>
      <c r="B911" s="6" t="s">
        <v>4</v>
      </c>
      <c r="C911" s="6">
        <v>2000000</v>
      </c>
      <c r="D911" s="6" t="s">
        <v>85</v>
      </c>
      <c r="E911" s="6">
        <v>2022</v>
      </c>
      <c r="F911" s="6" t="s">
        <v>77</v>
      </c>
    </row>
    <row r="912" spans="1:6" ht="15.75" customHeight="1" x14ac:dyDescent="0.2">
      <c r="A912" s="6" t="s">
        <v>335</v>
      </c>
      <c r="B912" s="6" t="s">
        <v>4</v>
      </c>
      <c r="C912" s="6">
        <v>120000000</v>
      </c>
      <c r="D912" s="6" t="s">
        <v>72</v>
      </c>
      <c r="E912" s="6">
        <v>2017</v>
      </c>
      <c r="F912" s="6" t="s">
        <v>73</v>
      </c>
    </row>
    <row r="913" spans="1:6" ht="15.75" customHeight="1" x14ac:dyDescent="0.2">
      <c r="A913" s="6" t="s">
        <v>335</v>
      </c>
      <c r="B913" s="6" t="s">
        <v>4</v>
      </c>
      <c r="C913" s="6">
        <v>15000000</v>
      </c>
      <c r="D913" s="6" t="s">
        <v>84</v>
      </c>
      <c r="E913" s="6">
        <v>2022</v>
      </c>
      <c r="F913" s="6" t="s">
        <v>73</v>
      </c>
    </row>
    <row r="914" spans="1:6" ht="15.75" customHeight="1" x14ac:dyDescent="0.2">
      <c r="A914" s="6" t="s">
        <v>616</v>
      </c>
      <c r="B914" s="6" t="s">
        <v>71</v>
      </c>
      <c r="C914" s="6">
        <v>1000000</v>
      </c>
      <c r="D914" s="6" t="s">
        <v>355</v>
      </c>
      <c r="E914" s="6">
        <v>2016</v>
      </c>
      <c r="F914" s="6" t="s">
        <v>77</v>
      </c>
    </row>
    <row r="915" spans="1:6" ht="15.75" customHeight="1" x14ac:dyDescent="0.2">
      <c r="A915" s="6" t="s">
        <v>336</v>
      </c>
      <c r="B915" s="6" t="s">
        <v>4</v>
      </c>
      <c r="C915" s="6">
        <v>26000000</v>
      </c>
      <c r="D915" s="6" t="s">
        <v>79</v>
      </c>
      <c r="E915" s="6">
        <v>2014</v>
      </c>
      <c r="F915" s="6" t="s">
        <v>77</v>
      </c>
    </row>
    <row r="916" spans="1:6" ht="15.75" customHeight="1" x14ac:dyDescent="0.2">
      <c r="A916" s="6" t="s">
        <v>336</v>
      </c>
      <c r="B916" s="6" t="s">
        <v>4</v>
      </c>
      <c r="C916" s="6">
        <v>42000000</v>
      </c>
      <c r="D916" s="6" t="s">
        <v>72</v>
      </c>
      <c r="E916" s="6">
        <v>2018</v>
      </c>
      <c r="F916" s="6" t="s">
        <v>77</v>
      </c>
    </row>
    <row r="917" spans="1:6" ht="15.75" customHeight="1" x14ac:dyDescent="0.2">
      <c r="A917" s="6" t="s">
        <v>336</v>
      </c>
      <c r="B917" s="6" t="s">
        <v>4</v>
      </c>
      <c r="C917" s="6">
        <v>10000000</v>
      </c>
      <c r="D917" s="6" t="s">
        <v>93</v>
      </c>
      <c r="E917" s="6">
        <v>2021</v>
      </c>
      <c r="F917" s="6" t="s">
        <v>77</v>
      </c>
    </row>
    <row r="918" spans="1:6" ht="15.75" customHeight="1" x14ac:dyDescent="0.2">
      <c r="A918" s="6" t="s">
        <v>336</v>
      </c>
      <c r="B918" s="6" t="s">
        <v>4</v>
      </c>
      <c r="C918" s="6">
        <v>20000000</v>
      </c>
      <c r="D918" s="6" t="s">
        <v>79</v>
      </c>
      <c r="E918" s="6">
        <v>2022</v>
      </c>
      <c r="F918" s="6" t="s">
        <v>77</v>
      </c>
    </row>
    <row r="919" spans="1:6" ht="15.75" customHeight="1" x14ac:dyDescent="0.2">
      <c r="A919" s="6" t="s">
        <v>617</v>
      </c>
      <c r="B919" s="6" t="s">
        <v>71</v>
      </c>
      <c r="C919" s="6">
        <v>6500000</v>
      </c>
      <c r="D919" s="6" t="s">
        <v>90</v>
      </c>
      <c r="E919" s="6">
        <v>2014</v>
      </c>
      <c r="F919" s="6" t="s">
        <v>77</v>
      </c>
    </row>
    <row r="920" spans="1:6" ht="15.75" customHeight="1" x14ac:dyDescent="0.2">
      <c r="A920" s="6" t="s">
        <v>337</v>
      </c>
      <c r="B920" s="6" t="s">
        <v>75</v>
      </c>
      <c r="C920" s="6">
        <v>2000000</v>
      </c>
      <c r="D920" s="6" t="s">
        <v>105</v>
      </c>
      <c r="E920" s="6">
        <v>2021</v>
      </c>
      <c r="F920" s="6" t="s">
        <v>77</v>
      </c>
    </row>
    <row r="921" spans="1:6" ht="15.75" customHeight="1" x14ac:dyDescent="0.2">
      <c r="A921" s="6" t="s">
        <v>338</v>
      </c>
      <c r="B921" s="6" t="s">
        <v>4</v>
      </c>
      <c r="C921" s="6">
        <v>2000000</v>
      </c>
      <c r="D921" s="6" t="s">
        <v>79</v>
      </c>
      <c r="E921" s="6">
        <v>2021</v>
      </c>
      <c r="F921" s="6" t="s">
        <v>77</v>
      </c>
    </row>
    <row r="922" spans="1:6" ht="15.75" customHeight="1" x14ac:dyDescent="0.2">
      <c r="A922" s="6" t="s">
        <v>338</v>
      </c>
      <c r="B922" s="6" t="s">
        <v>4</v>
      </c>
      <c r="C922" s="6">
        <v>20000000</v>
      </c>
      <c r="D922" s="6" t="s">
        <v>105</v>
      </c>
      <c r="E922" s="6">
        <v>2022</v>
      </c>
      <c r="F922" s="6" t="s">
        <v>77</v>
      </c>
    </row>
    <row r="923" spans="1:6" ht="15.75" customHeight="1" x14ac:dyDescent="0.2">
      <c r="A923" s="6" t="s">
        <v>618</v>
      </c>
      <c r="B923" s="6" t="s">
        <v>75</v>
      </c>
      <c r="C923" s="6">
        <v>1000000</v>
      </c>
      <c r="D923" s="6" t="s">
        <v>79</v>
      </c>
      <c r="E923" s="6">
        <v>2015</v>
      </c>
      <c r="F923" s="6" t="s">
        <v>77</v>
      </c>
    </row>
    <row r="924" spans="1:6" ht="15.75" customHeight="1" x14ac:dyDescent="0.2">
      <c r="A924" s="6" t="s">
        <v>339</v>
      </c>
      <c r="B924" s="6" t="s">
        <v>4</v>
      </c>
      <c r="C924" s="6">
        <v>20000000</v>
      </c>
      <c r="D924" s="6" t="s">
        <v>72</v>
      </c>
      <c r="E924" s="6">
        <v>2014</v>
      </c>
      <c r="F924" s="6" t="s">
        <v>77</v>
      </c>
    </row>
    <row r="925" spans="1:6" ht="15.75" customHeight="1" x14ac:dyDescent="0.2">
      <c r="A925" s="6" t="s">
        <v>339</v>
      </c>
      <c r="B925" s="6" t="s">
        <v>4</v>
      </c>
      <c r="C925" s="6">
        <v>28000000</v>
      </c>
      <c r="D925" s="6" t="s">
        <v>132</v>
      </c>
      <c r="E925" s="6">
        <v>2017</v>
      </c>
      <c r="F925" s="6" t="s">
        <v>77</v>
      </c>
    </row>
    <row r="926" spans="1:6" ht="15.75" customHeight="1" x14ac:dyDescent="0.2">
      <c r="A926" s="6" t="s">
        <v>339</v>
      </c>
      <c r="B926" s="6" t="s">
        <v>4</v>
      </c>
      <c r="C926" s="6">
        <v>24000000</v>
      </c>
      <c r="D926" s="6" t="s">
        <v>90</v>
      </c>
      <c r="E926" s="6">
        <v>2019</v>
      </c>
      <c r="F926" s="6" t="s">
        <v>77</v>
      </c>
    </row>
    <row r="927" spans="1:6" ht="15.75" customHeight="1" x14ac:dyDescent="0.2">
      <c r="A927" s="6" t="s">
        <v>339</v>
      </c>
      <c r="B927" s="6" t="s">
        <v>4</v>
      </c>
      <c r="C927" s="6">
        <v>5000000</v>
      </c>
      <c r="D927" s="6" t="s">
        <v>81</v>
      </c>
      <c r="E927" s="6">
        <v>2022</v>
      </c>
      <c r="F927" s="6" t="s">
        <v>77</v>
      </c>
    </row>
    <row r="928" spans="1:6" ht="15.75" customHeight="1" x14ac:dyDescent="0.2">
      <c r="A928" s="6" t="s">
        <v>340</v>
      </c>
      <c r="B928" s="6" t="s">
        <v>75</v>
      </c>
      <c r="C928" s="6">
        <v>84000000</v>
      </c>
      <c r="D928" s="6" t="s">
        <v>132</v>
      </c>
      <c r="E928" s="6">
        <v>2019</v>
      </c>
      <c r="F928" s="6" t="s">
        <v>77</v>
      </c>
    </row>
    <row r="929" spans="1:6" ht="15.75" customHeight="1" x14ac:dyDescent="0.2">
      <c r="A929" s="6" t="s">
        <v>340</v>
      </c>
      <c r="B929" s="6" t="s">
        <v>75</v>
      </c>
      <c r="C929" s="6">
        <v>40000000</v>
      </c>
      <c r="D929" s="6" t="s">
        <v>79</v>
      </c>
      <c r="E929" s="6">
        <v>2020</v>
      </c>
      <c r="F929" s="6" t="s">
        <v>77</v>
      </c>
    </row>
    <row r="930" spans="1:6" ht="15.75" customHeight="1" x14ac:dyDescent="0.2">
      <c r="A930" s="6" t="s">
        <v>619</v>
      </c>
      <c r="B930" s="6" t="s">
        <v>4</v>
      </c>
      <c r="C930" s="6">
        <v>4000000</v>
      </c>
      <c r="D930" s="6" t="s">
        <v>79</v>
      </c>
      <c r="E930" s="6">
        <v>2014</v>
      </c>
      <c r="F930" s="6" t="s">
        <v>77</v>
      </c>
    </row>
    <row r="931" spans="1:6" ht="15.75" customHeight="1" x14ac:dyDescent="0.2">
      <c r="A931" s="6" t="s">
        <v>341</v>
      </c>
      <c r="B931" s="6" t="s">
        <v>75</v>
      </c>
      <c r="C931" s="6">
        <v>2000000</v>
      </c>
      <c r="D931" s="6" t="s">
        <v>79</v>
      </c>
      <c r="E931" s="6">
        <v>2021</v>
      </c>
      <c r="F931" s="6" t="s">
        <v>77</v>
      </c>
    </row>
    <row r="932" spans="1:6" ht="15.75" customHeight="1" x14ac:dyDescent="0.2">
      <c r="A932" s="6" t="s">
        <v>620</v>
      </c>
      <c r="B932" s="6" t="s">
        <v>71</v>
      </c>
      <c r="C932" s="6">
        <v>5500000</v>
      </c>
      <c r="D932" s="6" t="s">
        <v>76</v>
      </c>
      <c r="E932" s="6">
        <v>2014</v>
      </c>
      <c r="F932" s="6" t="s">
        <v>77</v>
      </c>
    </row>
    <row r="933" spans="1:6" ht="15.75" customHeight="1" x14ac:dyDescent="0.2">
      <c r="A933" s="6" t="s">
        <v>342</v>
      </c>
      <c r="B933" s="6" t="s">
        <v>75</v>
      </c>
      <c r="C933" s="6">
        <v>2000000</v>
      </c>
      <c r="D933" s="6" t="s">
        <v>93</v>
      </c>
      <c r="E933" s="6">
        <v>2022</v>
      </c>
      <c r="F933" s="6" t="s">
        <v>77</v>
      </c>
    </row>
    <row r="934" spans="1:6" ht="15.75" customHeight="1" x14ac:dyDescent="0.2">
      <c r="A934" s="6" t="s">
        <v>343</v>
      </c>
      <c r="B934" s="6" t="s">
        <v>75</v>
      </c>
      <c r="C934" s="6">
        <v>1000000</v>
      </c>
      <c r="D934" s="6" t="s">
        <v>85</v>
      </c>
      <c r="E934" s="6">
        <v>2014</v>
      </c>
      <c r="F934" s="6" t="s">
        <v>77</v>
      </c>
    </row>
    <row r="935" spans="1:6" ht="15.75" customHeight="1" x14ac:dyDescent="0.2">
      <c r="A935" s="6" t="s">
        <v>343</v>
      </c>
      <c r="B935" s="6" t="s">
        <v>75</v>
      </c>
      <c r="C935" s="6">
        <v>3500000</v>
      </c>
      <c r="D935" s="6" t="s">
        <v>76</v>
      </c>
      <c r="E935" s="6">
        <v>2016</v>
      </c>
      <c r="F935" s="6" t="s">
        <v>77</v>
      </c>
    </row>
    <row r="936" spans="1:6" ht="15.75" customHeight="1" x14ac:dyDescent="0.2">
      <c r="A936" s="6" t="s">
        <v>343</v>
      </c>
      <c r="B936" s="6" t="s">
        <v>75</v>
      </c>
      <c r="C936" s="6">
        <v>32000000</v>
      </c>
      <c r="D936" s="6" t="s">
        <v>359</v>
      </c>
      <c r="E936" s="6">
        <v>2018</v>
      </c>
      <c r="F936" s="6" t="s">
        <v>77</v>
      </c>
    </row>
    <row r="937" spans="1:6" ht="15.75" customHeight="1" x14ac:dyDescent="0.2">
      <c r="A937" s="6" t="s">
        <v>343</v>
      </c>
      <c r="B937" s="6" t="s">
        <v>75</v>
      </c>
      <c r="C937" s="6">
        <v>14000000</v>
      </c>
      <c r="D937" s="6" t="s">
        <v>81</v>
      </c>
      <c r="E937" s="6">
        <v>2022</v>
      </c>
      <c r="F937" s="6" t="s">
        <v>77</v>
      </c>
    </row>
    <row r="938" spans="1:6" ht="15.75" customHeight="1" x14ac:dyDescent="0.2">
      <c r="A938" s="6" t="s">
        <v>621</v>
      </c>
      <c r="B938" s="6" t="s">
        <v>71</v>
      </c>
      <c r="C938" s="6">
        <v>3000000</v>
      </c>
      <c r="D938" s="6" t="s">
        <v>72</v>
      </c>
      <c r="E938" s="6">
        <v>2014</v>
      </c>
      <c r="F938" s="6" t="s">
        <v>77</v>
      </c>
    </row>
    <row r="939" spans="1:6" ht="15.75" customHeight="1" x14ac:dyDescent="0.2">
      <c r="A939" s="6" t="s">
        <v>622</v>
      </c>
      <c r="B939" s="6" t="s">
        <v>4</v>
      </c>
      <c r="C939" s="6">
        <v>1000000</v>
      </c>
      <c r="D939" s="6" t="s">
        <v>72</v>
      </c>
      <c r="E939" s="6">
        <v>2016</v>
      </c>
      <c r="F939" s="6" t="s">
        <v>77</v>
      </c>
    </row>
    <row r="940" spans="1:6" ht="15.75" customHeight="1" x14ac:dyDescent="0.2">
      <c r="A940" s="6" t="s">
        <v>623</v>
      </c>
      <c r="B940" s="6" t="s">
        <v>4</v>
      </c>
      <c r="C940" s="6">
        <v>2000000</v>
      </c>
      <c r="D940" s="6" t="s">
        <v>90</v>
      </c>
      <c r="E940" s="6">
        <v>2014</v>
      </c>
      <c r="F940" s="6" t="s">
        <v>77</v>
      </c>
    </row>
    <row r="941" spans="1:6" ht="15.75" customHeight="1" x14ac:dyDescent="0.2">
      <c r="A941" s="6" t="s">
        <v>623</v>
      </c>
      <c r="B941" s="6" t="s">
        <v>4</v>
      </c>
      <c r="C941" s="6">
        <v>2000000</v>
      </c>
      <c r="D941" s="6" t="s">
        <v>72</v>
      </c>
      <c r="E941" s="6">
        <v>2016</v>
      </c>
      <c r="F941" s="6" t="s">
        <v>77</v>
      </c>
    </row>
    <row r="942" spans="1:6" ht="15.75" customHeight="1" x14ac:dyDescent="0.2">
      <c r="A942" s="6" t="s">
        <v>344</v>
      </c>
      <c r="B942" s="6" t="s">
        <v>71</v>
      </c>
      <c r="C942" s="6">
        <v>19000000</v>
      </c>
      <c r="D942" s="6" t="s">
        <v>76</v>
      </c>
      <c r="E942" s="6">
        <v>2020</v>
      </c>
      <c r="F942" s="6" t="s">
        <v>77</v>
      </c>
    </row>
    <row r="943" spans="1:6" ht="15.75" customHeight="1" x14ac:dyDescent="0.2">
      <c r="A943" s="6" t="s">
        <v>624</v>
      </c>
      <c r="B943" s="6" t="s">
        <v>71</v>
      </c>
      <c r="C943" s="6">
        <v>32000000</v>
      </c>
      <c r="D943" s="6" t="s">
        <v>132</v>
      </c>
      <c r="E943" s="6">
        <v>2014</v>
      </c>
      <c r="F943" s="6" t="s">
        <v>77</v>
      </c>
    </row>
    <row r="944" spans="1:6" ht="15.75" customHeight="1" x14ac:dyDescent="0.2">
      <c r="A944" s="6" t="s">
        <v>345</v>
      </c>
      <c r="B944" s="6" t="s">
        <v>92</v>
      </c>
      <c r="C944" s="6">
        <v>2000000</v>
      </c>
      <c r="D944" s="6" t="s">
        <v>93</v>
      </c>
      <c r="E944" s="6">
        <v>2021</v>
      </c>
      <c r="F944" s="6" t="s">
        <v>77</v>
      </c>
    </row>
    <row r="945" spans="1:6" ht="15.75" customHeight="1" x14ac:dyDescent="0.2">
      <c r="A945" s="6" t="s">
        <v>345</v>
      </c>
      <c r="B945" s="6" t="s">
        <v>92</v>
      </c>
      <c r="C945" s="6">
        <v>5000000</v>
      </c>
      <c r="D945" s="6" t="s">
        <v>76</v>
      </c>
      <c r="E945" s="6">
        <v>2022</v>
      </c>
      <c r="F945" s="6" t="s">
        <v>77</v>
      </c>
    </row>
    <row r="946" spans="1:6" ht="15.75" customHeight="1" x14ac:dyDescent="0.2">
      <c r="A946" s="6" t="s">
        <v>346</v>
      </c>
      <c r="B946" s="6" t="s">
        <v>75</v>
      </c>
      <c r="C946" s="6">
        <v>107500000</v>
      </c>
      <c r="D946" s="6" t="s">
        <v>72</v>
      </c>
      <c r="E946" s="6">
        <v>2022</v>
      </c>
      <c r="F946" s="6" t="s">
        <v>73</v>
      </c>
    </row>
    <row r="947" spans="1:6" ht="15.75" customHeight="1" x14ac:dyDescent="0.2">
      <c r="A947" s="6" t="s">
        <v>347</v>
      </c>
      <c r="B947" s="6" t="s">
        <v>75</v>
      </c>
      <c r="C947" s="6">
        <v>87500000</v>
      </c>
      <c r="D947" s="6" t="s">
        <v>76</v>
      </c>
      <c r="E947" s="6">
        <v>2022</v>
      </c>
      <c r="F947" s="6" t="s">
        <v>77</v>
      </c>
    </row>
    <row r="948" spans="1:6" ht="15.75" customHeight="1" x14ac:dyDescent="0.2">
      <c r="A948" s="6" t="s">
        <v>625</v>
      </c>
      <c r="B948" s="6" t="s">
        <v>4</v>
      </c>
      <c r="C948" s="6">
        <v>10000000</v>
      </c>
      <c r="D948" s="6" t="s">
        <v>359</v>
      </c>
      <c r="E948" s="6">
        <v>2014</v>
      </c>
      <c r="F948" s="6" t="s">
        <v>73</v>
      </c>
    </row>
    <row r="949" spans="1:6" ht="15.75" customHeight="1" x14ac:dyDescent="0.2">
      <c r="A949" s="6" t="s">
        <v>348</v>
      </c>
      <c r="B949" s="6" t="s">
        <v>92</v>
      </c>
      <c r="C949" s="6">
        <v>22000000</v>
      </c>
      <c r="D949" s="6" t="s">
        <v>132</v>
      </c>
      <c r="E949" s="6">
        <v>2014</v>
      </c>
      <c r="F949" s="6" t="s">
        <v>77</v>
      </c>
    </row>
    <row r="950" spans="1:6" ht="15.75" customHeight="1" x14ac:dyDescent="0.2">
      <c r="A950" s="6" t="s">
        <v>348</v>
      </c>
      <c r="B950" s="6" t="s">
        <v>92</v>
      </c>
      <c r="C950" s="6">
        <v>50000000</v>
      </c>
      <c r="D950" s="6" t="s">
        <v>76</v>
      </c>
      <c r="E950" s="6">
        <v>2018</v>
      </c>
      <c r="F950" s="6" t="s">
        <v>77</v>
      </c>
    </row>
    <row r="951" spans="1:6" ht="15.75" customHeight="1" x14ac:dyDescent="0.2">
      <c r="A951" s="6" t="s">
        <v>348</v>
      </c>
      <c r="B951" s="6" t="s">
        <v>92</v>
      </c>
      <c r="C951" s="6">
        <v>12000000</v>
      </c>
      <c r="D951" s="6" t="s">
        <v>76</v>
      </c>
      <c r="E951" s="6">
        <v>2019</v>
      </c>
      <c r="F951" s="6" t="s">
        <v>77</v>
      </c>
    </row>
    <row r="952" spans="1:6" ht="15.75" customHeight="1" x14ac:dyDescent="0.2">
      <c r="A952" s="6" t="s">
        <v>348</v>
      </c>
      <c r="B952" s="6" t="s">
        <v>92</v>
      </c>
      <c r="C952" s="6">
        <v>19000000</v>
      </c>
      <c r="D952" s="6" t="s">
        <v>81</v>
      </c>
      <c r="E952" s="6">
        <v>2022</v>
      </c>
      <c r="F952" s="6" t="s">
        <v>77</v>
      </c>
    </row>
    <row r="953" spans="1:6" ht="15.75" customHeight="1" x14ac:dyDescent="0.2">
      <c r="A953" s="6" t="s">
        <v>349</v>
      </c>
      <c r="B953" s="6" t="s">
        <v>75</v>
      </c>
      <c r="C953" s="6">
        <v>2000000</v>
      </c>
      <c r="D953" s="6" t="s">
        <v>105</v>
      </c>
      <c r="E953" s="6">
        <v>2022</v>
      </c>
      <c r="F953" s="6" t="s">
        <v>77</v>
      </c>
    </row>
    <row r="954" spans="1:6" ht="15.75" customHeight="1" x14ac:dyDescent="0.2">
      <c r="A954" s="6" t="s">
        <v>350</v>
      </c>
      <c r="B954" s="6" t="s">
        <v>4</v>
      </c>
      <c r="C954" s="6">
        <v>32000000</v>
      </c>
      <c r="D954" s="6" t="s">
        <v>81</v>
      </c>
      <c r="E954" s="6">
        <v>2022</v>
      </c>
      <c r="F954" s="6" t="s">
        <v>77</v>
      </c>
    </row>
    <row r="955" spans="1:6" ht="15.75" customHeight="1" x14ac:dyDescent="0.2">
      <c r="A955" s="6" t="s">
        <v>351</v>
      </c>
      <c r="B955" s="6" t="s">
        <v>75</v>
      </c>
      <c r="C955" s="6">
        <v>5000000</v>
      </c>
      <c r="D955" s="6" t="s">
        <v>93</v>
      </c>
      <c r="E955" s="6">
        <v>2022</v>
      </c>
      <c r="F955" s="6" t="s">
        <v>77</v>
      </c>
    </row>
    <row r="956" spans="1:6" ht="15.75" customHeight="1" x14ac:dyDescent="0.2">
      <c r="A956" s="6" t="s">
        <v>352</v>
      </c>
      <c r="B956" s="6" t="s">
        <v>75</v>
      </c>
      <c r="C956" s="6">
        <v>24000000</v>
      </c>
      <c r="D956" s="6" t="s">
        <v>90</v>
      </c>
      <c r="E956" s="6">
        <v>2020</v>
      </c>
      <c r="F956" s="6" t="s">
        <v>77</v>
      </c>
    </row>
    <row r="957" spans="1:6" ht="15.75" customHeight="1" x14ac:dyDescent="0.2">
      <c r="A957" s="6" t="s">
        <v>626</v>
      </c>
      <c r="B957" s="6" t="s">
        <v>75</v>
      </c>
      <c r="C957" s="6">
        <v>1000000</v>
      </c>
      <c r="D957" s="6" t="s">
        <v>132</v>
      </c>
      <c r="E957" s="6">
        <v>2015</v>
      </c>
      <c r="F957" s="6" t="s">
        <v>77</v>
      </c>
    </row>
    <row r="958" spans="1:6" ht="15.75" customHeight="1" x14ac:dyDescent="0.2">
      <c r="A958" s="6" t="s">
        <v>627</v>
      </c>
      <c r="B958" s="6" t="s">
        <v>92</v>
      </c>
      <c r="C958" s="6">
        <v>1000000</v>
      </c>
      <c r="D958" s="6" t="s">
        <v>72</v>
      </c>
      <c r="E958" s="6">
        <v>2014</v>
      </c>
      <c r="F958" s="6" t="s">
        <v>77</v>
      </c>
    </row>
    <row r="959" spans="1:6" ht="15.75" customHeight="1" x14ac:dyDescent="0.2">
      <c r="A959" s="6" t="s">
        <v>353</v>
      </c>
      <c r="B959" s="6" t="s">
        <v>75</v>
      </c>
      <c r="C959" s="6">
        <v>2000000</v>
      </c>
      <c r="D959" s="6" t="s">
        <v>84</v>
      </c>
      <c r="E959" s="6">
        <v>2021</v>
      </c>
      <c r="F959" s="6" t="s">
        <v>77</v>
      </c>
    </row>
    <row r="960" spans="1:6" ht="15.75" customHeight="1" x14ac:dyDescent="0.2">
      <c r="A960" s="6" t="s">
        <v>628</v>
      </c>
      <c r="B960" s="6" t="s">
        <v>75</v>
      </c>
      <c r="C960" s="6">
        <v>32500000</v>
      </c>
      <c r="D960" s="6" t="s">
        <v>79</v>
      </c>
      <c r="E960" s="6">
        <v>2014</v>
      </c>
      <c r="F960" s="6" t="s">
        <v>77</v>
      </c>
    </row>
    <row r="961" spans="1:6" ht="15.75" customHeight="1" x14ac:dyDescent="0.2">
      <c r="A961" s="6" t="s">
        <v>628</v>
      </c>
      <c r="B961" s="6" t="s">
        <v>75</v>
      </c>
      <c r="C961" s="6">
        <v>19000000</v>
      </c>
      <c r="D961" s="6" t="s">
        <v>76</v>
      </c>
      <c r="E961" s="6">
        <v>2018</v>
      </c>
      <c r="F961" s="6" t="s">
        <v>77</v>
      </c>
    </row>
    <row r="962" spans="1:6" ht="15.75" customHeight="1" x14ac:dyDescent="0.2">
      <c r="A962" s="6" t="s">
        <v>629</v>
      </c>
      <c r="B962" s="6" t="s">
        <v>75</v>
      </c>
      <c r="C962" s="6">
        <v>140000000</v>
      </c>
      <c r="D962" s="6" t="s">
        <v>72</v>
      </c>
      <c r="E962" s="6">
        <v>2014</v>
      </c>
      <c r="F962" s="6" t="s">
        <v>77</v>
      </c>
    </row>
    <row r="963" spans="1:6" ht="15.75" customHeight="1" x14ac:dyDescent="0.2">
      <c r="A963" s="6" t="s">
        <v>629</v>
      </c>
      <c r="B963" s="6" t="s">
        <v>71</v>
      </c>
      <c r="C963" s="6">
        <v>160000000</v>
      </c>
      <c r="D963" s="6" t="s">
        <v>359</v>
      </c>
      <c r="E963" s="6">
        <v>2015</v>
      </c>
      <c r="F963" s="6" t="s">
        <v>77</v>
      </c>
    </row>
    <row r="964" spans="1:6" ht="15.75" customHeight="1" x14ac:dyDescent="0.2">
      <c r="A964" s="6" t="s">
        <v>629</v>
      </c>
      <c r="B964" s="6" t="s">
        <v>75</v>
      </c>
      <c r="C964" s="6">
        <v>70000000</v>
      </c>
      <c r="D964" s="6" t="s">
        <v>76</v>
      </c>
      <c r="E964" s="6">
        <v>2016</v>
      </c>
      <c r="F964" s="6" t="s">
        <v>77</v>
      </c>
    </row>
    <row r="965" spans="1:6" ht="15.75" customHeight="1" x14ac:dyDescent="0.2">
      <c r="A965" s="6" t="s">
        <v>629</v>
      </c>
      <c r="B965" s="6" t="s">
        <v>75</v>
      </c>
      <c r="C965" s="6">
        <v>20000000</v>
      </c>
      <c r="D965" s="6" t="s">
        <v>132</v>
      </c>
      <c r="E965" s="6">
        <v>2018</v>
      </c>
      <c r="F965" s="6" t="s">
        <v>77</v>
      </c>
    </row>
    <row r="966" spans="1:6" ht="15.75" customHeight="1" x14ac:dyDescent="0.2">
      <c r="A966" s="6" t="s">
        <v>629</v>
      </c>
      <c r="B966" s="6" t="s">
        <v>75</v>
      </c>
      <c r="C966" s="6">
        <v>10000000</v>
      </c>
      <c r="D966" s="6" t="s">
        <v>84</v>
      </c>
      <c r="E966" s="6">
        <v>2019</v>
      </c>
      <c r="F966" s="6" t="s">
        <v>77</v>
      </c>
    </row>
    <row r="967" spans="1:6" ht="15.75" customHeight="1" x14ac:dyDescent="0.2">
      <c r="A967" s="6" t="s">
        <v>354</v>
      </c>
      <c r="B967" s="6" t="s">
        <v>4</v>
      </c>
      <c r="C967" s="6">
        <v>65000000</v>
      </c>
      <c r="D967" s="6" t="s">
        <v>90</v>
      </c>
      <c r="E967" s="6">
        <v>2022</v>
      </c>
      <c r="F967" s="6" t="s">
        <v>77</v>
      </c>
    </row>
    <row r="968" spans="1:6" ht="15.75" customHeight="1" x14ac:dyDescent="0.2">
      <c r="A968" s="6" t="s">
        <v>630</v>
      </c>
      <c r="B968" s="6" t="s">
        <v>4</v>
      </c>
      <c r="C968" s="6">
        <v>1000000</v>
      </c>
      <c r="D968" s="6" t="s">
        <v>72</v>
      </c>
      <c r="E968" s="6">
        <v>2014</v>
      </c>
      <c r="F968" s="6" t="s">
        <v>77</v>
      </c>
    </row>
    <row r="969" spans="1:6" ht="15.75" customHeight="1" x14ac:dyDescent="0.2">
      <c r="A969" s="6" t="s">
        <v>630</v>
      </c>
      <c r="B969" s="6" t="s">
        <v>4</v>
      </c>
      <c r="C969" s="6">
        <v>60000000</v>
      </c>
      <c r="D969" s="6" t="s">
        <v>72</v>
      </c>
      <c r="E969" s="6">
        <v>2018</v>
      </c>
      <c r="F969" s="6" t="s">
        <v>77</v>
      </c>
    </row>
    <row r="970" spans="1:6" ht="15.75" customHeight="1" x14ac:dyDescent="0.2">
      <c r="A970" s="6" t="s">
        <v>631</v>
      </c>
      <c r="B970" s="6" t="s">
        <v>4</v>
      </c>
      <c r="C970" s="6">
        <v>26000000</v>
      </c>
      <c r="D970" s="6" t="s">
        <v>84</v>
      </c>
      <c r="E970" s="6">
        <v>2014</v>
      </c>
      <c r="F970" s="6" t="s">
        <v>77</v>
      </c>
    </row>
    <row r="971" spans="1:6" ht="15.75" customHeight="1" x14ac:dyDescent="0.2">
      <c r="A971" s="6" t="s">
        <v>631</v>
      </c>
      <c r="B971" s="6" t="s">
        <v>4</v>
      </c>
      <c r="C971" s="6">
        <v>40000000</v>
      </c>
      <c r="D971" s="6" t="s">
        <v>359</v>
      </c>
      <c r="E971" s="6">
        <v>2015</v>
      </c>
      <c r="F971" s="6" t="s">
        <v>77</v>
      </c>
    </row>
    <row r="972" spans="1:6" ht="15.75" customHeight="1" x14ac:dyDescent="0.2">
      <c r="A972" s="6" t="s">
        <v>632</v>
      </c>
      <c r="B972" s="6" t="s">
        <v>4</v>
      </c>
      <c r="C972" s="6">
        <v>6000000</v>
      </c>
      <c r="D972" s="6" t="s">
        <v>90</v>
      </c>
      <c r="E972" s="6">
        <v>2018</v>
      </c>
      <c r="F972" s="6" t="s">
        <v>77</v>
      </c>
    </row>
    <row r="973" spans="1:6" ht="15.75" customHeight="1" x14ac:dyDescent="0.2"/>
    <row r="974" spans="1:6" ht="15.75" customHeight="1" x14ac:dyDescent="0.2"/>
    <row r="975" spans="1:6" ht="15.75" customHeight="1" x14ac:dyDescent="0.2"/>
    <row r="976" spans="1: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000"/>
  <sheetViews>
    <sheetView workbookViewId="0"/>
  </sheetViews>
  <sheetFormatPr baseColWidth="10" defaultColWidth="14.5" defaultRowHeight="15" customHeight="1" x14ac:dyDescent="0.2"/>
  <cols>
    <col min="1" max="39" width="8.83203125" customWidth="1"/>
  </cols>
  <sheetData>
    <row r="1" spans="1:39" x14ac:dyDescent="0.2">
      <c r="A1" s="24" t="s">
        <v>1013</v>
      </c>
    </row>
    <row r="2" spans="1:39" x14ac:dyDescent="0.2">
      <c r="A2" s="6" t="s">
        <v>1014</v>
      </c>
      <c r="B2" s="6" t="s">
        <v>67</v>
      </c>
      <c r="C2" s="6" t="s">
        <v>1015</v>
      </c>
      <c r="D2" s="6" t="s">
        <v>1016</v>
      </c>
      <c r="E2" s="6" t="s">
        <v>1017</v>
      </c>
      <c r="F2" s="6" t="s">
        <v>1018</v>
      </c>
      <c r="G2" s="6" t="s">
        <v>1019</v>
      </c>
      <c r="H2" s="6" t="s">
        <v>1020</v>
      </c>
      <c r="I2" s="6" t="s">
        <v>1021</v>
      </c>
      <c r="J2" s="6" t="s">
        <v>1022</v>
      </c>
      <c r="K2" s="6" t="s">
        <v>1023</v>
      </c>
      <c r="L2" s="6" t="s">
        <v>1024</v>
      </c>
      <c r="M2" s="6" t="s">
        <v>1025</v>
      </c>
      <c r="N2" s="6" t="s">
        <v>1026</v>
      </c>
      <c r="O2" s="6" t="s">
        <v>1027</v>
      </c>
      <c r="P2" s="6" t="s">
        <v>1028</v>
      </c>
      <c r="Q2" s="6" t="s">
        <v>1029</v>
      </c>
      <c r="R2" s="6" t="s">
        <v>1030</v>
      </c>
      <c r="S2" s="6" t="s">
        <v>1031</v>
      </c>
      <c r="T2" s="6" t="s">
        <v>1032</v>
      </c>
      <c r="U2" s="6" t="s">
        <v>1033</v>
      </c>
      <c r="V2" s="6" t="s">
        <v>1034</v>
      </c>
      <c r="W2" s="6" t="s">
        <v>1035</v>
      </c>
      <c r="X2" s="6" t="s">
        <v>1036</v>
      </c>
      <c r="Y2" s="6" t="s">
        <v>1037</v>
      </c>
      <c r="Z2" s="6" t="s">
        <v>1038</v>
      </c>
      <c r="AA2" s="6" t="s">
        <v>1039</v>
      </c>
      <c r="AB2" s="6" t="s">
        <v>1040</v>
      </c>
      <c r="AC2" s="6" t="s">
        <v>1041</v>
      </c>
      <c r="AD2" s="6" t="s">
        <v>1042</v>
      </c>
      <c r="AE2" s="6" t="s">
        <v>1043</v>
      </c>
      <c r="AF2" s="6" t="s">
        <v>1044</v>
      </c>
      <c r="AG2" s="6" t="s">
        <v>1045</v>
      </c>
      <c r="AH2" s="6" t="s">
        <v>1046</v>
      </c>
      <c r="AI2" s="6" t="s">
        <v>1047</v>
      </c>
      <c r="AJ2" s="6" t="s">
        <v>1048</v>
      </c>
      <c r="AK2" s="6" t="s">
        <v>1049</v>
      </c>
      <c r="AL2" s="6" t="s">
        <v>1050</v>
      </c>
      <c r="AM2" s="6" t="s">
        <v>1051</v>
      </c>
    </row>
    <row r="3" spans="1:39" x14ac:dyDescent="0.2">
      <c r="A3" s="6" t="s">
        <v>509</v>
      </c>
      <c r="B3" s="6" t="s">
        <v>700</v>
      </c>
      <c r="C3" s="6" t="s">
        <v>1052</v>
      </c>
      <c r="D3" s="6" t="s">
        <v>1053</v>
      </c>
      <c r="E3" s="6">
        <v>12</v>
      </c>
      <c r="F3" s="6" t="s">
        <v>1054</v>
      </c>
      <c r="G3" s="6" t="s">
        <v>1055</v>
      </c>
      <c r="H3" s="6" t="s">
        <v>1056</v>
      </c>
      <c r="I3" s="6" t="s">
        <v>1057</v>
      </c>
      <c r="J3" s="6" t="s">
        <v>1058</v>
      </c>
      <c r="K3" s="6" t="s">
        <v>1059</v>
      </c>
      <c r="L3" s="6" t="s">
        <v>1060</v>
      </c>
      <c r="M3" s="6">
        <v>40</v>
      </c>
      <c r="N3" s="6">
        <v>40</v>
      </c>
      <c r="O3" s="6">
        <v>6</v>
      </c>
      <c r="P3" s="6">
        <v>1375</v>
      </c>
      <c r="Q3" s="6" t="s">
        <v>1061</v>
      </c>
      <c r="R3" s="6">
        <v>3</v>
      </c>
      <c r="S3" s="6">
        <v>6</v>
      </c>
      <c r="T3" s="6">
        <v>130</v>
      </c>
      <c r="U3" s="6">
        <v>55</v>
      </c>
      <c r="V3" s="6">
        <v>40.44</v>
      </c>
      <c r="W3" s="6">
        <v>142.47999999999999</v>
      </c>
      <c r="X3" s="6">
        <v>19</v>
      </c>
      <c r="Y3" s="6">
        <v>0</v>
      </c>
      <c r="Z3" s="6">
        <v>0</v>
      </c>
      <c r="AA3" s="6">
        <v>2</v>
      </c>
      <c r="AB3" s="6">
        <v>6</v>
      </c>
      <c r="AC3" s="6">
        <v>9.1</v>
      </c>
      <c r="AD3" s="6">
        <v>0</v>
      </c>
      <c r="AE3" s="6">
        <v>51</v>
      </c>
      <c r="AF3" s="6">
        <v>2</v>
      </c>
      <c r="AG3" s="6" t="s">
        <v>1062</v>
      </c>
      <c r="AH3" s="6">
        <v>0</v>
      </c>
      <c r="AI3" s="6">
        <v>0</v>
      </c>
      <c r="AJ3" s="6">
        <v>25.5</v>
      </c>
      <c r="AK3" s="6">
        <v>5.56</v>
      </c>
      <c r="AL3" s="6">
        <v>27.5</v>
      </c>
      <c r="AM3" s="6">
        <v>6</v>
      </c>
    </row>
    <row r="4" spans="1:39" x14ac:dyDescent="0.2">
      <c r="A4" s="6" t="s">
        <v>209</v>
      </c>
      <c r="B4" s="6" t="s">
        <v>700</v>
      </c>
      <c r="C4" s="6" t="s">
        <v>1063</v>
      </c>
      <c r="D4" s="6" t="s">
        <v>1064</v>
      </c>
      <c r="E4" s="6">
        <v>11.5</v>
      </c>
      <c r="F4" s="6" t="s">
        <v>1065</v>
      </c>
      <c r="G4" s="6" t="s">
        <v>1066</v>
      </c>
      <c r="H4" s="6" t="s">
        <v>1067</v>
      </c>
      <c r="I4" s="6" t="s">
        <v>1068</v>
      </c>
      <c r="J4" s="6" t="s">
        <v>1058</v>
      </c>
      <c r="K4" s="6" t="s">
        <v>1069</v>
      </c>
      <c r="L4" s="6" t="s">
        <v>1070</v>
      </c>
      <c r="M4" s="6">
        <v>17</v>
      </c>
      <c r="N4" s="6">
        <v>13</v>
      </c>
      <c r="O4" s="6">
        <v>1</v>
      </c>
      <c r="P4" s="6">
        <v>285</v>
      </c>
      <c r="Q4" s="6" t="s">
        <v>1071</v>
      </c>
      <c r="R4" s="6">
        <v>1</v>
      </c>
      <c r="S4" s="6">
        <v>0</v>
      </c>
      <c r="T4" s="6">
        <v>14</v>
      </c>
      <c r="U4" s="6">
        <v>20</v>
      </c>
      <c r="V4" s="6">
        <v>23.75</v>
      </c>
      <c r="W4" s="6">
        <v>158.33000000000001</v>
      </c>
      <c r="X4" s="6">
        <v>8</v>
      </c>
      <c r="Y4" s="6">
        <v>0</v>
      </c>
      <c r="Z4" s="6">
        <v>1</v>
      </c>
      <c r="AA4" s="6">
        <v>2</v>
      </c>
      <c r="AB4" s="6">
        <v>12</v>
      </c>
      <c r="AC4" s="6">
        <v>33</v>
      </c>
      <c r="AD4" s="6">
        <v>0</v>
      </c>
      <c r="AE4" s="6">
        <v>235</v>
      </c>
      <c r="AF4" s="6">
        <v>12</v>
      </c>
      <c r="AG4" s="6" t="s">
        <v>1072</v>
      </c>
      <c r="AH4" s="6">
        <v>0</v>
      </c>
      <c r="AI4" s="6">
        <v>0</v>
      </c>
      <c r="AJ4" s="6">
        <v>19.579999999999998</v>
      </c>
      <c r="AK4" s="6">
        <v>7.12</v>
      </c>
      <c r="AL4" s="6">
        <v>16.5</v>
      </c>
      <c r="AM4" s="6">
        <v>12</v>
      </c>
    </row>
    <row r="5" spans="1:39" x14ac:dyDescent="0.2">
      <c r="A5" s="6" t="s">
        <v>193</v>
      </c>
      <c r="B5" s="6" t="s">
        <v>700</v>
      </c>
      <c r="C5" s="6" t="s">
        <v>1073</v>
      </c>
      <c r="D5" s="6" t="s">
        <v>1074</v>
      </c>
      <c r="E5" s="6">
        <v>9.25</v>
      </c>
      <c r="F5" s="6" t="s">
        <v>193</v>
      </c>
      <c r="G5" s="6" t="s">
        <v>1075</v>
      </c>
      <c r="H5" s="6" t="s">
        <v>1076</v>
      </c>
      <c r="I5" s="6" t="s">
        <v>1077</v>
      </c>
      <c r="J5" s="6" t="s">
        <v>1078</v>
      </c>
      <c r="K5" s="6" t="s">
        <v>1079</v>
      </c>
      <c r="L5" s="6" t="s">
        <v>1070</v>
      </c>
      <c r="M5" s="6">
        <v>40</v>
      </c>
      <c r="N5" s="6">
        <v>15</v>
      </c>
      <c r="O5" s="6">
        <v>11</v>
      </c>
      <c r="P5" s="6">
        <v>121</v>
      </c>
      <c r="Q5" s="6" t="s">
        <v>1080</v>
      </c>
      <c r="R5" s="6">
        <v>0</v>
      </c>
      <c r="S5" s="6">
        <v>0</v>
      </c>
      <c r="T5" s="6">
        <v>11</v>
      </c>
      <c r="U5" s="6">
        <v>5</v>
      </c>
      <c r="V5" s="6">
        <v>30.25</v>
      </c>
      <c r="W5" s="6">
        <v>116.34</v>
      </c>
      <c r="X5" s="6">
        <v>12</v>
      </c>
      <c r="Y5" s="6">
        <v>0</v>
      </c>
      <c r="Z5" s="6">
        <v>4</v>
      </c>
      <c r="AA5" s="6">
        <v>0</v>
      </c>
      <c r="AB5" s="6">
        <v>40</v>
      </c>
      <c r="AC5" s="6">
        <v>145.1</v>
      </c>
      <c r="AD5" s="6">
        <v>0</v>
      </c>
      <c r="AE5" s="6">
        <v>1245</v>
      </c>
      <c r="AF5" s="6">
        <v>49</v>
      </c>
      <c r="AG5" s="6" t="s">
        <v>1081</v>
      </c>
      <c r="AH5" s="6">
        <v>5</v>
      </c>
      <c r="AI5" s="6">
        <v>0</v>
      </c>
      <c r="AJ5" s="6">
        <v>25.4</v>
      </c>
      <c r="AK5" s="6">
        <v>8.57</v>
      </c>
      <c r="AL5" s="6">
        <v>17.77</v>
      </c>
      <c r="AM5" s="6">
        <v>40</v>
      </c>
    </row>
    <row r="6" spans="1:39" x14ac:dyDescent="0.2">
      <c r="A6" s="6" t="s">
        <v>304</v>
      </c>
      <c r="B6" s="6" t="s">
        <v>700</v>
      </c>
      <c r="C6" s="6" t="s">
        <v>1082</v>
      </c>
      <c r="D6" s="6" t="s">
        <v>1064</v>
      </c>
      <c r="E6" s="6">
        <v>9</v>
      </c>
      <c r="F6" s="6" t="s">
        <v>1083</v>
      </c>
      <c r="G6" s="6" t="s">
        <v>1084</v>
      </c>
      <c r="H6" s="6" t="s">
        <v>1085</v>
      </c>
      <c r="I6" s="6" t="s">
        <v>1057</v>
      </c>
      <c r="J6" s="6" t="s">
        <v>1058</v>
      </c>
      <c r="K6" s="6" t="s">
        <v>1059</v>
      </c>
      <c r="L6" s="6" t="s">
        <v>1060</v>
      </c>
      <c r="M6" s="6">
        <v>37</v>
      </c>
      <c r="N6" s="6">
        <v>35</v>
      </c>
      <c r="O6" s="6">
        <v>3</v>
      </c>
      <c r="P6" s="6">
        <v>861</v>
      </c>
      <c r="Q6" s="6" t="s">
        <v>1086</v>
      </c>
      <c r="R6" s="6">
        <v>0</v>
      </c>
      <c r="S6" s="6">
        <v>6</v>
      </c>
      <c r="T6" s="6">
        <v>80</v>
      </c>
      <c r="U6" s="6">
        <v>40</v>
      </c>
      <c r="V6" s="6">
        <v>26.9</v>
      </c>
      <c r="W6" s="6">
        <v>141.13999999999999</v>
      </c>
      <c r="X6" s="6">
        <v>17</v>
      </c>
      <c r="Y6" s="6">
        <v>0</v>
      </c>
      <c r="Z6" s="6">
        <v>2</v>
      </c>
      <c r="AA6" s="6">
        <v>2</v>
      </c>
      <c r="AB6" s="6">
        <v>9</v>
      </c>
      <c r="AC6" s="6">
        <v>18</v>
      </c>
      <c r="AD6" s="6">
        <v>0</v>
      </c>
      <c r="AE6" s="6">
        <v>163</v>
      </c>
      <c r="AF6" s="6">
        <v>1</v>
      </c>
      <c r="AG6" s="6" t="s">
        <v>1087</v>
      </c>
      <c r="AH6" s="6">
        <v>0</v>
      </c>
      <c r="AI6" s="6">
        <v>0</v>
      </c>
      <c r="AJ6" s="6">
        <v>163</v>
      </c>
      <c r="AK6" s="6">
        <v>9.0500000000000007</v>
      </c>
      <c r="AL6" s="6">
        <v>108</v>
      </c>
      <c r="AM6" s="6">
        <v>9</v>
      </c>
    </row>
    <row r="7" spans="1:39" x14ac:dyDescent="0.2">
      <c r="A7" s="6" t="s">
        <v>311</v>
      </c>
      <c r="B7" s="6" t="s">
        <v>700</v>
      </c>
      <c r="C7" s="6" t="s">
        <v>1088</v>
      </c>
      <c r="D7" s="6" t="s">
        <v>1053</v>
      </c>
      <c r="E7" s="6">
        <v>8.25</v>
      </c>
      <c r="F7" s="6" t="s">
        <v>311</v>
      </c>
      <c r="G7" s="6" t="s">
        <v>1089</v>
      </c>
      <c r="H7" s="6" t="s">
        <v>1090</v>
      </c>
      <c r="I7" s="6" t="s">
        <v>1057</v>
      </c>
      <c r="J7" s="6" t="s">
        <v>1078</v>
      </c>
      <c r="K7" s="6" t="s">
        <v>1059</v>
      </c>
      <c r="M7" s="6">
        <v>68</v>
      </c>
      <c r="N7" s="6">
        <v>66</v>
      </c>
      <c r="O7" s="6">
        <v>3</v>
      </c>
      <c r="P7" s="6">
        <v>1759</v>
      </c>
      <c r="Q7" s="6" t="s">
        <v>1091</v>
      </c>
      <c r="R7" s="6">
        <v>0</v>
      </c>
      <c r="S7" s="6">
        <v>11</v>
      </c>
      <c r="T7" s="6">
        <v>191</v>
      </c>
      <c r="U7" s="6">
        <v>50</v>
      </c>
      <c r="V7" s="6">
        <v>27.92</v>
      </c>
      <c r="W7" s="6">
        <v>126.36</v>
      </c>
      <c r="X7" s="6">
        <v>19</v>
      </c>
      <c r="Y7" s="6">
        <v>0</v>
      </c>
      <c r="Z7" s="6">
        <v>2</v>
      </c>
      <c r="AA7" s="6">
        <v>5</v>
      </c>
    </row>
    <row r="8" spans="1:39" x14ac:dyDescent="0.2">
      <c r="A8" s="6" t="s">
        <v>185</v>
      </c>
      <c r="B8" s="6" t="s">
        <v>700</v>
      </c>
      <c r="C8" s="6" t="s">
        <v>1092</v>
      </c>
      <c r="D8" s="6" t="s">
        <v>1093</v>
      </c>
      <c r="E8" s="6">
        <v>6.75</v>
      </c>
      <c r="F8" s="6" t="s">
        <v>1094</v>
      </c>
      <c r="G8" s="6" t="s">
        <v>1095</v>
      </c>
      <c r="H8" s="6" t="s">
        <v>1096</v>
      </c>
      <c r="I8" s="6" t="s">
        <v>1068</v>
      </c>
      <c r="J8" s="6" t="s">
        <v>1058</v>
      </c>
      <c r="K8" s="6" t="s">
        <v>1097</v>
      </c>
      <c r="M8" s="6">
        <v>63</v>
      </c>
      <c r="N8" s="6">
        <v>57</v>
      </c>
      <c r="O8" s="6">
        <v>12</v>
      </c>
      <c r="P8" s="6">
        <v>1190</v>
      </c>
      <c r="Q8" s="6" t="s">
        <v>1098</v>
      </c>
      <c r="R8" s="6">
        <v>0</v>
      </c>
      <c r="S8" s="6">
        <v>7</v>
      </c>
      <c r="T8" s="6">
        <v>111</v>
      </c>
      <c r="U8" s="6">
        <v>49</v>
      </c>
      <c r="V8" s="6">
        <v>26.44</v>
      </c>
      <c r="W8" s="6">
        <v>135.84</v>
      </c>
      <c r="X8" s="6">
        <v>44</v>
      </c>
      <c r="Y8" s="6">
        <v>1</v>
      </c>
      <c r="Z8" s="6">
        <v>5</v>
      </c>
      <c r="AA8" s="6">
        <v>0</v>
      </c>
    </row>
    <row r="9" spans="1:39" x14ac:dyDescent="0.2">
      <c r="A9" s="6" t="s">
        <v>251</v>
      </c>
      <c r="B9" s="6" t="s">
        <v>700</v>
      </c>
      <c r="C9" s="6" t="s">
        <v>1099</v>
      </c>
      <c r="D9" s="6" t="s">
        <v>1064</v>
      </c>
      <c r="E9" s="6">
        <v>6</v>
      </c>
      <c r="F9" s="6" t="s">
        <v>1100</v>
      </c>
      <c r="G9" s="6" t="s">
        <v>1101</v>
      </c>
      <c r="H9" s="6" t="s">
        <v>1102</v>
      </c>
      <c r="I9" s="6" t="s">
        <v>1103</v>
      </c>
      <c r="J9" s="6" t="s">
        <v>1058</v>
      </c>
      <c r="K9" s="6" t="s">
        <v>1097</v>
      </c>
      <c r="L9" s="6" t="s">
        <v>1070</v>
      </c>
      <c r="M9" s="6">
        <v>10</v>
      </c>
      <c r="N9" s="6">
        <v>5</v>
      </c>
      <c r="O9" s="6">
        <v>0</v>
      </c>
      <c r="P9" s="6">
        <v>53</v>
      </c>
      <c r="Q9" s="6" t="s">
        <v>1104</v>
      </c>
      <c r="R9" s="6">
        <v>0</v>
      </c>
      <c r="S9" s="6">
        <v>0</v>
      </c>
      <c r="T9" s="6">
        <v>4</v>
      </c>
      <c r="U9" s="6">
        <v>4</v>
      </c>
      <c r="V9" s="6">
        <v>10.6</v>
      </c>
      <c r="W9" s="6">
        <v>155.88</v>
      </c>
      <c r="X9" s="6">
        <v>6</v>
      </c>
      <c r="Y9" s="6">
        <v>0</v>
      </c>
      <c r="Z9" s="6">
        <v>0</v>
      </c>
      <c r="AA9" s="6">
        <v>0</v>
      </c>
      <c r="AB9" s="6">
        <v>9</v>
      </c>
      <c r="AC9" s="6">
        <v>25</v>
      </c>
      <c r="AD9" s="6">
        <v>0</v>
      </c>
      <c r="AE9" s="6">
        <v>278</v>
      </c>
      <c r="AF9" s="6">
        <v>7</v>
      </c>
      <c r="AG9" s="6" t="s">
        <v>1105</v>
      </c>
      <c r="AH9" s="6">
        <v>0</v>
      </c>
      <c r="AI9" s="6">
        <v>0</v>
      </c>
      <c r="AJ9" s="6">
        <v>39.71</v>
      </c>
      <c r="AK9" s="6">
        <v>11.12</v>
      </c>
      <c r="AL9" s="6">
        <v>21.42</v>
      </c>
      <c r="AM9" s="6">
        <v>9</v>
      </c>
    </row>
    <row r="10" spans="1:39" x14ac:dyDescent="0.2">
      <c r="A10" s="6" t="s">
        <v>272</v>
      </c>
      <c r="B10" s="6" t="s">
        <v>700</v>
      </c>
      <c r="C10" s="6" t="s">
        <v>1106</v>
      </c>
      <c r="D10" s="6" t="s">
        <v>1074</v>
      </c>
      <c r="E10" s="6">
        <v>5.25</v>
      </c>
      <c r="F10" s="6" t="s">
        <v>1107</v>
      </c>
      <c r="G10" s="6" t="s">
        <v>1108</v>
      </c>
      <c r="H10" s="6" t="s">
        <v>1109</v>
      </c>
      <c r="I10" s="6" t="s">
        <v>1057</v>
      </c>
      <c r="J10" s="6" t="s">
        <v>1058</v>
      </c>
      <c r="K10" s="6" t="s">
        <v>1110</v>
      </c>
      <c r="L10" s="6" t="s">
        <v>1070</v>
      </c>
      <c r="M10" s="6">
        <v>6</v>
      </c>
      <c r="N10" s="6">
        <v>1</v>
      </c>
      <c r="O10" s="6">
        <v>0</v>
      </c>
      <c r="P10" s="6">
        <v>5</v>
      </c>
      <c r="Q10" s="6" t="s">
        <v>1111</v>
      </c>
      <c r="R10" s="6">
        <v>0</v>
      </c>
      <c r="S10" s="6">
        <v>0</v>
      </c>
      <c r="T10" s="6">
        <v>1</v>
      </c>
      <c r="U10" s="6">
        <v>0</v>
      </c>
      <c r="V10" s="6">
        <v>5</v>
      </c>
      <c r="W10" s="6">
        <v>100</v>
      </c>
      <c r="X10" s="6">
        <v>3</v>
      </c>
      <c r="Y10" s="6">
        <v>0</v>
      </c>
      <c r="Z10" s="6">
        <v>0</v>
      </c>
      <c r="AA10" s="6">
        <v>0</v>
      </c>
      <c r="AB10" s="6">
        <v>6</v>
      </c>
      <c r="AC10" s="6">
        <v>22</v>
      </c>
      <c r="AD10" s="6">
        <v>0</v>
      </c>
      <c r="AE10" s="6">
        <v>167</v>
      </c>
      <c r="AF10" s="6">
        <v>7</v>
      </c>
      <c r="AG10" s="6" t="s">
        <v>1112</v>
      </c>
      <c r="AH10" s="6">
        <v>1</v>
      </c>
      <c r="AI10" s="6">
        <v>0</v>
      </c>
      <c r="AJ10" s="6">
        <v>23.85</v>
      </c>
      <c r="AK10" s="6">
        <v>7.59</v>
      </c>
      <c r="AL10" s="6">
        <v>18.850000000000001</v>
      </c>
      <c r="AM10" s="6">
        <v>6</v>
      </c>
    </row>
    <row r="11" spans="1:39" x14ac:dyDescent="0.2">
      <c r="A11" s="6" t="s">
        <v>389</v>
      </c>
      <c r="B11" s="6" t="s">
        <v>700</v>
      </c>
      <c r="C11" s="6" t="s">
        <v>1113</v>
      </c>
      <c r="D11" s="6" t="s">
        <v>1074</v>
      </c>
      <c r="E11" s="6">
        <v>4</v>
      </c>
      <c r="F11" s="6" t="s">
        <v>389</v>
      </c>
      <c r="G11" s="6" t="s">
        <v>1114</v>
      </c>
      <c r="H11" s="6" t="s">
        <v>1115</v>
      </c>
      <c r="I11" s="6" t="s">
        <v>1057</v>
      </c>
      <c r="J11" s="6" t="s">
        <v>1078</v>
      </c>
      <c r="K11" s="6" t="s">
        <v>1116</v>
      </c>
    </row>
    <row r="12" spans="1:39" x14ac:dyDescent="0.2">
      <c r="A12" s="6" t="s">
        <v>167</v>
      </c>
      <c r="B12" s="6" t="s">
        <v>700</v>
      </c>
      <c r="C12" s="6" t="s">
        <v>1117</v>
      </c>
      <c r="D12" s="6" t="s">
        <v>1064</v>
      </c>
      <c r="E12" s="6">
        <v>3.8</v>
      </c>
      <c r="F12" s="6" t="s">
        <v>167</v>
      </c>
      <c r="G12" s="6" t="s">
        <v>1118</v>
      </c>
      <c r="H12" s="6" t="s">
        <v>1119</v>
      </c>
      <c r="I12" s="6" t="s">
        <v>1057</v>
      </c>
      <c r="J12" s="6" t="s">
        <v>1078</v>
      </c>
      <c r="K12" s="6" t="s">
        <v>1120</v>
      </c>
    </row>
    <row r="13" spans="1:39" x14ac:dyDescent="0.2">
      <c r="A13" s="6" t="s">
        <v>338</v>
      </c>
      <c r="B13" s="6" t="s">
        <v>700</v>
      </c>
      <c r="C13" s="6" t="s">
        <v>1121</v>
      </c>
      <c r="D13" s="6" t="s">
        <v>1074</v>
      </c>
      <c r="E13" s="6">
        <v>2</v>
      </c>
      <c r="F13" s="6" t="s">
        <v>1122</v>
      </c>
      <c r="G13" s="6" t="s">
        <v>1123</v>
      </c>
      <c r="H13" s="6" t="s">
        <v>1124</v>
      </c>
      <c r="I13" s="6" t="s">
        <v>1057</v>
      </c>
      <c r="J13" s="6" t="s">
        <v>1058</v>
      </c>
      <c r="K13" s="6" t="s">
        <v>1125</v>
      </c>
    </row>
    <row r="14" spans="1:39" x14ac:dyDescent="0.2">
      <c r="A14" s="6" t="s">
        <v>1126</v>
      </c>
      <c r="B14" s="6" t="s">
        <v>700</v>
      </c>
      <c r="C14" s="6" t="s">
        <v>1127</v>
      </c>
      <c r="D14" s="6" t="s">
        <v>1064</v>
      </c>
      <c r="E14" s="6">
        <v>2</v>
      </c>
      <c r="F14" s="6" t="s">
        <v>275</v>
      </c>
      <c r="G14" s="6" t="s">
        <v>1128</v>
      </c>
      <c r="H14" s="6" t="s">
        <v>1129</v>
      </c>
      <c r="I14" s="6" t="s">
        <v>1057</v>
      </c>
      <c r="J14" s="6" t="s">
        <v>1078</v>
      </c>
      <c r="K14" s="6" t="s">
        <v>1130</v>
      </c>
    </row>
    <row r="15" spans="1:39" x14ac:dyDescent="0.2">
      <c r="A15" s="6" t="s">
        <v>244</v>
      </c>
      <c r="B15" s="6" t="s">
        <v>700</v>
      </c>
      <c r="C15" s="6" t="s">
        <v>1131</v>
      </c>
      <c r="D15" s="6" t="s">
        <v>1074</v>
      </c>
      <c r="E15" s="6">
        <v>0.75</v>
      </c>
      <c r="F15" s="6" t="s">
        <v>244</v>
      </c>
      <c r="G15" s="6" t="s">
        <v>1132</v>
      </c>
      <c r="H15" s="6" t="s">
        <v>1133</v>
      </c>
      <c r="I15" s="6" t="s">
        <v>1134</v>
      </c>
      <c r="J15" s="6" t="s">
        <v>1058</v>
      </c>
      <c r="K15" s="6" t="s">
        <v>1125</v>
      </c>
      <c r="L15" s="6" t="s">
        <v>1070</v>
      </c>
      <c r="M15" s="6">
        <v>2</v>
      </c>
      <c r="N15" s="6">
        <v>1</v>
      </c>
      <c r="O15" s="6">
        <v>0</v>
      </c>
      <c r="P15" s="6">
        <v>1</v>
      </c>
      <c r="Q15" s="6" t="s">
        <v>1135</v>
      </c>
      <c r="R15" s="6">
        <v>0</v>
      </c>
      <c r="S15" s="6">
        <v>0</v>
      </c>
      <c r="T15" s="6">
        <v>0</v>
      </c>
      <c r="U15" s="6">
        <v>0</v>
      </c>
      <c r="V15" s="6">
        <v>1</v>
      </c>
      <c r="W15" s="6">
        <v>14.28</v>
      </c>
      <c r="Z15" s="6">
        <v>0</v>
      </c>
      <c r="AA15" s="6">
        <v>0</v>
      </c>
      <c r="AB15" s="6">
        <v>2</v>
      </c>
      <c r="AC15" s="6">
        <v>8</v>
      </c>
      <c r="AD15" s="6">
        <v>0</v>
      </c>
      <c r="AE15" s="6">
        <v>50</v>
      </c>
      <c r="AF15" s="6">
        <v>5</v>
      </c>
      <c r="AG15" s="6" t="s">
        <v>1136</v>
      </c>
      <c r="AH15" s="6">
        <v>1</v>
      </c>
      <c r="AI15" s="6">
        <v>0</v>
      </c>
      <c r="AJ15" s="6">
        <v>10</v>
      </c>
      <c r="AK15" s="6">
        <v>6.25</v>
      </c>
      <c r="AL15" s="6">
        <v>9.6</v>
      </c>
      <c r="AM15" s="6">
        <v>2</v>
      </c>
    </row>
    <row r="16" spans="1:39" x14ac:dyDescent="0.2">
      <c r="A16" s="6" t="s">
        <v>257</v>
      </c>
      <c r="B16" s="6" t="s">
        <v>700</v>
      </c>
      <c r="C16" s="6" t="s">
        <v>1137</v>
      </c>
      <c r="D16" s="6" t="s">
        <v>1093</v>
      </c>
      <c r="E16" s="6">
        <v>0.6</v>
      </c>
      <c r="F16" s="6" t="s">
        <v>257</v>
      </c>
      <c r="G16" s="6" t="s">
        <v>1138</v>
      </c>
      <c r="H16" s="6" t="s">
        <v>1139</v>
      </c>
      <c r="I16" s="6" t="s">
        <v>1057</v>
      </c>
      <c r="J16" s="6" t="s">
        <v>1058</v>
      </c>
    </row>
    <row r="17" spans="1:39" x14ac:dyDescent="0.2">
      <c r="A17" s="6" t="s">
        <v>286</v>
      </c>
      <c r="B17" s="6" t="s">
        <v>700</v>
      </c>
      <c r="C17" s="6" t="s">
        <v>1140</v>
      </c>
      <c r="D17" s="6" t="s">
        <v>1064</v>
      </c>
      <c r="E17" s="6">
        <v>0.55000000000000004</v>
      </c>
      <c r="F17" s="6" t="s">
        <v>286</v>
      </c>
      <c r="G17" s="6" t="s">
        <v>1141</v>
      </c>
      <c r="H17" s="6" t="s">
        <v>1142</v>
      </c>
      <c r="I17" s="6" t="s">
        <v>1057</v>
      </c>
      <c r="J17" s="6" t="s">
        <v>1058</v>
      </c>
      <c r="K17" s="6" t="s">
        <v>1130</v>
      </c>
      <c r="L17" s="6" t="s">
        <v>1070</v>
      </c>
      <c r="M17" s="6">
        <v>1</v>
      </c>
      <c r="N17" s="6">
        <v>1</v>
      </c>
      <c r="O17" s="6">
        <v>1</v>
      </c>
      <c r="P17" s="6">
        <v>1</v>
      </c>
      <c r="Q17" s="6" t="s">
        <v>1143</v>
      </c>
      <c r="R17" s="6">
        <v>0</v>
      </c>
      <c r="S17" s="6">
        <v>0</v>
      </c>
      <c r="T17" s="6">
        <v>0</v>
      </c>
      <c r="U17" s="6">
        <v>0</v>
      </c>
      <c r="W17" s="6">
        <v>50</v>
      </c>
      <c r="X17" s="6">
        <v>2</v>
      </c>
      <c r="Y17" s="6">
        <v>0</v>
      </c>
      <c r="Z17" s="6">
        <v>0</v>
      </c>
      <c r="AA17" s="6">
        <v>0</v>
      </c>
      <c r="AB17" s="6">
        <v>1</v>
      </c>
      <c r="AC17" s="6">
        <v>4</v>
      </c>
      <c r="AD17" s="6">
        <v>0</v>
      </c>
      <c r="AE17" s="6">
        <v>42</v>
      </c>
      <c r="AF17" s="6">
        <v>1</v>
      </c>
      <c r="AG17" s="6" t="s">
        <v>1144</v>
      </c>
      <c r="AH17" s="6">
        <v>0</v>
      </c>
      <c r="AI17" s="6">
        <v>0</v>
      </c>
      <c r="AJ17" s="6">
        <v>42</v>
      </c>
      <c r="AK17" s="6">
        <v>10.5</v>
      </c>
      <c r="AL17" s="6">
        <v>24</v>
      </c>
      <c r="AM17" s="6">
        <v>1</v>
      </c>
    </row>
    <row r="18" spans="1:39" x14ac:dyDescent="0.2">
      <c r="A18" s="6" t="s">
        <v>122</v>
      </c>
      <c r="B18" s="6" t="s">
        <v>700</v>
      </c>
      <c r="C18" s="6" t="s">
        <v>1145</v>
      </c>
      <c r="D18" s="6" t="s">
        <v>1053</v>
      </c>
      <c r="E18" s="6">
        <v>0.5</v>
      </c>
      <c r="F18" s="6" t="s">
        <v>1146</v>
      </c>
      <c r="G18" s="6" t="s">
        <v>1147</v>
      </c>
      <c r="H18" s="6" t="s">
        <v>1148</v>
      </c>
      <c r="I18" s="6" t="s">
        <v>1149</v>
      </c>
      <c r="L18" s="6" t="s">
        <v>1150</v>
      </c>
    </row>
    <row r="19" spans="1:39" x14ac:dyDescent="0.2">
      <c r="A19" s="6" t="s">
        <v>295</v>
      </c>
      <c r="B19" s="6" t="s">
        <v>700</v>
      </c>
      <c r="C19" s="6" t="s">
        <v>1151</v>
      </c>
      <c r="D19" s="6" t="s">
        <v>1074</v>
      </c>
      <c r="E19" s="6">
        <v>0.5</v>
      </c>
      <c r="F19" s="6" t="s">
        <v>295</v>
      </c>
      <c r="G19" s="6" t="s">
        <v>1152</v>
      </c>
      <c r="H19" s="6" t="s">
        <v>1153</v>
      </c>
      <c r="I19" s="6" t="s">
        <v>1057</v>
      </c>
      <c r="J19" s="6" t="s">
        <v>1058</v>
      </c>
      <c r="K19" s="6" t="s">
        <v>1097</v>
      </c>
      <c r="L19" s="6" t="s">
        <v>1070</v>
      </c>
      <c r="M19" s="6">
        <v>2</v>
      </c>
      <c r="N19" s="6">
        <v>1</v>
      </c>
      <c r="O19" s="6">
        <v>1</v>
      </c>
      <c r="P19" s="6">
        <v>1</v>
      </c>
      <c r="Q19" s="6" t="s">
        <v>1143</v>
      </c>
      <c r="R19" s="6">
        <v>0</v>
      </c>
      <c r="S19" s="6">
        <v>0</v>
      </c>
      <c r="T19" s="6">
        <v>0</v>
      </c>
      <c r="U19" s="6">
        <v>0</v>
      </c>
      <c r="W19" s="6">
        <v>100</v>
      </c>
      <c r="Z19" s="6">
        <v>0</v>
      </c>
      <c r="AA19" s="6">
        <v>0</v>
      </c>
      <c r="AB19" s="6">
        <v>2</v>
      </c>
      <c r="AC19" s="6">
        <v>7</v>
      </c>
      <c r="AD19" s="6">
        <v>0</v>
      </c>
      <c r="AE19" s="6">
        <v>73</v>
      </c>
      <c r="AF19" s="6">
        <v>1</v>
      </c>
      <c r="AG19" s="6" t="s">
        <v>1154</v>
      </c>
      <c r="AH19" s="6">
        <v>0</v>
      </c>
      <c r="AI19" s="6">
        <v>0</v>
      </c>
      <c r="AJ19" s="6">
        <v>73</v>
      </c>
      <c r="AK19" s="6">
        <v>10.42</v>
      </c>
      <c r="AL19" s="6">
        <v>42</v>
      </c>
      <c r="AM19" s="6">
        <v>2</v>
      </c>
    </row>
    <row r="20" spans="1:39" x14ac:dyDescent="0.2">
      <c r="A20" s="6" t="s">
        <v>121</v>
      </c>
      <c r="B20" s="6" t="s">
        <v>700</v>
      </c>
      <c r="C20" s="6" t="s">
        <v>1155</v>
      </c>
      <c r="D20" s="6" t="s">
        <v>1064</v>
      </c>
      <c r="E20" s="6">
        <v>0.4</v>
      </c>
      <c r="F20" s="6" t="s">
        <v>1156</v>
      </c>
      <c r="G20" s="6" t="s">
        <v>1157</v>
      </c>
      <c r="H20" s="6" t="s">
        <v>1158</v>
      </c>
      <c r="I20" s="6" t="s">
        <v>1068</v>
      </c>
      <c r="L20" s="6" t="s">
        <v>1150</v>
      </c>
    </row>
    <row r="21" spans="1:39" ht="15.75" customHeight="1" x14ac:dyDescent="0.2">
      <c r="A21" s="6" t="s">
        <v>171</v>
      </c>
      <c r="B21" s="6" t="s">
        <v>700</v>
      </c>
      <c r="C21" s="6" t="s">
        <v>1159</v>
      </c>
      <c r="D21" s="6" t="s">
        <v>1074</v>
      </c>
      <c r="E21" s="6">
        <v>0.25</v>
      </c>
      <c r="F21" s="6" t="s">
        <v>1160</v>
      </c>
      <c r="G21" s="6" t="s">
        <v>1161</v>
      </c>
      <c r="H21" s="6" t="s">
        <v>1162</v>
      </c>
      <c r="I21" s="6" t="s">
        <v>1057</v>
      </c>
      <c r="J21" s="6" t="s">
        <v>1058</v>
      </c>
      <c r="K21" s="6" t="s">
        <v>1097</v>
      </c>
    </row>
    <row r="22" spans="1:39" ht="15.75" customHeight="1" x14ac:dyDescent="0.2">
      <c r="A22" s="6" t="s">
        <v>264</v>
      </c>
      <c r="B22" s="6" t="s">
        <v>700</v>
      </c>
      <c r="C22" s="6" t="s">
        <v>1163</v>
      </c>
      <c r="D22" s="6" t="s">
        <v>1064</v>
      </c>
      <c r="E22" s="6">
        <v>0.2</v>
      </c>
      <c r="F22" s="6" t="s">
        <v>1164</v>
      </c>
      <c r="G22" s="6" t="s">
        <v>1165</v>
      </c>
      <c r="H22" s="6" t="s">
        <v>1166</v>
      </c>
      <c r="I22" s="6" t="s">
        <v>1057</v>
      </c>
      <c r="J22" s="6" t="s">
        <v>1058</v>
      </c>
      <c r="K22" s="6" t="s">
        <v>1097</v>
      </c>
      <c r="L22" s="6" t="s">
        <v>1060</v>
      </c>
      <c r="M22" s="6">
        <v>5</v>
      </c>
      <c r="N22" s="6">
        <v>4</v>
      </c>
      <c r="O22" s="6">
        <v>1</v>
      </c>
      <c r="P22" s="6">
        <v>87</v>
      </c>
      <c r="Q22" s="6" t="s">
        <v>1167</v>
      </c>
      <c r="R22" s="6">
        <v>0</v>
      </c>
      <c r="S22" s="6">
        <v>0</v>
      </c>
      <c r="T22" s="6">
        <v>9</v>
      </c>
      <c r="U22" s="6">
        <v>1</v>
      </c>
      <c r="V22" s="6">
        <v>29</v>
      </c>
      <c r="W22" s="6">
        <v>129.85</v>
      </c>
      <c r="X22" s="6">
        <v>6</v>
      </c>
      <c r="Y22" s="6">
        <v>0</v>
      </c>
      <c r="Z22" s="6">
        <v>0</v>
      </c>
      <c r="AA22" s="6">
        <v>0</v>
      </c>
      <c r="AB22" s="6">
        <v>5</v>
      </c>
      <c r="AC22" s="6">
        <v>16</v>
      </c>
      <c r="AD22" s="6">
        <v>0</v>
      </c>
      <c r="AE22" s="6">
        <v>121</v>
      </c>
      <c r="AF22" s="6">
        <v>4</v>
      </c>
      <c r="AG22" s="6" t="s">
        <v>1168</v>
      </c>
      <c r="AH22" s="6">
        <v>0</v>
      </c>
      <c r="AI22" s="6">
        <v>0</v>
      </c>
      <c r="AJ22" s="6">
        <v>30.25</v>
      </c>
      <c r="AK22" s="6">
        <v>7.56</v>
      </c>
      <c r="AL22" s="6">
        <v>24</v>
      </c>
      <c r="AM22" s="6">
        <v>5</v>
      </c>
    </row>
    <row r="23" spans="1:39" ht="15.75" customHeight="1" x14ac:dyDescent="0.2">
      <c r="A23" s="6" t="s">
        <v>113</v>
      </c>
      <c r="B23" s="6" t="s">
        <v>700</v>
      </c>
      <c r="C23" s="6" t="s">
        <v>1169</v>
      </c>
      <c r="D23" s="6" t="s">
        <v>1064</v>
      </c>
      <c r="E23" s="6">
        <v>0.2</v>
      </c>
      <c r="F23" s="6" t="s">
        <v>113</v>
      </c>
      <c r="G23" s="6" t="s">
        <v>1170</v>
      </c>
      <c r="H23" s="6" t="s">
        <v>1171</v>
      </c>
      <c r="I23" s="6" t="s">
        <v>1057</v>
      </c>
      <c r="J23" s="6" t="s">
        <v>1078</v>
      </c>
      <c r="K23" s="6" t="s">
        <v>1120</v>
      </c>
      <c r="L23" s="6" t="s">
        <v>1060</v>
      </c>
      <c r="M23" s="6">
        <v>10</v>
      </c>
      <c r="N23" s="6">
        <v>10</v>
      </c>
      <c r="O23" s="6">
        <v>1</v>
      </c>
      <c r="P23" s="6">
        <v>328</v>
      </c>
      <c r="Q23" s="6" t="s">
        <v>1172</v>
      </c>
      <c r="R23" s="6">
        <v>1</v>
      </c>
      <c r="S23" s="6">
        <v>2</v>
      </c>
      <c r="T23" s="6">
        <v>38</v>
      </c>
      <c r="U23" s="6">
        <v>7</v>
      </c>
      <c r="V23" s="6">
        <v>36.44</v>
      </c>
      <c r="W23" s="6">
        <v>129.13</v>
      </c>
      <c r="X23" s="6">
        <v>6</v>
      </c>
      <c r="Y23" s="6">
        <v>0</v>
      </c>
      <c r="Z23" s="6">
        <v>1</v>
      </c>
      <c r="AA23" s="6">
        <v>0</v>
      </c>
      <c r="AB23" s="6">
        <v>4</v>
      </c>
      <c r="AC23" s="6">
        <v>10</v>
      </c>
      <c r="AD23" s="6">
        <v>0</v>
      </c>
      <c r="AE23" s="6">
        <v>89</v>
      </c>
      <c r="AF23" s="6">
        <v>2</v>
      </c>
      <c r="AG23" s="6" t="s">
        <v>1173</v>
      </c>
      <c r="AH23" s="6">
        <v>0</v>
      </c>
      <c r="AI23" s="6">
        <v>0</v>
      </c>
      <c r="AJ23" s="6">
        <v>44.5</v>
      </c>
      <c r="AK23" s="6">
        <v>8.9</v>
      </c>
      <c r="AL23" s="6">
        <v>30</v>
      </c>
      <c r="AM23" s="6">
        <v>4</v>
      </c>
    </row>
    <row r="24" spans="1:39" ht="15.75" customHeight="1" x14ac:dyDescent="0.2">
      <c r="A24" s="6" t="s">
        <v>104</v>
      </c>
      <c r="B24" s="6" t="s">
        <v>700</v>
      </c>
      <c r="C24" s="6" t="s">
        <v>1174</v>
      </c>
      <c r="D24" s="6" t="s">
        <v>1064</v>
      </c>
      <c r="E24" s="6">
        <v>0.2</v>
      </c>
      <c r="F24" s="6" t="s">
        <v>1175</v>
      </c>
      <c r="G24" s="6" t="s">
        <v>1176</v>
      </c>
      <c r="H24" s="6" t="s">
        <v>1177</v>
      </c>
      <c r="I24" s="6" t="s">
        <v>1057</v>
      </c>
      <c r="J24" s="6" t="s">
        <v>1058</v>
      </c>
      <c r="K24" s="6" t="s">
        <v>1120</v>
      </c>
    </row>
    <row r="25" spans="1:39" ht="15.75" customHeight="1" x14ac:dyDescent="0.2">
      <c r="A25" s="6" t="s">
        <v>183</v>
      </c>
      <c r="B25" s="6" t="s">
        <v>700</v>
      </c>
      <c r="C25" s="6" t="s">
        <v>1178</v>
      </c>
      <c r="D25" s="6" t="s">
        <v>1093</v>
      </c>
      <c r="E25" s="6">
        <v>0.2</v>
      </c>
      <c r="F25" s="6" t="s">
        <v>1179</v>
      </c>
      <c r="G25" s="6" t="s">
        <v>1180</v>
      </c>
      <c r="H25" s="6" t="s">
        <v>1181</v>
      </c>
      <c r="I25" s="6" t="s">
        <v>1057</v>
      </c>
      <c r="J25" s="6" t="s">
        <v>1058</v>
      </c>
      <c r="M25" s="6">
        <v>12</v>
      </c>
      <c r="N25" s="6">
        <v>11</v>
      </c>
      <c r="O25" s="6">
        <v>2</v>
      </c>
      <c r="P25" s="6">
        <v>208</v>
      </c>
      <c r="Q25" s="6" t="s">
        <v>1182</v>
      </c>
      <c r="R25" s="6">
        <v>0</v>
      </c>
      <c r="S25" s="6">
        <v>0</v>
      </c>
      <c r="T25" s="6">
        <v>15</v>
      </c>
      <c r="U25" s="6">
        <v>15</v>
      </c>
      <c r="V25" s="6">
        <v>23.11</v>
      </c>
      <c r="W25" s="6">
        <v>157.57</v>
      </c>
      <c r="X25" s="6">
        <v>9</v>
      </c>
      <c r="Y25" s="6">
        <v>1</v>
      </c>
      <c r="Z25" s="6">
        <v>1</v>
      </c>
      <c r="AA25" s="6">
        <v>0</v>
      </c>
    </row>
    <row r="26" spans="1:39" ht="15.75" customHeight="1" x14ac:dyDescent="0.2">
      <c r="A26" s="6" t="s">
        <v>349</v>
      </c>
      <c r="B26" s="6" t="s">
        <v>700</v>
      </c>
      <c r="C26" s="6" t="s">
        <v>1183</v>
      </c>
      <c r="D26" s="6" t="s">
        <v>1064</v>
      </c>
      <c r="E26" s="6">
        <v>0.2</v>
      </c>
      <c r="F26" s="6" t="s">
        <v>1184</v>
      </c>
      <c r="G26" s="6" t="s">
        <v>1185</v>
      </c>
      <c r="H26" s="6" t="s">
        <v>1186</v>
      </c>
      <c r="I26" s="6" t="s">
        <v>1057</v>
      </c>
      <c r="J26" s="6" t="s">
        <v>1058</v>
      </c>
      <c r="K26" s="6" t="s">
        <v>1059</v>
      </c>
      <c r="L26" s="6" t="s">
        <v>1060</v>
      </c>
      <c r="M26" s="6">
        <v>19</v>
      </c>
      <c r="N26" s="6">
        <v>17</v>
      </c>
      <c r="O26" s="6">
        <v>7</v>
      </c>
      <c r="P26" s="6">
        <v>206</v>
      </c>
      <c r="Q26" s="6" t="s">
        <v>1187</v>
      </c>
      <c r="R26" s="6">
        <v>0</v>
      </c>
      <c r="S26" s="6">
        <v>0</v>
      </c>
      <c r="T26" s="6">
        <v>14</v>
      </c>
      <c r="U26" s="6">
        <v>7</v>
      </c>
      <c r="V26" s="6">
        <v>20.6</v>
      </c>
      <c r="W26" s="6">
        <v>110.75</v>
      </c>
      <c r="X26" s="6">
        <v>6</v>
      </c>
      <c r="Y26" s="6">
        <v>0</v>
      </c>
      <c r="Z26" s="6">
        <v>1</v>
      </c>
      <c r="AA26" s="6">
        <v>1</v>
      </c>
      <c r="AB26" s="6">
        <v>19</v>
      </c>
      <c r="AC26" s="6">
        <v>61</v>
      </c>
      <c r="AD26" s="6">
        <v>2</v>
      </c>
      <c r="AE26" s="6">
        <v>359</v>
      </c>
      <c r="AF26" s="6">
        <v>23</v>
      </c>
      <c r="AG26" s="6" t="s">
        <v>1188</v>
      </c>
      <c r="AH26" s="6">
        <v>2</v>
      </c>
      <c r="AI26" s="6">
        <v>0</v>
      </c>
      <c r="AJ26" s="6">
        <v>15.6</v>
      </c>
      <c r="AK26" s="6">
        <v>5.88</v>
      </c>
      <c r="AL26" s="6">
        <v>15.91</v>
      </c>
      <c r="AM26" s="6">
        <v>19</v>
      </c>
    </row>
    <row r="27" spans="1:39" ht="15.75" customHeight="1" x14ac:dyDescent="0.2">
      <c r="A27" s="6" t="s">
        <v>1189</v>
      </c>
      <c r="B27" s="6" t="s">
        <v>700</v>
      </c>
      <c r="C27" s="6" t="s">
        <v>1190</v>
      </c>
      <c r="D27" s="6" t="s">
        <v>1074</v>
      </c>
      <c r="E27" s="6">
        <v>0.2</v>
      </c>
      <c r="F27" s="6" t="s">
        <v>1191</v>
      </c>
      <c r="G27" s="6" t="s">
        <v>1192</v>
      </c>
      <c r="H27" s="6" t="s">
        <v>1193</v>
      </c>
      <c r="I27" s="6" t="s">
        <v>1057</v>
      </c>
      <c r="J27" s="6" t="s">
        <v>1058</v>
      </c>
      <c r="K27" s="6" t="s">
        <v>1097</v>
      </c>
    </row>
    <row r="28" spans="1:39" ht="15.75" customHeight="1" x14ac:dyDescent="0.2">
      <c r="A28" s="6" t="s">
        <v>479</v>
      </c>
      <c r="B28" s="6" t="s">
        <v>692</v>
      </c>
      <c r="C28" s="6" t="s">
        <v>1194</v>
      </c>
      <c r="D28" s="6" t="s">
        <v>1053</v>
      </c>
      <c r="E28" s="6">
        <v>14</v>
      </c>
      <c r="F28" s="6" t="s">
        <v>1195</v>
      </c>
      <c r="G28" s="6" t="s">
        <v>1196</v>
      </c>
      <c r="H28" s="6" t="s">
        <v>1197</v>
      </c>
      <c r="I28" s="6" t="s">
        <v>1198</v>
      </c>
      <c r="J28" s="6" t="s">
        <v>1058</v>
      </c>
      <c r="K28" s="6" t="s">
        <v>1059</v>
      </c>
      <c r="L28" s="6" t="s">
        <v>1070</v>
      </c>
      <c r="M28" s="6">
        <v>74</v>
      </c>
      <c r="N28" s="6">
        <v>72</v>
      </c>
      <c r="O28" s="6">
        <v>10</v>
      </c>
      <c r="P28" s="6">
        <v>2021</v>
      </c>
      <c r="Q28" s="6" t="s">
        <v>1199</v>
      </c>
      <c r="R28" s="6">
        <v>0</v>
      </c>
      <c r="S28" s="6">
        <v>14</v>
      </c>
      <c r="T28" s="6">
        <v>202</v>
      </c>
      <c r="U28" s="6">
        <v>46</v>
      </c>
      <c r="V28" s="6">
        <v>32.590000000000003</v>
      </c>
      <c r="W28" s="6">
        <v>123.98</v>
      </c>
      <c r="X28" s="6">
        <v>34</v>
      </c>
      <c r="Y28" s="6">
        <v>0</v>
      </c>
      <c r="Z28" s="6">
        <v>4</v>
      </c>
      <c r="AA28" s="6">
        <v>9</v>
      </c>
      <c r="AB28" s="6">
        <v>12</v>
      </c>
      <c r="AC28" s="6">
        <v>19.399999999999999</v>
      </c>
      <c r="AD28" s="6">
        <v>0</v>
      </c>
      <c r="AE28" s="6">
        <v>164</v>
      </c>
      <c r="AF28" s="6">
        <v>6</v>
      </c>
      <c r="AG28" s="6" t="s">
        <v>1200</v>
      </c>
      <c r="AH28" s="6">
        <v>0</v>
      </c>
      <c r="AI28" s="6">
        <v>0</v>
      </c>
      <c r="AJ28" s="6">
        <v>27.33</v>
      </c>
      <c r="AK28" s="6">
        <v>8.33</v>
      </c>
      <c r="AL28" s="6">
        <v>19.66</v>
      </c>
      <c r="AM28" s="6">
        <v>12</v>
      </c>
    </row>
    <row r="29" spans="1:39" ht="15.75" customHeight="1" x14ac:dyDescent="0.2">
      <c r="A29" s="6" t="s">
        <v>644</v>
      </c>
      <c r="B29" s="6" t="s">
        <v>692</v>
      </c>
      <c r="C29" s="6" t="s">
        <v>1201</v>
      </c>
      <c r="D29" s="6" t="s">
        <v>1093</v>
      </c>
      <c r="E29" s="6">
        <v>10.75</v>
      </c>
      <c r="F29" s="6" t="s">
        <v>644</v>
      </c>
      <c r="G29" s="6" t="s">
        <v>1202</v>
      </c>
      <c r="H29" s="6" t="s">
        <v>1203</v>
      </c>
      <c r="I29" s="6" t="s">
        <v>1103</v>
      </c>
      <c r="J29" s="6" t="s">
        <v>1078</v>
      </c>
      <c r="M29" s="6">
        <v>57</v>
      </c>
      <c r="N29" s="6">
        <v>50</v>
      </c>
      <c r="O29" s="6">
        <v>7</v>
      </c>
      <c r="P29" s="6">
        <v>1193</v>
      </c>
      <c r="Q29" s="6" t="s">
        <v>1204</v>
      </c>
      <c r="R29" s="6">
        <v>0</v>
      </c>
      <c r="S29" s="6">
        <v>8</v>
      </c>
      <c r="T29" s="6">
        <v>86</v>
      </c>
      <c r="U29" s="6">
        <v>69</v>
      </c>
      <c r="V29" s="6">
        <v>27.74</v>
      </c>
      <c r="W29" s="6">
        <v>128.97</v>
      </c>
      <c r="X29" s="6">
        <v>28</v>
      </c>
      <c r="Y29" s="6">
        <v>5</v>
      </c>
      <c r="Z29" s="6">
        <v>2</v>
      </c>
      <c r="AA29" s="6">
        <v>1</v>
      </c>
    </row>
    <row r="30" spans="1:39" ht="15.75" customHeight="1" x14ac:dyDescent="0.2">
      <c r="A30" s="6" t="s">
        <v>347</v>
      </c>
      <c r="B30" s="6" t="s">
        <v>692</v>
      </c>
      <c r="C30" s="6" t="s">
        <v>1205</v>
      </c>
      <c r="D30" s="6" t="s">
        <v>1064</v>
      </c>
      <c r="E30" s="6">
        <v>8.75</v>
      </c>
      <c r="F30" s="6" t="s">
        <v>347</v>
      </c>
      <c r="G30" s="6" t="s">
        <v>1206</v>
      </c>
      <c r="H30" s="6" t="s">
        <v>1207</v>
      </c>
      <c r="I30" s="6" t="s">
        <v>1057</v>
      </c>
      <c r="J30" s="6" t="s">
        <v>1078</v>
      </c>
      <c r="K30" s="6" t="s">
        <v>1059</v>
      </c>
      <c r="L30" s="6" t="s">
        <v>1070</v>
      </c>
      <c r="M30" s="6">
        <v>31</v>
      </c>
      <c r="N30" s="6">
        <v>11</v>
      </c>
      <c r="O30" s="6">
        <v>4</v>
      </c>
      <c r="P30" s="6">
        <v>47</v>
      </c>
      <c r="Q30" s="6" t="s">
        <v>1208</v>
      </c>
      <c r="R30" s="6">
        <v>0</v>
      </c>
      <c r="S30" s="6">
        <v>0</v>
      </c>
      <c r="T30" s="6">
        <v>4</v>
      </c>
      <c r="U30" s="6">
        <v>3</v>
      </c>
      <c r="V30" s="6">
        <v>6.71</v>
      </c>
      <c r="W30" s="6">
        <v>146.87</v>
      </c>
      <c r="X30" s="6">
        <v>10</v>
      </c>
      <c r="Y30" s="6">
        <v>0</v>
      </c>
      <c r="Z30" s="6">
        <v>4</v>
      </c>
      <c r="AA30" s="6">
        <v>1</v>
      </c>
      <c r="AB30" s="6">
        <v>30</v>
      </c>
      <c r="AC30" s="6">
        <v>103.3</v>
      </c>
      <c r="AD30" s="6">
        <v>1</v>
      </c>
      <c r="AE30" s="6">
        <v>750</v>
      </c>
      <c r="AF30" s="6">
        <v>25</v>
      </c>
      <c r="AG30" s="6" t="s">
        <v>1209</v>
      </c>
      <c r="AH30" s="6">
        <v>1</v>
      </c>
      <c r="AI30" s="6">
        <v>0</v>
      </c>
      <c r="AJ30" s="6">
        <v>30</v>
      </c>
      <c r="AK30" s="6">
        <v>7.24</v>
      </c>
      <c r="AL30" s="6">
        <v>24.84</v>
      </c>
      <c r="AM30" s="6">
        <v>30</v>
      </c>
    </row>
    <row r="31" spans="1:39" ht="15.75" customHeight="1" x14ac:dyDescent="0.2">
      <c r="A31" s="6" t="s">
        <v>274</v>
      </c>
      <c r="B31" s="6" t="s">
        <v>692</v>
      </c>
      <c r="C31" s="6" t="s">
        <v>1210</v>
      </c>
      <c r="D31" s="6" t="s">
        <v>1053</v>
      </c>
      <c r="E31" s="6">
        <v>8.5</v>
      </c>
      <c r="F31" s="6" t="s">
        <v>554</v>
      </c>
      <c r="G31" s="6" t="s">
        <v>1211</v>
      </c>
      <c r="H31" s="6" t="s">
        <v>1212</v>
      </c>
      <c r="I31" s="6" t="s">
        <v>1057</v>
      </c>
      <c r="J31" s="6" t="s">
        <v>1058</v>
      </c>
      <c r="K31" s="6" t="s">
        <v>1097</v>
      </c>
    </row>
    <row r="32" spans="1:39" ht="15.75" customHeight="1" x14ac:dyDescent="0.2">
      <c r="A32" s="6" t="s">
        <v>289</v>
      </c>
      <c r="B32" s="6" t="s">
        <v>692</v>
      </c>
      <c r="C32" s="6" t="s">
        <v>1213</v>
      </c>
      <c r="D32" s="6" t="s">
        <v>1064</v>
      </c>
      <c r="E32" s="6">
        <v>7.75</v>
      </c>
      <c r="F32" s="6" t="s">
        <v>289</v>
      </c>
      <c r="G32" s="6" t="s">
        <v>1214</v>
      </c>
      <c r="H32" s="6" t="s">
        <v>1215</v>
      </c>
      <c r="I32" s="6" t="s">
        <v>1103</v>
      </c>
      <c r="J32" s="6" t="s">
        <v>1058</v>
      </c>
      <c r="K32" s="6" t="s">
        <v>1130</v>
      </c>
      <c r="L32" s="6" t="s">
        <v>1070</v>
      </c>
      <c r="M32" s="6">
        <v>17</v>
      </c>
      <c r="N32" s="6">
        <v>6</v>
      </c>
      <c r="O32" s="6">
        <v>3</v>
      </c>
      <c r="P32" s="6">
        <v>146</v>
      </c>
      <c r="Q32" s="6" t="s">
        <v>1216</v>
      </c>
      <c r="R32" s="6">
        <v>0</v>
      </c>
      <c r="S32" s="6">
        <v>0</v>
      </c>
      <c r="T32" s="6">
        <v>6</v>
      </c>
      <c r="U32" s="6">
        <v>13</v>
      </c>
      <c r="V32" s="6">
        <v>48.66</v>
      </c>
      <c r="W32" s="6">
        <v>155.31</v>
      </c>
      <c r="X32" s="6">
        <v>4</v>
      </c>
      <c r="Y32" s="6">
        <v>0</v>
      </c>
      <c r="Z32" s="6">
        <v>0</v>
      </c>
      <c r="AA32" s="6">
        <v>0</v>
      </c>
      <c r="AB32" s="6">
        <v>14</v>
      </c>
      <c r="AC32" s="6">
        <v>44.5</v>
      </c>
      <c r="AD32" s="6">
        <v>0</v>
      </c>
      <c r="AE32" s="6">
        <v>503</v>
      </c>
      <c r="AF32" s="6">
        <v>14</v>
      </c>
      <c r="AG32" s="6" t="s">
        <v>1217</v>
      </c>
      <c r="AH32" s="6">
        <v>1</v>
      </c>
      <c r="AI32" s="6">
        <v>0</v>
      </c>
      <c r="AJ32" s="6">
        <v>35.92</v>
      </c>
      <c r="AK32" s="6">
        <v>11.21</v>
      </c>
      <c r="AL32" s="6">
        <v>19.21</v>
      </c>
      <c r="AM32" s="6">
        <v>14</v>
      </c>
    </row>
    <row r="33" spans="1:39" ht="15.75" customHeight="1" x14ac:dyDescent="0.2">
      <c r="A33" s="6" t="s">
        <v>82</v>
      </c>
      <c r="B33" s="6" t="s">
        <v>692</v>
      </c>
      <c r="C33" s="6" t="s">
        <v>1218</v>
      </c>
      <c r="D33" s="6" t="s">
        <v>1064</v>
      </c>
      <c r="E33" s="6">
        <v>6.5</v>
      </c>
      <c r="F33" s="6" t="s">
        <v>82</v>
      </c>
      <c r="G33" s="6" t="s">
        <v>1219</v>
      </c>
      <c r="H33" s="6" t="s">
        <v>1220</v>
      </c>
      <c r="I33" s="6" t="s">
        <v>1057</v>
      </c>
      <c r="J33" s="6" t="s">
        <v>1078</v>
      </c>
      <c r="K33" s="6" t="s">
        <v>1120</v>
      </c>
    </row>
    <row r="34" spans="1:39" ht="15.75" customHeight="1" x14ac:dyDescent="0.2">
      <c r="A34" s="6" t="s">
        <v>123</v>
      </c>
      <c r="B34" s="6" t="s">
        <v>692</v>
      </c>
      <c r="C34" s="6" t="s">
        <v>1221</v>
      </c>
      <c r="D34" s="6" t="s">
        <v>1074</v>
      </c>
      <c r="E34" s="6">
        <v>4.2</v>
      </c>
      <c r="F34" s="6" t="s">
        <v>1222</v>
      </c>
      <c r="G34" s="6" t="s">
        <v>1223</v>
      </c>
      <c r="H34" s="6" t="s">
        <v>1224</v>
      </c>
      <c r="I34" s="6" t="s">
        <v>1057</v>
      </c>
      <c r="J34" s="6" t="s">
        <v>1058</v>
      </c>
      <c r="K34" s="6" t="s">
        <v>1097</v>
      </c>
      <c r="L34" s="6" t="s">
        <v>1070</v>
      </c>
      <c r="M34" s="6">
        <v>59</v>
      </c>
      <c r="N34" s="6">
        <v>13</v>
      </c>
      <c r="O34" s="6">
        <v>8</v>
      </c>
      <c r="P34" s="6">
        <v>57</v>
      </c>
      <c r="Q34" s="6" t="s">
        <v>1225</v>
      </c>
      <c r="R34" s="6">
        <v>0</v>
      </c>
      <c r="S34" s="6">
        <v>0</v>
      </c>
      <c r="T34" s="6">
        <v>0</v>
      </c>
      <c r="U34" s="6">
        <v>0</v>
      </c>
      <c r="V34" s="6">
        <v>11.4</v>
      </c>
      <c r="W34" s="6">
        <v>75</v>
      </c>
      <c r="X34" s="6">
        <v>10</v>
      </c>
      <c r="Y34" s="6">
        <v>0</v>
      </c>
      <c r="Z34" s="6">
        <v>3</v>
      </c>
      <c r="AA34" s="6">
        <v>1</v>
      </c>
      <c r="AB34" s="6">
        <v>59</v>
      </c>
      <c r="AC34" s="6">
        <v>208.5</v>
      </c>
      <c r="AD34" s="6">
        <v>3</v>
      </c>
      <c r="AE34" s="6">
        <v>1460</v>
      </c>
      <c r="AF34" s="6">
        <v>58</v>
      </c>
      <c r="AG34" s="6" t="s">
        <v>1226</v>
      </c>
      <c r="AH34" s="6">
        <v>2</v>
      </c>
      <c r="AI34" s="6">
        <v>1</v>
      </c>
      <c r="AJ34" s="6">
        <v>25.17</v>
      </c>
      <c r="AK34" s="6">
        <v>6.99</v>
      </c>
      <c r="AL34" s="6">
        <v>21.6</v>
      </c>
      <c r="AM34" s="6">
        <v>59</v>
      </c>
    </row>
    <row r="35" spans="1:39" ht="15.75" customHeight="1" x14ac:dyDescent="0.2">
      <c r="A35" s="6" t="s">
        <v>221</v>
      </c>
      <c r="B35" s="6" t="s">
        <v>692</v>
      </c>
      <c r="C35" s="6" t="s">
        <v>1227</v>
      </c>
      <c r="D35" s="6" t="s">
        <v>1064</v>
      </c>
      <c r="E35" s="6">
        <v>4.2</v>
      </c>
      <c r="F35" s="6" t="s">
        <v>221</v>
      </c>
      <c r="G35" s="6" t="s">
        <v>1228</v>
      </c>
      <c r="H35" s="6" t="s">
        <v>1229</v>
      </c>
      <c r="I35" s="6" t="s">
        <v>1077</v>
      </c>
      <c r="J35" s="6" t="s">
        <v>1058</v>
      </c>
      <c r="K35" s="6" t="s">
        <v>1230</v>
      </c>
    </row>
    <row r="36" spans="1:39" ht="15.75" customHeight="1" x14ac:dyDescent="0.2">
      <c r="A36" s="6" t="s">
        <v>655</v>
      </c>
      <c r="B36" s="6" t="s">
        <v>692</v>
      </c>
      <c r="C36" s="6" t="s">
        <v>1231</v>
      </c>
      <c r="D36" s="6" t="s">
        <v>1074</v>
      </c>
      <c r="E36" s="6">
        <v>4</v>
      </c>
      <c r="F36" s="6" t="s">
        <v>655</v>
      </c>
      <c r="G36" s="6" t="s">
        <v>1232</v>
      </c>
      <c r="H36" s="6" t="s">
        <v>1233</v>
      </c>
      <c r="I36" s="6" t="s">
        <v>1057</v>
      </c>
      <c r="J36" s="6" t="s">
        <v>1058</v>
      </c>
      <c r="K36" s="6" t="s">
        <v>1130</v>
      </c>
    </row>
    <row r="37" spans="1:39" ht="15.75" customHeight="1" x14ac:dyDescent="0.2">
      <c r="A37" s="6" t="s">
        <v>74</v>
      </c>
      <c r="B37" s="6" t="s">
        <v>692</v>
      </c>
      <c r="C37" s="6" t="s">
        <v>1234</v>
      </c>
      <c r="D37" s="6" t="s">
        <v>1053</v>
      </c>
      <c r="E37" s="6">
        <v>4</v>
      </c>
      <c r="F37" s="6" t="s">
        <v>1235</v>
      </c>
      <c r="G37" s="6" t="s">
        <v>1236</v>
      </c>
      <c r="H37" s="6" t="s">
        <v>1237</v>
      </c>
      <c r="I37" s="6" t="s">
        <v>1057</v>
      </c>
      <c r="J37" s="6" t="s">
        <v>1058</v>
      </c>
      <c r="K37" s="6" t="s">
        <v>1069</v>
      </c>
    </row>
    <row r="38" spans="1:39" ht="15.75" customHeight="1" x14ac:dyDescent="0.2">
      <c r="A38" s="6" t="s">
        <v>609</v>
      </c>
      <c r="B38" s="6" t="s">
        <v>692</v>
      </c>
      <c r="C38" s="6" t="s">
        <v>1238</v>
      </c>
      <c r="D38" s="6" t="s">
        <v>1074</v>
      </c>
      <c r="E38" s="6">
        <v>4</v>
      </c>
      <c r="F38" s="6" t="s">
        <v>1239</v>
      </c>
      <c r="G38" s="6" t="s">
        <v>1240</v>
      </c>
      <c r="H38" s="6" t="s">
        <v>1241</v>
      </c>
      <c r="I38" s="6" t="s">
        <v>1057</v>
      </c>
      <c r="J38" s="6" t="s">
        <v>1078</v>
      </c>
      <c r="K38" s="6" t="s">
        <v>1242</v>
      </c>
      <c r="L38" s="6" t="s">
        <v>1070</v>
      </c>
      <c r="M38" s="6">
        <v>4</v>
      </c>
      <c r="N38" s="6">
        <v>0</v>
      </c>
      <c r="O38" s="6">
        <v>0</v>
      </c>
      <c r="R38" s="6">
        <v>0</v>
      </c>
      <c r="S38" s="6">
        <v>0</v>
      </c>
      <c r="T38" s="6">
        <v>0</v>
      </c>
      <c r="U38" s="6">
        <v>0</v>
      </c>
      <c r="W38" s="6">
        <v>0</v>
      </c>
      <c r="Z38" s="6">
        <v>0</v>
      </c>
      <c r="AA38" s="6">
        <v>0</v>
      </c>
      <c r="AB38" s="6">
        <v>4</v>
      </c>
      <c r="AC38" s="6">
        <v>16</v>
      </c>
      <c r="AD38" s="6">
        <v>0</v>
      </c>
      <c r="AE38" s="6">
        <v>122</v>
      </c>
      <c r="AF38" s="6">
        <v>7</v>
      </c>
      <c r="AG38" s="6" t="s">
        <v>1243</v>
      </c>
      <c r="AH38" s="6">
        <v>1</v>
      </c>
      <c r="AI38" s="6">
        <v>0</v>
      </c>
      <c r="AJ38" s="6">
        <v>17.420000000000002</v>
      </c>
      <c r="AK38" s="6">
        <v>7.62</v>
      </c>
      <c r="AL38" s="6">
        <v>13.71</v>
      </c>
      <c r="AM38" s="6">
        <v>4</v>
      </c>
    </row>
    <row r="39" spans="1:39" ht="15.75" customHeight="1" x14ac:dyDescent="0.2">
      <c r="A39" s="6" t="s">
        <v>198</v>
      </c>
      <c r="B39" s="6" t="s">
        <v>692</v>
      </c>
      <c r="C39" s="6" t="s">
        <v>1244</v>
      </c>
      <c r="D39" s="6" t="s">
        <v>1074</v>
      </c>
      <c r="E39" s="6">
        <v>4</v>
      </c>
      <c r="F39" s="6" t="s">
        <v>198</v>
      </c>
      <c r="G39" s="6" t="s">
        <v>1245</v>
      </c>
      <c r="H39" s="6" t="s">
        <v>1246</v>
      </c>
      <c r="I39" s="6" t="s">
        <v>1057</v>
      </c>
      <c r="J39" s="6" t="s">
        <v>1058</v>
      </c>
      <c r="K39" s="6" t="s">
        <v>1130</v>
      </c>
    </row>
    <row r="40" spans="1:39" ht="15.75" customHeight="1" x14ac:dyDescent="0.2">
      <c r="A40" s="6" t="s">
        <v>86</v>
      </c>
      <c r="B40" s="6" t="s">
        <v>692</v>
      </c>
      <c r="C40" s="6" t="s">
        <v>1247</v>
      </c>
      <c r="D40" s="6" t="s">
        <v>1053</v>
      </c>
      <c r="E40" s="6">
        <v>2.6</v>
      </c>
      <c r="F40" s="6" t="s">
        <v>1248</v>
      </c>
      <c r="G40" s="6" t="s">
        <v>1249</v>
      </c>
      <c r="H40" s="6" t="s">
        <v>1250</v>
      </c>
      <c r="I40" s="6" t="s">
        <v>1077</v>
      </c>
      <c r="J40" s="6" t="s">
        <v>1058</v>
      </c>
      <c r="K40" s="6" t="s">
        <v>1059</v>
      </c>
      <c r="L40" s="6" t="s">
        <v>1070</v>
      </c>
      <c r="M40" s="6">
        <v>20</v>
      </c>
      <c r="N40" s="6">
        <v>18</v>
      </c>
      <c r="O40" s="6">
        <v>3</v>
      </c>
      <c r="P40" s="6">
        <v>588</v>
      </c>
      <c r="Q40" s="6" t="s">
        <v>1251</v>
      </c>
      <c r="R40" s="6">
        <v>0</v>
      </c>
      <c r="S40" s="6">
        <v>6</v>
      </c>
      <c r="T40" s="6">
        <v>45</v>
      </c>
      <c r="U40" s="6">
        <v>28</v>
      </c>
      <c r="V40" s="6">
        <v>39.200000000000003</v>
      </c>
      <c r="W40" s="6">
        <v>147</v>
      </c>
      <c r="X40" s="6">
        <v>16</v>
      </c>
      <c r="Y40" s="6">
        <v>0</v>
      </c>
      <c r="Z40" s="6">
        <v>1</v>
      </c>
      <c r="AA40" s="6">
        <v>0</v>
      </c>
      <c r="AB40" s="6">
        <v>8</v>
      </c>
      <c r="AC40" s="6">
        <v>18</v>
      </c>
      <c r="AD40" s="6">
        <v>2</v>
      </c>
      <c r="AE40" s="6">
        <v>134</v>
      </c>
      <c r="AF40" s="6">
        <v>5</v>
      </c>
      <c r="AG40" s="6" t="s">
        <v>1252</v>
      </c>
      <c r="AH40" s="6">
        <v>1</v>
      </c>
      <c r="AI40" s="6">
        <v>0</v>
      </c>
      <c r="AJ40" s="6">
        <v>26.8</v>
      </c>
      <c r="AK40" s="6">
        <v>7.44</v>
      </c>
      <c r="AL40" s="6">
        <v>21.6</v>
      </c>
      <c r="AM40" s="6">
        <v>8</v>
      </c>
    </row>
    <row r="41" spans="1:39" ht="15.75" customHeight="1" x14ac:dyDescent="0.2">
      <c r="A41" s="6" t="s">
        <v>301</v>
      </c>
      <c r="B41" s="6" t="s">
        <v>692</v>
      </c>
      <c r="C41" s="6" t="s">
        <v>1253</v>
      </c>
      <c r="D41" s="6" t="s">
        <v>1074</v>
      </c>
      <c r="E41" s="6">
        <v>2.4</v>
      </c>
      <c r="F41" s="6" t="s">
        <v>1254</v>
      </c>
      <c r="G41" s="6" t="s">
        <v>1255</v>
      </c>
      <c r="H41" s="6" t="s">
        <v>1256</v>
      </c>
      <c r="I41" s="6" t="s">
        <v>1134</v>
      </c>
      <c r="J41" s="6" t="s">
        <v>1058</v>
      </c>
      <c r="K41" s="6" t="s">
        <v>1125</v>
      </c>
      <c r="L41" s="6" t="s">
        <v>1070</v>
      </c>
      <c r="M41" s="6">
        <v>7</v>
      </c>
      <c r="N41" s="6">
        <v>2</v>
      </c>
      <c r="O41" s="6">
        <v>1</v>
      </c>
      <c r="P41" s="6">
        <v>17</v>
      </c>
      <c r="Q41" s="6" t="s">
        <v>1257</v>
      </c>
      <c r="R41" s="6">
        <v>0</v>
      </c>
      <c r="S41" s="6">
        <v>0</v>
      </c>
      <c r="T41" s="6">
        <v>1</v>
      </c>
      <c r="U41" s="6">
        <v>1</v>
      </c>
      <c r="V41" s="6">
        <v>17</v>
      </c>
      <c r="W41" s="6">
        <v>106.25</v>
      </c>
      <c r="X41" s="6">
        <v>4</v>
      </c>
      <c r="Y41" s="6">
        <v>0</v>
      </c>
      <c r="Z41" s="6">
        <v>0</v>
      </c>
      <c r="AA41" s="6">
        <v>0</v>
      </c>
      <c r="AB41" s="6">
        <v>7</v>
      </c>
      <c r="AC41" s="6">
        <v>18</v>
      </c>
      <c r="AD41" s="6">
        <v>0</v>
      </c>
      <c r="AE41" s="6">
        <v>150</v>
      </c>
      <c r="AF41" s="6">
        <v>4</v>
      </c>
      <c r="AG41" s="6" t="s">
        <v>1258</v>
      </c>
      <c r="AH41" s="6">
        <v>0</v>
      </c>
      <c r="AI41" s="6">
        <v>0</v>
      </c>
      <c r="AJ41" s="6">
        <v>37.5</v>
      </c>
      <c r="AK41" s="6">
        <v>8.33</v>
      </c>
      <c r="AL41" s="6">
        <v>27</v>
      </c>
      <c r="AM41" s="6">
        <v>7</v>
      </c>
    </row>
    <row r="42" spans="1:39" ht="15.75" customHeight="1" x14ac:dyDescent="0.2">
      <c r="A42" s="6" t="s">
        <v>164</v>
      </c>
      <c r="B42" s="6" t="s">
        <v>692</v>
      </c>
      <c r="C42" s="6" t="s">
        <v>1259</v>
      </c>
      <c r="D42" s="6" t="s">
        <v>1093</v>
      </c>
      <c r="E42" s="6">
        <v>1.5</v>
      </c>
      <c r="F42" s="6" t="s">
        <v>1260</v>
      </c>
      <c r="G42" s="6" t="s">
        <v>1261</v>
      </c>
      <c r="H42" s="6" t="s">
        <v>1262</v>
      </c>
      <c r="I42" s="6" t="s">
        <v>1198</v>
      </c>
      <c r="J42" s="6" t="s">
        <v>1058</v>
      </c>
      <c r="K42" s="6" t="s">
        <v>1059</v>
      </c>
      <c r="L42" s="6" t="s">
        <v>1070</v>
      </c>
      <c r="M42" s="6">
        <v>35</v>
      </c>
      <c r="N42" s="6">
        <v>30</v>
      </c>
      <c r="O42" s="6">
        <v>5</v>
      </c>
      <c r="P42" s="6">
        <v>645</v>
      </c>
      <c r="Q42" s="6" t="s">
        <v>1263</v>
      </c>
      <c r="R42" s="6">
        <v>1</v>
      </c>
      <c r="S42" s="6">
        <v>2</v>
      </c>
      <c r="T42" s="6">
        <v>43</v>
      </c>
      <c r="U42" s="6">
        <v>37</v>
      </c>
      <c r="V42" s="6">
        <v>25.8</v>
      </c>
      <c r="W42" s="6">
        <v>140.21</v>
      </c>
      <c r="X42" s="6">
        <v>19</v>
      </c>
      <c r="Y42" s="6">
        <v>2</v>
      </c>
      <c r="Z42" s="6">
        <v>2</v>
      </c>
      <c r="AA42" s="6">
        <v>1</v>
      </c>
      <c r="AB42" s="6">
        <v>5</v>
      </c>
      <c r="AC42" s="6">
        <v>8.3000000000000007</v>
      </c>
      <c r="AD42" s="6">
        <v>0</v>
      </c>
      <c r="AE42" s="6">
        <v>68</v>
      </c>
      <c r="AF42" s="6">
        <v>2</v>
      </c>
      <c r="AG42" s="6" t="s">
        <v>1264</v>
      </c>
      <c r="AH42" s="6">
        <v>0</v>
      </c>
      <c r="AI42" s="6">
        <v>0</v>
      </c>
      <c r="AJ42" s="6">
        <v>34</v>
      </c>
      <c r="AK42" s="6">
        <v>8</v>
      </c>
      <c r="AL42" s="6">
        <v>25.5</v>
      </c>
      <c r="AM42" s="6">
        <v>5</v>
      </c>
    </row>
    <row r="43" spans="1:39" ht="15.75" customHeight="1" x14ac:dyDescent="0.2">
      <c r="A43" s="6" t="s">
        <v>315</v>
      </c>
      <c r="B43" s="6" t="s">
        <v>692</v>
      </c>
      <c r="C43" s="6" t="s">
        <v>1265</v>
      </c>
      <c r="D43" s="6" t="s">
        <v>1074</v>
      </c>
      <c r="E43" s="6">
        <v>0.75</v>
      </c>
      <c r="F43" s="6" t="s">
        <v>315</v>
      </c>
      <c r="G43" s="6" t="s">
        <v>1266</v>
      </c>
      <c r="H43" s="6" t="s">
        <v>1267</v>
      </c>
      <c r="I43" s="6" t="s">
        <v>1057</v>
      </c>
      <c r="J43" s="6" t="s">
        <v>1058</v>
      </c>
      <c r="K43" s="6" t="s">
        <v>1069</v>
      </c>
      <c r="L43" s="6" t="s">
        <v>1060</v>
      </c>
      <c r="M43" s="6">
        <v>28</v>
      </c>
      <c r="N43" s="6">
        <v>20</v>
      </c>
      <c r="O43" s="6">
        <v>3</v>
      </c>
      <c r="P43" s="6">
        <v>282</v>
      </c>
      <c r="Q43" s="6" t="s">
        <v>1268</v>
      </c>
      <c r="R43" s="6">
        <v>0</v>
      </c>
      <c r="S43" s="6">
        <v>0</v>
      </c>
      <c r="T43" s="6">
        <v>28</v>
      </c>
      <c r="U43" s="6">
        <v>4</v>
      </c>
      <c r="V43" s="6">
        <v>16.579999999999998</v>
      </c>
      <c r="W43" s="6">
        <v>118.48</v>
      </c>
      <c r="X43" s="6">
        <v>11</v>
      </c>
      <c r="Y43" s="6">
        <v>0</v>
      </c>
      <c r="Z43" s="6">
        <v>3</v>
      </c>
      <c r="AA43" s="6">
        <v>3</v>
      </c>
      <c r="AB43" s="6">
        <v>28</v>
      </c>
      <c r="AC43" s="6">
        <v>91</v>
      </c>
      <c r="AD43" s="6">
        <v>1</v>
      </c>
      <c r="AE43" s="6">
        <v>667</v>
      </c>
      <c r="AF43" s="6">
        <v>26</v>
      </c>
      <c r="AG43" s="6" t="s">
        <v>1269</v>
      </c>
      <c r="AH43" s="6">
        <v>2</v>
      </c>
      <c r="AI43" s="6">
        <v>0</v>
      </c>
      <c r="AJ43" s="6">
        <v>25.65</v>
      </c>
      <c r="AK43" s="6">
        <v>7.32</v>
      </c>
      <c r="AL43" s="6">
        <v>21</v>
      </c>
      <c r="AM43" s="6">
        <v>28</v>
      </c>
    </row>
    <row r="44" spans="1:39" ht="15.75" customHeight="1" x14ac:dyDescent="0.2">
      <c r="A44" s="6" t="s">
        <v>161</v>
      </c>
      <c r="B44" s="6" t="s">
        <v>692</v>
      </c>
      <c r="C44" s="6" t="s">
        <v>1270</v>
      </c>
      <c r="D44" s="6" t="s">
        <v>1074</v>
      </c>
      <c r="E44" s="6">
        <v>0.5</v>
      </c>
      <c r="F44" s="6" t="s">
        <v>161</v>
      </c>
      <c r="G44" s="6" t="s">
        <v>1271</v>
      </c>
      <c r="H44" s="6" t="s">
        <v>1272</v>
      </c>
      <c r="I44" s="6" t="s">
        <v>1273</v>
      </c>
      <c r="J44" s="6" t="s">
        <v>1058</v>
      </c>
      <c r="K44" s="6" t="s">
        <v>1242</v>
      </c>
      <c r="L44" s="6" t="s">
        <v>1070</v>
      </c>
      <c r="M44" s="6">
        <v>3</v>
      </c>
      <c r="N44" s="6">
        <v>1</v>
      </c>
      <c r="O44" s="6">
        <v>1</v>
      </c>
      <c r="P44" s="6">
        <v>0</v>
      </c>
      <c r="Q44" s="6" t="s">
        <v>1274</v>
      </c>
      <c r="R44" s="6">
        <v>0</v>
      </c>
      <c r="S44" s="6">
        <v>0</v>
      </c>
      <c r="T44" s="6">
        <v>0</v>
      </c>
      <c r="U44" s="6">
        <v>0</v>
      </c>
      <c r="W44" s="6">
        <v>0</v>
      </c>
      <c r="Z44" s="6">
        <v>1</v>
      </c>
      <c r="AA44" s="6">
        <v>0</v>
      </c>
      <c r="AB44" s="6">
        <v>3</v>
      </c>
      <c r="AC44" s="6">
        <v>12</v>
      </c>
      <c r="AD44" s="6">
        <v>0</v>
      </c>
      <c r="AE44" s="6">
        <v>72</v>
      </c>
      <c r="AF44" s="6">
        <v>6</v>
      </c>
      <c r="AG44" s="6" t="s">
        <v>1275</v>
      </c>
      <c r="AH44" s="6">
        <v>1</v>
      </c>
      <c r="AI44" s="6">
        <v>0</v>
      </c>
      <c r="AJ44" s="6">
        <v>12</v>
      </c>
      <c r="AK44" s="6">
        <v>6</v>
      </c>
      <c r="AL44" s="6">
        <v>12</v>
      </c>
      <c r="AM44" s="6">
        <v>3</v>
      </c>
    </row>
    <row r="45" spans="1:39" ht="15.75" customHeight="1" x14ac:dyDescent="0.2">
      <c r="A45" s="6" t="s">
        <v>345</v>
      </c>
      <c r="B45" s="6" t="s">
        <v>692</v>
      </c>
      <c r="C45" s="6" t="s">
        <v>1276</v>
      </c>
      <c r="D45" s="6" t="s">
        <v>1093</v>
      </c>
      <c r="E45" s="6">
        <v>0.5</v>
      </c>
      <c r="F45" s="6" t="s">
        <v>345</v>
      </c>
      <c r="G45" s="6" t="s">
        <v>1277</v>
      </c>
      <c r="H45" s="6" t="s">
        <v>1278</v>
      </c>
      <c r="I45" s="6" t="s">
        <v>1057</v>
      </c>
      <c r="J45" s="6" t="s">
        <v>1058</v>
      </c>
      <c r="M45" s="6">
        <v>3</v>
      </c>
      <c r="N45" s="6">
        <v>3</v>
      </c>
      <c r="O45" s="6">
        <v>0</v>
      </c>
      <c r="P45" s="6">
        <v>42</v>
      </c>
      <c r="Q45" s="6" t="s">
        <v>1279</v>
      </c>
      <c r="R45" s="6">
        <v>0</v>
      </c>
      <c r="S45" s="6">
        <v>0</v>
      </c>
      <c r="T45" s="6">
        <v>6</v>
      </c>
      <c r="U45" s="6">
        <v>1</v>
      </c>
      <c r="V45" s="6">
        <v>14</v>
      </c>
      <c r="W45" s="6">
        <v>120</v>
      </c>
      <c r="X45" s="6">
        <v>1</v>
      </c>
      <c r="Y45" s="6">
        <v>0</v>
      </c>
      <c r="Z45" s="6">
        <v>0</v>
      </c>
      <c r="AA45" s="6">
        <v>1</v>
      </c>
    </row>
    <row r="46" spans="1:39" ht="15.75" customHeight="1" x14ac:dyDescent="0.2">
      <c r="A46" s="6" t="s">
        <v>266</v>
      </c>
      <c r="B46" s="6" t="s">
        <v>692</v>
      </c>
      <c r="C46" s="6" t="s">
        <v>1280</v>
      </c>
      <c r="D46" s="6" t="s">
        <v>1053</v>
      </c>
      <c r="E46" s="6">
        <v>0.2</v>
      </c>
      <c r="F46" s="6" t="s">
        <v>1281</v>
      </c>
      <c r="G46" s="6" t="s">
        <v>1282</v>
      </c>
      <c r="H46" s="6" t="s">
        <v>1283</v>
      </c>
      <c r="I46" s="6" t="s">
        <v>1057</v>
      </c>
      <c r="J46" s="6" t="s">
        <v>1058</v>
      </c>
      <c r="K46" s="6" t="s">
        <v>1097</v>
      </c>
    </row>
    <row r="47" spans="1:39" ht="15.75" customHeight="1" x14ac:dyDescent="0.2">
      <c r="A47" s="6" t="s">
        <v>298</v>
      </c>
      <c r="B47" s="6" t="s">
        <v>692</v>
      </c>
      <c r="C47" s="6" t="s">
        <v>1284</v>
      </c>
      <c r="D47" s="6" t="s">
        <v>1074</v>
      </c>
      <c r="E47" s="6">
        <v>0.2</v>
      </c>
      <c r="F47" s="6" t="s">
        <v>298</v>
      </c>
      <c r="G47" s="6" t="s">
        <v>1285</v>
      </c>
      <c r="H47" s="6" t="s">
        <v>1286</v>
      </c>
      <c r="I47" s="6" t="s">
        <v>1057</v>
      </c>
      <c r="J47" s="6" t="s">
        <v>1058</v>
      </c>
      <c r="K47" s="6" t="s">
        <v>1116</v>
      </c>
    </row>
    <row r="48" spans="1:39" ht="15.75" customHeight="1" x14ac:dyDescent="0.2">
      <c r="A48" s="6" t="s">
        <v>174</v>
      </c>
      <c r="B48" s="6" t="s">
        <v>692</v>
      </c>
      <c r="C48" s="6" t="s">
        <v>1287</v>
      </c>
      <c r="D48" s="6" t="s">
        <v>1074</v>
      </c>
      <c r="E48" s="6">
        <v>0.2</v>
      </c>
      <c r="F48" s="6" t="s">
        <v>174</v>
      </c>
      <c r="G48" s="6" t="s">
        <v>1288</v>
      </c>
      <c r="H48" s="6" t="s">
        <v>1289</v>
      </c>
      <c r="I48" s="6" t="s">
        <v>1057</v>
      </c>
      <c r="J48" s="6" t="s">
        <v>1078</v>
      </c>
      <c r="K48" s="6" t="s">
        <v>1120</v>
      </c>
      <c r="L48" s="6" t="s">
        <v>1060</v>
      </c>
      <c r="M48" s="6">
        <v>42</v>
      </c>
      <c r="N48" s="6">
        <v>26</v>
      </c>
      <c r="O48" s="6">
        <v>9</v>
      </c>
      <c r="P48" s="6">
        <v>282</v>
      </c>
      <c r="Q48" s="6" t="s">
        <v>1290</v>
      </c>
      <c r="R48" s="6">
        <v>0</v>
      </c>
      <c r="S48" s="6">
        <v>1</v>
      </c>
      <c r="T48" s="6">
        <v>21</v>
      </c>
      <c r="U48" s="6">
        <v>12</v>
      </c>
      <c r="V48" s="6">
        <v>16.579999999999998</v>
      </c>
      <c r="W48" s="6">
        <v>153.26</v>
      </c>
      <c r="X48" s="6">
        <v>31</v>
      </c>
      <c r="Y48" s="6">
        <v>0</v>
      </c>
      <c r="Z48" s="6">
        <v>4</v>
      </c>
      <c r="AA48" s="6">
        <v>2</v>
      </c>
      <c r="AB48" s="6">
        <v>41</v>
      </c>
      <c r="AC48" s="6">
        <v>147.19999999999999</v>
      </c>
      <c r="AD48" s="6">
        <v>3</v>
      </c>
      <c r="AE48" s="6">
        <v>976</v>
      </c>
      <c r="AF48" s="6">
        <v>57</v>
      </c>
      <c r="AG48" s="6" t="s">
        <v>1291</v>
      </c>
      <c r="AH48" s="6">
        <v>4</v>
      </c>
      <c r="AI48" s="6">
        <v>1</v>
      </c>
      <c r="AJ48" s="6">
        <v>17.12</v>
      </c>
      <c r="AK48" s="6">
        <v>6.62</v>
      </c>
      <c r="AL48" s="6">
        <v>15.5</v>
      </c>
      <c r="AM48" s="6">
        <v>41</v>
      </c>
    </row>
    <row r="49" spans="1:39" ht="15.75" customHeight="1" x14ac:dyDescent="0.2">
      <c r="A49" s="6" t="s">
        <v>307</v>
      </c>
      <c r="B49" s="6" t="s">
        <v>692</v>
      </c>
      <c r="C49" s="6" t="s">
        <v>1292</v>
      </c>
      <c r="D49" s="6" t="s">
        <v>1064</v>
      </c>
      <c r="E49" s="6">
        <v>0.2</v>
      </c>
      <c r="F49" s="6" t="s">
        <v>307</v>
      </c>
      <c r="G49" s="6" t="s">
        <v>1293</v>
      </c>
      <c r="H49" s="6" t="s">
        <v>1294</v>
      </c>
      <c r="I49" s="6" t="s">
        <v>1057</v>
      </c>
      <c r="J49" s="6" t="s">
        <v>1058</v>
      </c>
      <c r="K49" s="6" t="s">
        <v>1059</v>
      </c>
    </row>
    <row r="50" spans="1:39" ht="15.75" customHeight="1" x14ac:dyDescent="0.2">
      <c r="A50" s="6" t="s">
        <v>1295</v>
      </c>
      <c r="B50" s="6" t="s">
        <v>692</v>
      </c>
      <c r="C50" s="6" t="s">
        <v>1296</v>
      </c>
      <c r="D50" s="6" t="s">
        <v>1053</v>
      </c>
      <c r="E50" s="6">
        <v>0.2</v>
      </c>
      <c r="F50" s="6" t="s">
        <v>1295</v>
      </c>
      <c r="G50" s="6" t="s">
        <v>1297</v>
      </c>
      <c r="H50" s="6" t="s">
        <v>1298</v>
      </c>
      <c r="I50" s="6" t="s">
        <v>1057</v>
      </c>
      <c r="L50" s="6" t="s">
        <v>1150</v>
      </c>
    </row>
    <row r="51" spans="1:39" ht="15.75" customHeight="1" x14ac:dyDescent="0.2">
      <c r="A51" s="6" t="s">
        <v>579</v>
      </c>
      <c r="B51" s="6" t="s">
        <v>698</v>
      </c>
      <c r="C51" s="6" t="s">
        <v>1299</v>
      </c>
      <c r="D51" s="6" t="s">
        <v>1093</v>
      </c>
      <c r="E51" s="6">
        <v>14</v>
      </c>
      <c r="F51" s="6" t="s">
        <v>1300</v>
      </c>
      <c r="G51" s="6" t="s">
        <v>1301</v>
      </c>
      <c r="H51" s="6" t="s">
        <v>1302</v>
      </c>
      <c r="I51" s="6" t="s">
        <v>1057</v>
      </c>
      <c r="J51" s="6" t="s">
        <v>1058</v>
      </c>
      <c r="M51" s="6">
        <v>13</v>
      </c>
      <c r="N51" s="6">
        <v>12</v>
      </c>
      <c r="O51" s="6">
        <v>0</v>
      </c>
      <c r="P51" s="6">
        <v>174</v>
      </c>
      <c r="Q51" s="6" t="s">
        <v>1303</v>
      </c>
      <c r="R51" s="6">
        <v>0</v>
      </c>
      <c r="S51" s="6">
        <v>0</v>
      </c>
      <c r="T51" s="6">
        <v>10</v>
      </c>
      <c r="U51" s="6">
        <v>8</v>
      </c>
      <c r="V51" s="6">
        <v>14.5</v>
      </c>
      <c r="W51" s="6">
        <v>121.67</v>
      </c>
      <c r="X51" s="6">
        <v>6</v>
      </c>
      <c r="Y51" s="6">
        <v>2</v>
      </c>
      <c r="Z51" s="6">
        <v>1</v>
      </c>
      <c r="AA51" s="6">
        <v>0</v>
      </c>
    </row>
    <row r="52" spans="1:39" ht="15.75" customHeight="1" x14ac:dyDescent="0.2">
      <c r="A52" s="6" t="s">
        <v>260</v>
      </c>
      <c r="B52" s="6" t="s">
        <v>698</v>
      </c>
      <c r="C52" s="6" t="s">
        <v>1304</v>
      </c>
      <c r="D52" s="6" t="s">
        <v>1074</v>
      </c>
      <c r="E52" s="6">
        <v>10</v>
      </c>
      <c r="F52" s="6" t="s">
        <v>1305</v>
      </c>
      <c r="G52" s="6" t="s">
        <v>1306</v>
      </c>
      <c r="H52" s="6" t="s">
        <v>1307</v>
      </c>
      <c r="I52" s="6" t="s">
        <v>1057</v>
      </c>
      <c r="J52" s="6" t="s">
        <v>1058</v>
      </c>
      <c r="K52" s="6" t="s">
        <v>1130</v>
      </c>
      <c r="L52" s="6" t="s">
        <v>1060</v>
      </c>
      <c r="M52" s="6">
        <v>27</v>
      </c>
      <c r="N52" s="6">
        <v>5</v>
      </c>
      <c r="O52" s="6">
        <v>3</v>
      </c>
      <c r="P52" s="6">
        <v>19</v>
      </c>
      <c r="Q52" s="6" t="s">
        <v>1308</v>
      </c>
      <c r="R52" s="6">
        <v>0</v>
      </c>
      <c r="S52" s="6">
        <v>0</v>
      </c>
      <c r="T52" s="6">
        <v>1</v>
      </c>
      <c r="U52" s="6">
        <v>1</v>
      </c>
      <c r="V52" s="6">
        <v>9.5</v>
      </c>
      <c r="W52" s="6">
        <v>90.47</v>
      </c>
      <c r="X52" s="6">
        <v>11</v>
      </c>
      <c r="Y52" s="6">
        <v>0</v>
      </c>
      <c r="Z52" s="6">
        <v>1</v>
      </c>
      <c r="AA52" s="6">
        <v>0</v>
      </c>
      <c r="AB52" s="6">
        <v>27</v>
      </c>
      <c r="AC52" s="6">
        <v>98</v>
      </c>
      <c r="AD52" s="6">
        <v>2</v>
      </c>
      <c r="AE52" s="6">
        <v>665</v>
      </c>
      <c r="AF52" s="6">
        <v>30</v>
      </c>
      <c r="AG52" s="6" t="s">
        <v>1309</v>
      </c>
      <c r="AH52" s="6">
        <v>1</v>
      </c>
      <c r="AI52" s="6">
        <v>0</v>
      </c>
      <c r="AJ52" s="6">
        <v>22.16</v>
      </c>
      <c r="AK52" s="6">
        <v>6.78</v>
      </c>
      <c r="AL52" s="6">
        <v>19.600000000000001</v>
      </c>
      <c r="AM52" s="6">
        <v>27</v>
      </c>
    </row>
    <row r="53" spans="1:39" ht="15.75" customHeight="1" x14ac:dyDescent="0.2">
      <c r="A53" s="6" t="s">
        <v>475</v>
      </c>
      <c r="B53" s="6" t="s">
        <v>698</v>
      </c>
      <c r="C53" s="6" t="s">
        <v>1310</v>
      </c>
      <c r="D53" s="6" t="s">
        <v>1093</v>
      </c>
      <c r="E53" s="6">
        <v>10</v>
      </c>
      <c r="F53" s="6" t="s">
        <v>1311</v>
      </c>
      <c r="G53" s="6" t="s">
        <v>1312</v>
      </c>
      <c r="H53" s="6" t="s">
        <v>1313</v>
      </c>
      <c r="I53" s="6" t="s">
        <v>1068</v>
      </c>
      <c r="J53" s="6" t="s">
        <v>1058</v>
      </c>
      <c r="M53" s="6">
        <v>88</v>
      </c>
      <c r="N53" s="6">
        <v>80</v>
      </c>
      <c r="O53" s="6">
        <v>18</v>
      </c>
      <c r="P53" s="6">
        <v>2140</v>
      </c>
      <c r="Q53" s="6" t="s">
        <v>1314</v>
      </c>
      <c r="R53" s="6">
        <v>1</v>
      </c>
      <c r="S53" s="6">
        <v>15</v>
      </c>
      <c r="T53" s="6">
        <v>184</v>
      </c>
      <c r="U53" s="6">
        <v>90</v>
      </c>
      <c r="V53" s="6">
        <v>34.51</v>
      </c>
      <c r="W53" s="6">
        <v>141.16</v>
      </c>
      <c r="X53" s="6">
        <v>39</v>
      </c>
      <c r="Y53" s="6">
        <v>10</v>
      </c>
      <c r="Z53" s="6">
        <v>5</v>
      </c>
      <c r="AA53" s="6">
        <v>3</v>
      </c>
    </row>
    <row r="54" spans="1:39" ht="15.75" customHeight="1" x14ac:dyDescent="0.2">
      <c r="A54" s="6" t="s">
        <v>312</v>
      </c>
      <c r="B54" s="6" t="s">
        <v>698</v>
      </c>
      <c r="C54" s="6" t="s">
        <v>1315</v>
      </c>
      <c r="D54" s="6" t="s">
        <v>1053</v>
      </c>
      <c r="E54" s="6">
        <v>8.5</v>
      </c>
      <c r="F54" s="6" t="s">
        <v>1316</v>
      </c>
      <c r="G54" s="6" t="s">
        <v>1317</v>
      </c>
      <c r="H54" s="6" t="s">
        <v>1318</v>
      </c>
      <c r="I54" s="6" t="s">
        <v>1103</v>
      </c>
      <c r="J54" s="6" t="s">
        <v>1078</v>
      </c>
      <c r="M54" s="6">
        <v>42</v>
      </c>
      <c r="N54" s="6">
        <v>35</v>
      </c>
      <c r="O54" s="6">
        <v>4</v>
      </c>
      <c r="P54" s="6">
        <v>666</v>
      </c>
      <c r="Q54" s="6" t="s">
        <v>1319</v>
      </c>
      <c r="R54" s="6">
        <v>0</v>
      </c>
      <c r="S54" s="6">
        <v>3</v>
      </c>
      <c r="T54" s="6">
        <v>43</v>
      </c>
      <c r="U54" s="6">
        <v>32</v>
      </c>
      <c r="V54" s="6">
        <v>21.48</v>
      </c>
      <c r="W54" s="6">
        <v>118.71</v>
      </c>
      <c r="X54" s="6">
        <v>16</v>
      </c>
      <c r="Y54" s="6">
        <v>0</v>
      </c>
      <c r="Z54" s="6">
        <v>3</v>
      </c>
      <c r="AA54" s="6">
        <v>3</v>
      </c>
    </row>
    <row r="55" spans="1:39" ht="15.75" customHeight="1" x14ac:dyDescent="0.2">
      <c r="A55" s="6" t="s">
        <v>333</v>
      </c>
      <c r="B55" s="6" t="s">
        <v>698</v>
      </c>
      <c r="C55" s="6" t="s">
        <v>1320</v>
      </c>
      <c r="D55" s="6" t="s">
        <v>1074</v>
      </c>
      <c r="E55" s="6">
        <v>8</v>
      </c>
      <c r="F55" s="6" t="s">
        <v>1321</v>
      </c>
      <c r="G55" s="6" t="s">
        <v>1322</v>
      </c>
      <c r="H55" s="6" t="s">
        <v>1323</v>
      </c>
      <c r="I55" s="6" t="s">
        <v>1198</v>
      </c>
      <c r="J55" s="6" t="s">
        <v>1058</v>
      </c>
      <c r="K55" s="6" t="s">
        <v>1324</v>
      </c>
      <c r="L55" s="6" t="s">
        <v>1070</v>
      </c>
      <c r="M55" s="6">
        <v>44</v>
      </c>
      <c r="N55" s="6">
        <v>11</v>
      </c>
      <c r="O55" s="6">
        <v>6</v>
      </c>
      <c r="P55" s="6">
        <v>30</v>
      </c>
      <c r="Q55" s="6" t="s">
        <v>1325</v>
      </c>
      <c r="R55" s="6">
        <v>0</v>
      </c>
      <c r="S55" s="6">
        <v>0</v>
      </c>
      <c r="T55" s="6">
        <v>2</v>
      </c>
      <c r="U55" s="6">
        <v>0</v>
      </c>
      <c r="V55" s="6">
        <v>6</v>
      </c>
      <c r="W55" s="6">
        <v>75</v>
      </c>
      <c r="X55" s="6">
        <v>16</v>
      </c>
      <c r="Y55" s="6">
        <v>0</v>
      </c>
      <c r="Z55" s="6">
        <v>3</v>
      </c>
      <c r="AA55" s="6">
        <v>1</v>
      </c>
      <c r="AB55" s="6">
        <v>44</v>
      </c>
      <c r="AC55" s="6">
        <v>165.3</v>
      </c>
      <c r="AD55" s="6">
        <v>1</v>
      </c>
      <c r="AE55" s="6">
        <v>1345</v>
      </c>
      <c r="AF55" s="6">
        <v>62</v>
      </c>
      <c r="AG55" s="6" t="s">
        <v>1326</v>
      </c>
      <c r="AH55" s="6">
        <v>5</v>
      </c>
      <c r="AI55" s="6">
        <v>0</v>
      </c>
      <c r="AJ55" s="6">
        <v>21.69</v>
      </c>
      <c r="AK55" s="6">
        <v>8.1199999999999992</v>
      </c>
      <c r="AL55" s="6">
        <v>16.010000000000002</v>
      </c>
      <c r="AM55" s="6">
        <v>44</v>
      </c>
    </row>
    <row r="56" spans="1:39" ht="15.75" customHeight="1" x14ac:dyDescent="0.2">
      <c r="A56" s="6" t="s">
        <v>147</v>
      </c>
      <c r="B56" s="6" t="s">
        <v>698</v>
      </c>
      <c r="C56" s="6" t="s">
        <v>1327</v>
      </c>
      <c r="D56" s="6" t="s">
        <v>1053</v>
      </c>
      <c r="E56" s="6">
        <v>7.75</v>
      </c>
      <c r="F56" s="6" t="s">
        <v>1328</v>
      </c>
      <c r="G56" s="6" t="s">
        <v>1329</v>
      </c>
      <c r="H56" s="6" t="s">
        <v>1330</v>
      </c>
      <c r="I56" s="6" t="s">
        <v>1057</v>
      </c>
      <c r="J56" s="6" t="s">
        <v>1078</v>
      </c>
      <c r="K56" s="6" t="s">
        <v>1059</v>
      </c>
      <c r="L56" s="6" t="s">
        <v>1060</v>
      </c>
      <c r="M56" s="6">
        <v>2</v>
      </c>
      <c r="N56" s="6">
        <v>2</v>
      </c>
      <c r="O56" s="6">
        <v>0</v>
      </c>
      <c r="P56" s="6">
        <v>38</v>
      </c>
      <c r="Q56" s="6" t="s">
        <v>1331</v>
      </c>
      <c r="R56" s="6">
        <v>0</v>
      </c>
      <c r="S56" s="6">
        <v>0</v>
      </c>
      <c r="T56" s="6">
        <v>2</v>
      </c>
      <c r="U56" s="6">
        <v>1</v>
      </c>
      <c r="V56" s="6">
        <v>19</v>
      </c>
      <c r="W56" s="6">
        <v>100</v>
      </c>
      <c r="Z56" s="6">
        <v>0</v>
      </c>
      <c r="AA56" s="6">
        <v>0</v>
      </c>
      <c r="AB56" s="6">
        <v>6</v>
      </c>
      <c r="AC56" s="6">
        <v>10</v>
      </c>
      <c r="AD56" s="6">
        <v>0</v>
      </c>
      <c r="AE56" s="6">
        <v>99</v>
      </c>
      <c r="AF56" s="6">
        <v>2</v>
      </c>
      <c r="AG56" s="6" t="s">
        <v>1332</v>
      </c>
      <c r="AH56" s="6">
        <v>0</v>
      </c>
      <c r="AI56" s="6">
        <v>0</v>
      </c>
      <c r="AJ56" s="6">
        <v>49.5</v>
      </c>
      <c r="AK56" s="6">
        <v>9.9</v>
      </c>
      <c r="AL56" s="6">
        <v>30</v>
      </c>
      <c r="AM56" s="6">
        <v>6</v>
      </c>
    </row>
    <row r="57" spans="1:39" ht="15.75" customHeight="1" x14ac:dyDescent="0.2">
      <c r="A57" s="6" t="s">
        <v>354</v>
      </c>
      <c r="B57" s="6" t="s">
        <v>698</v>
      </c>
      <c r="C57" s="6" t="s">
        <v>1333</v>
      </c>
      <c r="D57" s="6" t="s">
        <v>1074</v>
      </c>
      <c r="E57" s="6">
        <v>6.5</v>
      </c>
      <c r="F57" s="6" t="s">
        <v>630</v>
      </c>
      <c r="G57" s="6" t="s">
        <v>1334</v>
      </c>
      <c r="H57" s="6" t="s">
        <v>1335</v>
      </c>
      <c r="I57" s="6" t="s">
        <v>1057</v>
      </c>
      <c r="J57" s="6" t="s">
        <v>1058</v>
      </c>
      <c r="K57" s="6" t="s">
        <v>1110</v>
      </c>
      <c r="L57" s="6" t="s">
        <v>1070</v>
      </c>
      <c r="M57" s="6">
        <v>54</v>
      </c>
      <c r="N57" s="6">
        <v>4</v>
      </c>
      <c r="O57" s="6">
        <v>2</v>
      </c>
      <c r="P57" s="6">
        <v>5</v>
      </c>
      <c r="Q57" s="6" t="s">
        <v>1336</v>
      </c>
      <c r="R57" s="6">
        <v>0</v>
      </c>
      <c r="S57" s="6">
        <v>0</v>
      </c>
      <c r="T57" s="6">
        <v>0</v>
      </c>
      <c r="U57" s="6">
        <v>0</v>
      </c>
      <c r="V57" s="6">
        <v>2.5</v>
      </c>
      <c r="W57" s="6">
        <v>45.45</v>
      </c>
      <c r="X57" s="6">
        <v>10</v>
      </c>
      <c r="Y57" s="6">
        <v>0</v>
      </c>
      <c r="Z57" s="6">
        <v>1</v>
      </c>
      <c r="AA57" s="6">
        <v>0</v>
      </c>
      <c r="AB57" s="6">
        <v>54</v>
      </c>
      <c r="AC57" s="6">
        <v>210.3</v>
      </c>
      <c r="AD57" s="6">
        <v>1</v>
      </c>
      <c r="AE57" s="6">
        <v>1723</v>
      </c>
      <c r="AF57" s="6">
        <v>68</v>
      </c>
      <c r="AG57" s="6" t="s">
        <v>1337</v>
      </c>
      <c r="AH57" s="6">
        <v>5</v>
      </c>
      <c r="AI57" s="6">
        <v>1</v>
      </c>
      <c r="AJ57" s="6">
        <v>25.33</v>
      </c>
      <c r="AK57" s="6">
        <v>8.18</v>
      </c>
      <c r="AL57" s="6">
        <v>18.57</v>
      </c>
      <c r="AM57" s="6">
        <v>54</v>
      </c>
    </row>
    <row r="58" spans="1:39" ht="15.75" customHeight="1" x14ac:dyDescent="0.2">
      <c r="A58" s="6" t="s">
        <v>563</v>
      </c>
      <c r="B58" s="6" t="s">
        <v>698</v>
      </c>
      <c r="C58" s="6" t="s">
        <v>1338</v>
      </c>
      <c r="D58" s="6" t="s">
        <v>1064</v>
      </c>
      <c r="E58" s="6">
        <v>5</v>
      </c>
      <c r="F58" s="6" t="s">
        <v>563</v>
      </c>
      <c r="G58" s="6" t="s">
        <v>1339</v>
      </c>
      <c r="H58" s="6" t="s">
        <v>1340</v>
      </c>
      <c r="I58" s="6" t="s">
        <v>1057</v>
      </c>
      <c r="J58" s="6" t="s">
        <v>1058</v>
      </c>
      <c r="K58" s="6" t="s">
        <v>1059</v>
      </c>
      <c r="L58" s="6" t="s">
        <v>1070</v>
      </c>
      <c r="M58" s="6">
        <v>51</v>
      </c>
      <c r="N58" s="6">
        <v>11</v>
      </c>
      <c r="O58" s="6">
        <v>7</v>
      </c>
      <c r="P58" s="6">
        <v>123</v>
      </c>
      <c r="Q58" s="6" t="s">
        <v>1341</v>
      </c>
      <c r="R58" s="6">
        <v>0</v>
      </c>
      <c r="S58" s="6">
        <v>0</v>
      </c>
      <c r="T58" s="6">
        <v>14</v>
      </c>
      <c r="U58" s="6">
        <v>1</v>
      </c>
      <c r="V58" s="6">
        <v>30.75</v>
      </c>
      <c r="W58" s="6">
        <v>106.95</v>
      </c>
      <c r="X58" s="6">
        <v>9</v>
      </c>
      <c r="Y58" s="6">
        <v>0</v>
      </c>
      <c r="Z58" s="6">
        <v>0</v>
      </c>
      <c r="AA58" s="6">
        <v>1</v>
      </c>
      <c r="AB58" s="6">
        <v>51</v>
      </c>
      <c r="AC58" s="6">
        <v>191</v>
      </c>
      <c r="AD58" s="6">
        <v>2</v>
      </c>
      <c r="AE58" s="6">
        <v>1298</v>
      </c>
      <c r="AF58" s="6">
        <v>61</v>
      </c>
      <c r="AG58" s="6" t="s">
        <v>1342</v>
      </c>
      <c r="AH58" s="6">
        <v>4</v>
      </c>
      <c r="AI58" s="6">
        <v>0</v>
      </c>
      <c r="AJ58" s="6">
        <v>21.27</v>
      </c>
      <c r="AK58" s="6">
        <v>6.79</v>
      </c>
      <c r="AL58" s="6">
        <v>18.78</v>
      </c>
      <c r="AM58" s="6">
        <v>51</v>
      </c>
    </row>
    <row r="59" spans="1:39" ht="15.75" customHeight="1" x14ac:dyDescent="0.2">
      <c r="A59" s="6" t="s">
        <v>352</v>
      </c>
      <c r="B59" s="6" t="s">
        <v>698</v>
      </c>
      <c r="C59" s="6" t="s">
        <v>1343</v>
      </c>
      <c r="D59" s="6" t="s">
        <v>1053</v>
      </c>
      <c r="E59" s="6">
        <v>4</v>
      </c>
      <c r="F59" s="6" t="s">
        <v>1344</v>
      </c>
      <c r="G59" s="6" t="s">
        <v>1345</v>
      </c>
      <c r="H59" s="6" t="s">
        <v>1346</v>
      </c>
      <c r="I59" s="6" t="s">
        <v>1057</v>
      </c>
      <c r="J59" s="6" t="s">
        <v>1078</v>
      </c>
      <c r="K59" s="6" t="s">
        <v>1069</v>
      </c>
      <c r="L59" s="6" t="s">
        <v>1060</v>
      </c>
      <c r="M59" s="6">
        <v>7</v>
      </c>
      <c r="N59" s="6">
        <v>7</v>
      </c>
      <c r="O59" s="6">
        <v>0</v>
      </c>
      <c r="P59" s="6">
        <v>223</v>
      </c>
      <c r="Q59" s="6" t="s">
        <v>1347</v>
      </c>
      <c r="R59" s="6">
        <v>0</v>
      </c>
      <c r="S59" s="6">
        <v>2</v>
      </c>
      <c r="T59" s="6">
        <v>20</v>
      </c>
      <c r="U59" s="6">
        <v>7</v>
      </c>
      <c r="V59" s="6">
        <v>31.85</v>
      </c>
      <c r="W59" s="6">
        <v>135.15</v>
      </c>
      <c r="X59" s="6">
        <v>1</v>
      </c>
      <c r="Y59" s="6">
        <v>0</v>
      </c>
      <c r="Z59" s="6">
        <v>1</v>
      </c>
      <c r="AA59" s="6">
        <v>0</v>
      </c>
      <c r="AB59" s="6">
        <v>5</v>
      </c>
      <c r="AC59" s="6">
        <v>13</v>
      </c>
      <c r="AD59" s="6">
        <v>0</v>
      </c>
      <c r="AE59" s="6">
        <v>101</v>
      </c>
      <c r="AF59" s="6">
        <v>5</v>
      </c>
      <c r="AG59" s="6" t="s">
        <v>1348</v>
      </c>
      <c r="AH59" s="6">
        <v>1</v>
      </c>
      <c r="AI59" s="6">
        <v>0</v>
      </c>
      <c r="AJ59" s="6">
        <v>20.2</v>
      </c>
      <c r="AK59" s="6">
        <v>7.76</v>
      </c>
      <c r="AL59" s="6">
        <v>15.6</v>
      </c>
      <c r="AM59" s="6">
        <v>5</v>
      </c>
    </row>
    <row r="60" spans="1:39" ht="15.75" customHeight="1" x14ac:dyDescent="0.2">
      <c r="A60" s="6" t="s">
        <v>287</v>
      </c>
      <c r="B60" s="6" t="s">
        <v>698</v>
      </c>
      <c r="C60" s="6" t="s">
        <v>1349</v>
      </c>
      <c r="D60" s="6" t="s">
        <v>1064</v>
      </c>
      <c r="E60" s="6">
        <v>3.8</v>
      </c>
      <c r="F60" s="6" t="s">
        <v>287</v>
      </c>
      <c r="G60" s="6" t="s">
        <v>1350</v>
      </c>
      <c r="H60" s="6" t="s">
        <v>1351</v>
      </c>
      <c r="I60" s="6" t="s">
        <v>1057</v>
      </c>
      <c r="J60" s="6" t="s">
        <v>1058</v>
      </c>
      <c r="K60" s="6" t="s">
        <v>1069</v>
      </c>
    </row>
    <row r="61" spans="1:39" ht="15.75" customHeight="1" x14ac:dyDescent="0.2">
      <c r="A61" s="6" t="s">
        <v>245</v>
      </c>
      <c r="B61" s="6" t="s">
        <v>698</v>
      </c>
      <c r="C61" s="6" t="s">
        <v>1352</v>
      </c>
      <c r="D61" s="6" t="s">
        <v>1074</v>
      </c>
      <c r="E61" s="6">
        <v>2.6</v>
      </c>
      <c r="F61" s="6" t="s">
        <v>1353</v>
      </c>
      <c r="G61" s="6" t="s">
        <v>1354</v>
      </c>
      <c r="H61" s="6" t="s">
        <v>1355</v>
      </c>
      <c r="I61" s="6" t="s">
        <v>1057</v>
      </c>
      <c r="J61" s="6" t="s">
        <v>1058</v>
      </c>
      <c r="K61" s="6" t="s">
        <v>1079</v>
      </c>
      <c r="L61" s="6" t="s">
        <v>1070</v>
      </c>
      <c r="M61" s="6">
        <v>11</v>
      </c>
      <c r="N61" s="6">
        <v>3</v>
      </c>
      <c r="O61" s="6">
        <v>3</v>
      </c>
      <c r="P61" s="6">
        <v>12</v>
      </c>
      <c r="Q61" s="6" t="s">
        <v>1356</v>
      </c>
      <c r="R61" s="6">
        <v>0</v>
      </c>
      <c r="S61" s="6">
        <v>0</v>
      </c>
      <c r="T61" s="6">
        <v>2</v>
      </c>
      <c r="U61" s="6">
        <v>0</v>
      </c>
      <c r="W61" s="6">
        <v>109.09</v>
      </c>
      <c r="X61" s="6">
        <v>3</v>
      </c>
      <c r="Y61" s="6">
        <v>0</v>
      </c>
      <c r="Z61" s="6">
        <v>1</v>
      </c>
      <c r="AA61" s="6">
        <v>0</v>
      </c>
      <c r="AB61" s="6">
        <v>9</v>
      </c>
      <c r="AC61" s="6">
        <v>32.5</v>
      </c>
      <c r="AD61" s="6">
        <v>1</v>
      </c>
      <c r="AE61" s="6">
        <v>235</v>
      </c>
      <c r="AF61" s="6">
        <v>13</v>
      </c>
      <c r="AG61" s="6" t="s">
        <v>1357</v>
      </c>
      <c r="AH61" s="6">
        <v>2</v>
      </c>
      <c r="AI61" s="6">
        <v>0</v>
      </c>
      <c r="AJ61" s="6">
        <v>18.07</v>
      </c>
      <c r="AK61" s="6">
        <v>7.15</v>
      </c>
      <c r="AL61" s="6">
        <v>15.15</v>
      </c>
      <c r="AM61" s="6">
        <v>9</v>
      </c>
    </row>
    <row r="62" spans="1:39" ht="15.75" customHeight="1" x14ac:dyDescent="0.2">
      <c r="A62" s="6" t="s">
        <v>243</v>
      </c>
      <c r="B62" s="6" t="s">
        <v>698</v>
      </c>
      <c r="C62" s="6" t="s">
        <v>1358</v>
      </c>
      <c r="D62" s="6" t="s">
        <v>1074</v>
      </c>
      <c r="E62" s="6">
        <v>2</v>
      </c>
      <c r="F62" s="6" t="s">
        <v>1359</v>
      </c>
      <c r="G62" s="6" t="s">
        <v>1360</v>
      </c>
      <c r="H62" s="6" t="s">
        <v>1361</v>
      </c>
      <c r="I62" s="6" t="s">
        <v>1134</v>
      </c>
      <c r="J62" s="6" t="s">
        <v>1058</v>
      </c>
      <c r="K62" s="6" t="s">
        <v>1079</v>
      </c>
      <c r="L62" s="6" t="s">
        <v>1070</v>
      </c>
      <c r="M62" s="6">
        <v>28</v>
      </c>
      <c r="N62" s="6">
        <v>15</v>
      </c>
      <c r="O62" s="6">
        <v>4</v>
      </c>
      <c r="P62" s="6">
        <v>150</v>
      </c>
      <c r="Q62" s="6" t="s">
        <v>1362</v>
      </c>
      <c r="R62" s="6">
        <v>0</v>
      </c>
      <c r="S62" s="6">
        <v>0</v>
      </c>
      <c r="T62" s="6">
        <v>10</v>
      </c>
      <c r="U62" s="6">
        <v>10</v>
      </c>
      <c r="V62" s="6">
        <v>13.63</v>
      </c>
      <c r="W62" s="6">
        <v>125</v>
      </c>
      <c r="X62" s="6">
        <v>13</v>
      </c>
      <c r="Y62" s="6">
        <v>0</v>
      </c>
      <c r="Z62" s="6">
        <v>3</v>
      </c>
      <c r="AA62" s="6">
        <v>1</v>
      </c>
      <c r="AB62" s="6">
        <v>27</v>
      </c>
      <c r="AC62" s="6">
        <v>97</v>
      </c>
      <c r="AD62" s="6">
        <v>1</v>
      </c>
      <c r="AE62" s="6">
        <v>802</v>
      </c>
      <c r="AF62" s="6">
        <v>34</v>
      </c>
      <c r="AG62" s="6" t="s">
        <v>1363</v>
      </c>
      <c r="AH62" s="6">
        <v>3</v>
      </c>
      <c r="AI62" s="6">
        <v>0</v>
      </c>
      <c r="AJ62" s="6">
        <v>23.58</v>
      </c>
      <c r="AK62" s="6">
        <v>8.26</v>
      </c>
      <c r="AL62" s="6">
        <v>17.11</v>
      </c>
      <c r="AM62" s="6">
        <v>27</v>
      </c>
    </row>
    <row r="63" spans="1:39" ht="15.75" customHeight="1" x14ac:dyDescent="0.2">
      <c r="A63" s="6" t="s">
        <v>176</v>
      </c>
      <c r="B63" s="6" t="s">
        <v>698</v>
      </c>
      <c r="C63" s="6" t="s">
        <v>1364</v>
      </c>
      <c r="D63" s="6" t="s">
        <v>1064</v>
      </c>
      <c r="E63" s="6">
        <v>1.5</v>
      </c>
      <c r="F63" s="6" t="s">
        <v>1365</v>
      </c>
      <c r="G63" s="6" t="s">
        <v>1366</v>
      </c>
      <c r="H63" s="6" t="s">
        <v>1367</v>
      </c>
      <c r="I63" s="6" t="s">
        <v>1198</v>
      </c>
      <c r="J63" s="6" t="s">
        <v>1078</v>
      </c>
      <c r="K63" s="6" t="s">
        <v>1130</v>
      </c>
      <c r="L63" s="6" t="s">
        <v>1070</v>
      </c>
      <c r="M63" s="6">
        <v>38</v>
      </c>
      <c r="N63" s="6">
        <v>29</v>
      </c>
      <c r="O63" s="6">
        <v>10</v>
      </c>
      <c r="P63" s="6">
        <v>416</v>
      </c>
      <c r="Q63" s="6" t="s">
        <v>1368</v>
      </c>
      <c r="R63" s="6">
        <v>0</v>
      </c>
      <c r="S63" s="6">
        <v>0</v>
      </c>
      <c r="T63" s="6">
        <v>31</v>
      </c>
      <c r="U63" s="6">
        <v>25</v>
      </c>
      <c r="V63" s="6">
        <v>21.89</v>
      </c>
      <c r="W63" s="6">
        <v>151.82</v>
      </c>
      <c r="X63" s="6">
        <v>11</v>
      </c>
      <c r="Y63" s="6">
        <v>0</v>
      </c>
      <c r="Z63" s="6">
        <v>2</v>
      </c>
      <c r="AA63" s="6">
        <v>0</v>
      </c>
      <c r="AB63" s="6">
        <v>29</v>
      </c>
      <c r="AC63" s="6">
        <v>63.3</v>
      </c>
      <c r="AD63" s="6">
        <v>0</v>
      </c>
      <c r="AE63" s="6">
        <v>586</v>
      </c>
      <c r="AF63" s="6">
        <v>21</v>
      </c>
      <c r="AG63" s="6" t="s">
        <v>1369</v>
      </c>
      <c r="AH63" s="6">
        <v>3</v>
      </c>
      <c r="AI63" s="6">
        <v>0</v>
      </c>
      <c r="AJ63" s="6">
        <v>27.9</v>
      </c>
      <c r="AK63" s="6">
        <v>9.2200000000000006</v>
      </c>
      <c r="AL63" s="6">
        <v>18.14</v>
      </c>
      <c r="AM63" s="6">
        <v>29</v>
      </c>
    </row>
    <row r="64" spans="1:39" ht="15.75" customHeight="1" x14ac:dyDescent="0.2">
      <c r="A64" s="6" t="s">
        <v>199</v>
      </c>
      <c r="B64" s="6" t="s">
        <v>698</v>
      </c>
      <c r="C64" s="6" t="s">
        <v>1370</v>
      </c>
      <c r="D64" s="6" t="s">
        <v>1053</v>
      </c>
      <c r="E64" s="6">
        <v>1.4</v>
      </c>
      <c r="F64" s="6" t="s">
        <v>1371</v>
      </c>
      <c r="G64" s="6" t="s">
        <v>1372</v>
      </c>
      <c r="H64" s="6" t="s">
        <v>1373</v>
      </c>
      <c r="I64" s="6" t="s">
        <v>1057</v>
      </c>
      <c r="J64" s="6" t="s">
        <v>1058</v>
      </c>
      <c r="K64" s="6" t="s">
        <v>1059</v>
      </c>
      <c r="L64" s="6" t="s">
        <v>1060</v>
      </c>
      <c r="M64" s="6">
        <v>31</v>
      </c>
      <c r="N64" s="6">
        <v>29</v>
      </c>
      <c r="O64" s="6">
        <v>3</v>
      </c>
      <c r="P64" s="6">
        <v>773</v>
      </c>
      <c r="Q64" s="6" t="s">
        <v>1374</v>
      </c>
      <c r="R64" s="6">
        <v>1</v>
      </c>
      <c r="S64" s="6">
        <v>3</v>
      </c>
      <c r="T64" s="6">
        <v>83</v>
      </c>
      <c r="U64" s="6">
        <v>13</v>
      </c>
      <c r="V64" s="6">
        <v>29.73</v>
      </c>
      <c r="W64" s="6">
        <v>117.83</v>
      </c>
      <c r="X64" s="6">
        <v>16</v>
      </c>
      <c r="Y64" s="6">
        <v>0</v>
      </c>
      <c r="Z64" s="6">
        <v>1</v>
      </c>
      <c r="AA64" s="6">
        <v>2</v>
      </c>
      <c r="AB64" s="6">
        <v>14</v>
      </c>
      <c r="AC64" s="6">
        <v>37</v>
      </c>
      <c r="AD64" s="6">
        <v>0</v>
      </c>
      <c r="AE64" s="6">
        <v>252</v>
      </c>
      <c r="AF64" s="6">
        <v>10</v>
      </c>
      <c r="AG64" s="6" t="s">
        <v>1375</v>
      </c>
      <c r="AH64" s="6">
        <v>0</v>
      </c>
      <c r="AI64" s="6">
        <v>0</v>
      </c>
      <c r="AJ64" s="6">
        <v>25.2</v>
      </c>
      <c r="AK64" s="6">
        <v>6.81</v>
      </c>
      <c r="AL64" s="6">
        <v>22.2</v>
      </c>
      <c r="AM64" s="6">
        <v>14</v>
      </c>
    </row>
    <row r="65" spans="1:39" ht="15.75" customHeight="1" x14ac:dyDescent="0.2">
      <c r="A65" s="6" t="s">
        <v>672</v>
      </c>
      <c r="B65" s="6" t="s">
        <v>698</v>
      </c>
      <c r="C65" s="6" t="s">
        <v>1376</v>
      </c>
      <c r="D65" s="6" t="s">
        <v>1053</v>
      </c>
      <c r="E65" s="6">
        <v>1</v>
      </c>
    </row>
    <row r="66" spans="1:39" ht="15.75" customHeight="1" x14ac:dyDescent="0.2">
      <c r="A66" s="6" t="s">
        <v>664</v>
      </c>
      <c r="B66" s="6" t="s">
        <v>698</v>
      </c>
      <c r="C66" s="6" t="s">
        <v>1377</v>
      </c>
      <c r="D66" s="6" t="s">
        <v>1074</v>
      </c>
      <c r="E66" s="6">
        <v>0.75</v>
      </c>
      <c r="F66" s="6" t="s">
        <v>1378</v>
      </c>
      <c r="G66" s="6" t="s">
        <v>1379</v>
      </c>
      <c r="H66" s="6" t="s">
        <v>1380</v>
      </c>
      <c r="I66" s="6" t="s">
        <v>1103</v>
      </c>
      <c r="J66" s="6" t="s">
        <v>1078</v>
      </c>
      <c r="K66" s="6" t="s">
        <v>1116</v>
      </c>
      <c r="L66" s="6" t="s">
        <v>1070</v>
      </c>
      <c r="M66" s="6">
        <v>13</v>
      </c>
      <c r="N66" s="6">
        <v>6</v>
      </c>
      <c r="O66" s="6">
        <v>2</v>
      </c>
      <c r="P66" s="6">
        <v>36</v>
      </c>
      <c r="Q66" s="6" t="s">
        <v>1381</v>
      </c>
      <c r="R66" s="6">
        <v>0</v>
      </c>
      <c r="S66" s="6">
        <v>0</v>
      </c>
      <c r="T66" s="6">
        <v>3</v>
      </c>
      <c r="U66" s="6">
        <v>3</v>
      </c>
      <c r="V66" s="6">
        <v>9</v>
      </c>
      <c r="W66" s="6">
        <v>138.46</v>
      </c>
      <c r="X66" s="6">
        <v>1</v>
      </c>
      <c r="Y66" s="6">
        <v>0</v>
      </c>
      <c r="Z66" s="6">
        <v>1</v>
      </c>
      <c r="AA66" s="6">
        <v>0</v>
      </c>
      <c r="AB66" s="6">
        <v>12</v>
      </c>
      <c r="AC66" s="6">
        <v>42</v>
      </c>
      <c r="AD66" s="6">
        <v>0</v>
      </c>
      <c r="AE66" s="6">
        <v>320</v>
      </c>
      <c r="AF66" s="6">
        <v>19</v>
      </c>
      <c r="AG66" s="6" t="s">
        <v>1382</v>
      </c>
      <c r="AH66" s="6">
        <v>1</v>
      </c>
      <c r="AI66" s="6">
        <v>0</v>
      </c>
      <c r="AJ66" s="6">
        <v>16.84</v>
      </c>
      <c r="AK66" s="6">
        <v>7.61</v>
      </c>
      <c r="AL66" s="6">
        <v>13.26</v>
      </c>
      <c r="AM66" s="6">
        <v>12</v>
      </c>
    </row>
    <row r="67" spans="1:39" ht="15.75" customHeight="1" x14ac:dyDescent="0.2">
      <c r="A67" s="6" t="s">
        <v>140</v>
      </c>
      <c r="B67" s="6" t="s">
        <v>698</v>
      </c>
      <c r="C67" s="6" t="s">
        <v>1383</v>
      </c>
      <c r="D67" s="6" t="s">
        <v>1064</v>
      </c>
      <c r="E67" s="6">
        <v>0.75</v>
      </c>
      <c r="F67" s="6" t="s">
        <v>1384</v>
      </c>
      <c r="G67" s="6" t="s">
        <v>1385</v>
      </c>
      <c r="H67" s="6" t="s">
        <v>1386</v>
      </c>
      <c r="I67" s="6" t="s">
        <v>1198</v>
      </c>
      <c r="J67" s="6" t="s">
        <v>1058</v>
      </c>
      <c r="K67" s="6" t="s">
        <v>1097</v>
      </c>
      <c r="L67" s="6" t="s">
        <v>1070</v>
      </c>
      <c r="M67" s="6">
        <v>25</v>
      </c>
      <c r="N67" s="6">
        <v>23</v>
      </c>
      <c r="O67" s="6">
        <v>5</v>
      </c>
      <c r="P67" s="6">
        <v>392</v>
      </c>
      <c r="Q67" s="6" t="s">
        <v>1387</v>
      </c>
      <c r="R67" s="6">
        <v>0</v>
      </c>
      <c r="S67" s="6">
        <v>1</v>
      </c>
      <c r="T67" s="6">
        <v>32</v>
      </c>
      <c r="U67" s="6">
        <v>14</v>
      </c>
      <c r="V67" s="6">
        <v>21.77</v>
      </c>
      <c r="W67" s="6">
        <v>134.69999999999999</v>
      </c>
      <c r="X67" s="6">
        <v>12</v>
      </c>
      <c r="Y67" s="6">
        <v>0</v>
      </c>
      <c r="Z67" s="6">
        <v>1</v>
      </c>
      <c r="AA67" s="6">
        <v>2</v>
      </c>
      <c r="AB67" s="6">
        <v>7</v>
      </c>
      <c r="AC67" s="6">
        <v>11.5</v>
      </c>
      <c r="AD67" s="6">
        <v>0</v>
      </c>
      <c r="AE67" s="6">
        <v>121</v>
      </c>
      <c r="AF67" s="6">
        <v>6</v>
      </c>
      <c r="AG67" s="6" t="s">
        <v>1388</v>
      </c>
      <c r="AH67" s="6">
        <v>0</v>
      </c>
      <c r="AI67" s="6">
        <v>0</v>
      </c>
      <c r="AJ67" s="6">
        <v>20.16</v>
      </c>
      <c r="AK67" s="6">
        <v>10.220000000000001</v>
      </c>
      <c r="AL67" s="6">
        <v>11.83</v>
      </c>
      <c r="AM67" s="6">
        <v>7</v>
      </c>
    </row>
    <row r="68" spans="1:39" ht="15.75" customHeight="1" x14ac:dyDescent="0.2">
      <c r="A68" s="6" t="s">
        <v>1389</v>
      </c>
      <c r="B68" s="6" t="s">
        <v>698</v>
      </c>
      <c r="C68" s="6" t="s">
        <v>1390</v>
      </c>
      <c r="D68" s="6" t="s">
        <v>1074</v>
      </c>
      <c r="E68" s="6">
        <v>0.3</v>
      </c>
      <c r="F68" s="6" t="s">
        <v>1391</v>
      </c>
      <c r="G68" s="6" t="s">
        <v>1392</v>
      </c>
      <c r="H68" s="6" t="s">
        <v>1393</v>
      </c>
      <c r="I68" s="6" t="s">
        <v>1057</v>
      </c>
      <c r="J68" s="6" t="s">
        <v>1058</v>
      </c>
      <c r="K68" s="6" t="s">
        <v>1069</v>
      </c>
      <c r="L68" s="6" t="s">
        <v>1060</v>
      </c>
      <c r="M68" s="6">
        <v>42</v>
      </c>
      <c r="N68" s="6">
        <v>15</v>
      </c>
      <c r="O68" s="6">
        <v>10</v>
      </c>
      <c r="P68" s="6">
        <v>55</v>
      </c>
      <c r="Q68" s="6" t="s">
        <v>1394</v>
      </c>
      <c r="R68" s="6">
        <v>0</v>
      </c>
      <c r="S68" s="6">
        <v>0</v>
      </c>
      <c r="T68" s="6">
        <v>5</v>
      </c>
      <c r="U68" s="6">
        <v>1</v>
      </c>
      <c r="V68" s="6">
        <v>11</v>
      </c>
      <c r="W68" s="6">
        <v>125</v>
      </c>
      <c r="X68" s="6">
        <v>14</v>
      </c>
      <c r="Y68" s="6">
        <v>0</v>
      </c>
      <c r="Z68" s="6">
        <v>5</v>
      </c>
      <c r="AA68" s="6">
        <v>1</v>
      </c>
      <c r="AB68" s="6">
        <v>41</v>
      </c>
      <c r="AC68" s="6">
        <v>135.4</v>
      </c>
      <c r="AD68" s="6">
        <v>1</v>
      </c>
      <c r="AE68" s="6">
        <v>882</v>
      </c>
      <c r="AF68" s="6">
        <v>41</v>
      </c>
      <c r="AG68" s="6" t="s">
        <v>1395</v>
      </c>
      <c r="AH68" s="6">
        <v>5</v>
      </c>
      <c r="AI68" s="6">
        <v>0</v>
      </c>
      <c r="AJ68" s="6">
        <v>21.51</v>
      </c>
      <c r="AK68" s="6">
        <v>6.5</v>
      </c>
      <c r="AL68" s="6">
        <v>19.850000000000001</v>
      </c>
      <c r="AM68" s="6">
        <v>41</v>
      </c>
    </row>
    <row r="69" spans="1:39" ht="15.75" customHeight="1" x14ac:dyDescent="0.2">
      <c r="A69" s="6" t="s">
        <v>327</v>
      </c>
      <c r="B69" s="6" t="s">
        <v>698</v>
      </c>
      <c r="C69" s="6" t="s">
        <v>1396</v>
      </c>
      <c r="D69" s="6" t="s">
        <v>1074</v>
      </c>
      <c r="E69" s="6">
        <v>0.2</v>
      </c>
      <c r="F69" s="6" t="s">
        <v>612</v>
      </c>
      <c r="G69" s="6" t="s">
        <v>1397</v>
      </c>
      <c r="H69" s="6" t="s">
        <v>1398</v>
      </c>
      <c r="I69" s="6" t="s">
        <v>1057</v>
      </c>
      <c r="J69" s="6" t="s">
        <v>1058</v>
      </c>
      <c r="K69" s="6" t="s">
        <v>1110</v>
      </c>
    </row>
    <row r="70" spans="1:39" ht="15.75" customHeight="1" x14ac:dyDescent="0.2">
      <c r="A70" s="6" t="s">
        <v>205</v>
      </c>
      <c r="B70" s="6" t="s">
        <v>698</v>
      </c>
      <c r="C70" s="6" t="s">
        <v>1399</v>
      </c>
      <c r="D70" s="6" t="s">
        <v>1074</v>
      </c>
      <c r="E70" s="6">
        <v>0.2</v>
      </c>
      <c r="F70" s="6" t="s">
        <v>205</v>
      </c>
      <c r="G70" s="6" t="s">
        <v>1400</v>
      </c>
      <c r="H70" s="6" t="s">
        <v>1401</v>
      </c>
      <c r="I70" s="6" t="s">
        <v>1057</v>
      </c>
      <c r="J70" s="6" t="s">
        <v>1078</v>
      </c>
      <c r="K70" s="6" t="s">
        <v>1116</v>
      </c>
    </row>
    <row r="71" spans="1:39" ht="15.75" customHeight="1" x14ac:dyDescent="0.2">
      <c r="A71" s="6" t="s">
        <v>150</v>
      </c>
      <c r="B71" s="6" t="s">
        <v>698</v>
      </c>
      <c r="C71" s="6" t="s">
        <v>1402</v>
      </c>
      <c r="D71" s="6" t="s">
        <v>1093</v>
      </c>
      <c r="E71" s="6">
        <v>0.2</v>
      </c>
      <c r="F71" s="6" t="s">
        <v>1403</v>
      </c>
      <c r="G71" s="6" t="s">
        <v>1404</v>
      </c>
      <c r="H71" s="6" t="s">
        <v>1405</v>
      </c>
      <c r="I71" s="6" t="s">
        <v>1057</v>
      </c>
      <c r="J71" s="6" t="s">
        <v>1058</v>
      </c>
    </row>
    <row r="72" spans="1:39" ht="15.75" customHeight="1" x14ac:dyDescent="0.2">
      <c r="A72" s="6" t="s">
        <v>203</v>
      </c>
      <c r="B72" s="6" t="s">
        <v>698</v>
      </c>
      <c r="C72" s="6" t="s">
        <v>1406</v>
      </c>
      <c r="D72" s="6" t="s">
        <v>1074</v>
      </c>
      <c r="E72" s="6">
        <v>0.2</v>
      </c>
      <c r="F72" s="6" t="s">
        <v>1407</v>
      </c>
      <c r="G72" s="6" t="s">
        <v>1408</v>
      </c>
      <c r="H72" s="6" t="s">
        <v>1409</v>
      </c>
      <c r="I72" s="6" t="s">
        <v>1057</v>
      </c>
      <c r="J72" s="6" t="s">
        <v>1058</v>
      </c>
      <c r="K72" s="6" t="s">
        <v>1125</v>
      </c>
    </row>
    <row r="73" spans="1:39" ht="15.75" customHeight="1" x14ac:dyDescent="0.2">
      <c r="A73" s="6" t="s">
        <v>317</v>
      </c>
      <c r="B73" s="6" t="s">
        <v>698</v>
      </c>
      <c r="C73" s="6" t="s">
        <v>1410</v>
      </c>
      <c r="D73" s="6" t="s">
        <v>1064</v>
      </c>
      <c r="E73" s="6">
        <v>0.2</v>
      </c>
      <c r="F73" s="6" t="s">
        <v>1411</v>
      </c>
      <c r="G73" s="6" t="s">
        <v>1412</v>
      </c>
      <c r="H73" s="6" t="s">
        <v>1413</v>
      </c>
      <c r="I73" s="6" t="s">
        <v>1057</v>
      </c>
      <c r="J73" s="6" t="s">
        <v>1078</v>
      </c>
      <c r="K73" s="6" t="s">
        <v>1120</v>
      </c>
    </row>
    <row r="74" spans="1:39" ht="15.75" customHeight="1" x14ac:dyDescent="0.2">
      <c r="A74" s="6" t="s">
        <v>108</v>
      </c>
      <c r="B74" s="6" t="s">
        <v>698</v>
      </c>
      <c r="C74" s="6" t="s">
        <v>1414</v>
      </c>
      <c r="D74" s="6" t="s">
        <v>1064</v>
      </c>
      <c r="E74" s="6">
        <v>0.2</v>
      </c>
      <c r="F74" s="6" t="s">
        <v>1415</v>
      </c>
      <c r="G74" s="6" t="s">
        <v>1416</v>
      </c>
      <c r="H74" s="6" t="s">
        <v>1417</v>
      </c>
      <c r="I74" s="6" t="s">
        <v>1057</v>
      </c>
      <c r="J74" s="6" t="s">
        <v>1058</v>
      </c>
      <c r="K74" s="6" t="s">
        <v>1097</v>
      </c>
    </row>
    <row r="75" spans="1:39" ht="15.75" customHeight="1" x14ac:dyDescent="0.2">
      <c r="A75" s="6" t="s">
        <v>641</v>
      </c>
      <c r="B75" s="6" t="s">
        <v>712</v>
      </c>
      <c r="C75" s="6" t="s">
        <v>1418</v>
      </c>
      <c r="D75" s="6" t="s">
        <v>1053</v>
      </c>
      <c r="E75" s="6">
        <v>15</v>
      </c>
      <c r="F75" s="6" t="s">
        <v>641</v>
      </c>
      <c r="G75" s="6" t="s">
        <v>1419</v>
      </c>
      <c r="H75" s="6" t="s">
        <v>1420</v>
      </c>
      <c r="I75" s="6" t="s">
        <v>1057</v>
      </c>
      <c r="J75" s="6" t="s">
        <v>1058</v>
      </c>
      <c r="K75" s="6" t="s">
        <v>1097</v>
      </c>
      <c r="L75" s="6" t="s">
        <v>1070</v>
      </c>
      <c r="M75" s="6">
        <v>97</v>
      </c>
      <c r="N75" s="6">
        <v>89</v>
      </c>
      <c r="O75" s="6">
        <v>25</v>
      </c>
      <c r="P75" s="6">
        <v>3296</v>
      </c>
      <c r="Q75" s="6" t="s">
        <v>1421</v>
      </c>
      <c r="R75" s="6">
        <v>0</v>
      </c>
      <c r="S75" s="6">
        <v>30</v>
      </c>
      <c r="T75" s="6">
        <v>298</v>
      </c>
      <c r="U75" s="6">
        <v>92</v>
      </c>
      <c r="V75" s="6">
        <v>51.5</v>
      </c>
      <c r="W75" s="6">
        <v>137.66999999999999</v>
      </c>
      <c r="X75" s="6">
        <v>43</v>
      </c>
      <c r="Y75" s="6">
        <v>0</v>
      </c>
      <c r="Z75" s="6">
        <v>3</v>
      </c>
      <c r="AA75" s="6">
        <v>5</v>
      </c>
      <c r="AB75" s="6">
        <v>12</v>
      </c>
      <c r="AC75" s="6">
        <v>24.2</v>
      </c>
      <c r="AD75" s="6">
        <v>0</v>
      </c>
      <c r="AE75" s="6">
        <v>198</v>
      </c>
      <c r="AF75" s="6">
        <v>4</v>
      </c>
      <c r="AG75" s="6" t="s">
        <v>1422</v>
      </c>
      <c r="AH75" s="6">
        <v>0</v>
      </c>
      <c r="AI75" s="6">
        <v>0</v>
      </c>
      <c r="AJ75" s="6">
        <v>49.5</v>
      </c>
      <c r="AK75" s="6">
        <v>8.1300000000000008</v>
      </c>
      <c r="AL75" s="6">
        <v>36.5</v>
      </c>
      <c r="AM75" s="6">
        <v>12</v>
      </c>
    </row>
    <row r="76" spans="1:39" ht="15.75" customHeight="1" x14ac:dyDescent="0.2">
      <c r="A76" s="6" t="s">
        <v>163</v>
      </c>
      <c r="B76" s="6" t="s">
        <v>712</v>
      </c>
      <c r="C76" s="6" t="s">
        <v>1423</v>
      </c>
      <c r="D76" s="6" t="s">
        <v>1064</v>
      </c>
      <c r="E76" s="6">
        <v>11</v>
      </c>
      <c r="F76" s="6" t="s">
        <v>1424</v>
      </c>
      <c r="G76" s="6" t="s">
        <v>1425</v>
      </c>
      <c r="H76" s="6" t="s">
        <v>1426</v>
      </c>
      <c r="I76" s="6" t="s">
        <v>1134</v>
      </c>
      <c r="J76" s="6" t="s">
        <v>1058</v>
      </c>
      <c r="K76" s="6" t="s">
        <v>1059</v>
      </c>
      <c r="L76" s="6" t="s">
        <v>1070</v>
      </c>
      <c r="M76" s="6">
        <v>84</v>
      </c>
      <c r="N76" s="6">
        <v>77</v>
      </c>
      <c r="O76" s="6">
        <v>13</v>
      </c>
      <c r="P76" s="6">
        <v>1982</v>
      </c>
      <c r="Q76" s="6" t="s">
        <v>1427</v>
      </c>
      <c r="R76" s="6">
        <v>3</v>
      </c>
      <c r="S76" s="6">
        <v>9</v>
      </c>
      <c r="T76" s="6">
        <v>164</v>
      </c>
      <c r="U76" s="6">
        <v>97</v>
      </c>
      <c r="V76" s="6">
        <v>30.96</v>
      </c>
      <c r="W76" s="6">
        <v>154</v>
      </c>
      <c r="X76" s="6">
        <v>39</v>
      </c>
      <c r="Y76" s="6">
        <v>0</v>
      </c>
      <c r="Z76" s="6">
        <v>4</v>
      </c>
      <c r="AA76" s="6">
        <v>0</v>
      </c>
      <c r="AB76" s="6">
        <v>56</v>
      </c>
      <c r="AC76" s="6">
        <v>126</v>
      </c>
      <c r="AD76" s="6">
        <v>0</v>
      </c>
      <c r="AE76" s="6">
        <v>939</v>
      </c>
      <c r="AF76" s="6">
        <v>34</v>
      </c>
      <c r="AG76" s="6" t="s">
        <v>1428</v>
      </c>
      <c r="AH76" s="6">
        <v>2</v>
      </c>
      <c r="AI76" s="6">
        <v>0</v>
      </c>
      <c r="AJ76" s="6">
        <v>27.61</v>
      </c>
      <c r="AK76" s="6">
        <v>7.45</v>
      </c>
      <c r="AL76" s="6">
        <v>22.23</v>
      </c>
      <c r="AM76" s="6">
        <v>56</v>
      </c>
    </row>
    <row r="77" spans="1:39" ht="15.75" customHeight="1" x14ac:dyDescent="0.2">
      <c r="A77" s="6" t="s">
        <v>168</v>
      </c>
      <c r="B77" s="6" t="s">
        <v>712</v>
      </c>
      <c r="C77" s="6" t="s">
        <v>1429</v>
      </c>
      <c r="D77" s="6" t="s">
        <v>1064</v>
      </c>
      <c r="E77" s="6">
        <v>10.75</v>
      </c>
      <c r="F77" s="6" t="s">
        <v>1430</v>
      </c>
      <c r="G77" s="6" t="s">
        <v>1431</v>
      </c>
      <c r="H77" s="6" t="s">
        <v>1432</v>
      </c>
      <c r="I77" s="6" t="s">
        <v>1057</v>
      </c>
      <c r="J77" s="6" t="s">
        <v>1058</v>
      </c>
      <c r="K77" s="6" t="s">
        <v>1097</v>
      </c>
      <c r="L77" s="6" t="s">
        <v>1070</v>
      </c>
      <c r="M77" s="6">
        <v>8</v>
      </c>
      <c r="N77" s="6">
        <v>2</v>
      </c>
      <c r="O77" s="6">
        <v>1</v>
      </c>
      <c r="P77" s="6">
        <v>19</v>
      </c>
      <c r="Q77" s="6" t="s">
        <v>1433</v>
      </c>
      <c r="R77" s="6">
        <v>0</v>
      </c>
      <c r="S77" s="6">
        <v>0</v>
      </c>
      <c r="T77" s="6">
        <v>2</v>
      </c>
      <c r="U77" s="6">
        <v>1</v>
      </c>
      <c r="V77" s="6">
        <v>19</v>
      </c>
      <c r="W77" s="6">
        <v>158.33000000000001</v>
      </c>
      <c r="X77" s="6">
        <v>1</v>
      </c>
      <c r="Y77" s="6">
        <v>0</v>
      </c>
      <c r="Z77" s="6">
        <v>0</v>
      </c>
      <c r="AA77" s="6">
        <v>0</v>
      </c>
      <c r="AB77" s="6">
        <v>8</v>
      </c>
      <c r="AC77" s="6">
        <v>29</v>
      </c>
      <c r="AD77" s="6">
        <v>0</v>
      </c>
      <c r="AE77" s="6">
        <v>247</v>
      </c>
      <c r="AF77" s="6">
        <v>11</v>
      </c>
      <c r="AG77" s="6" t="s">
        <v>1434</v>
      </c>
      <c r="AH77" s="6">
        <v>1</v>
      </c>
      <c r="AI77" s="6">
        <v>0</v>
      </c>
      <c r="AJ77" s="6">
        <v>22.45</v>
      </c>
      <c r="AK77" s="6">
        <v>8.51</v>
      </c>
      <c r="AL77" s="6">
        <v>15.81</v>
      </c>
      <c r="AM77" s="6">
        <v>8</v>
      </c>
    </row>
    <row r="78" spans="1:39" ht="15.75" customHeight="1" x14ac:dyDescent="0.2">
      <c r="A78" s="6" t="s">
        <v>346</v>
      </c>
      <c r="B78" s="6" t="s">
        <v>712</v>
      </c>
      <c r="C78" s="6" t="s">
        <v>1435</v>
      </c>
      <c r="D78" s="6" t="s">
        <v>1064</v>
      </c>
      <c r="E78" s="6">
        <v>10.75</v>
      </c>
      <c r="F78" s="6" t="s">
        <v>1436</v>
      </c>
      <c r="G78" s="6" t="s">
        <v>1437</v>
      </c>
      <c r="H78" s="6" t="s">
        <v>1438</v>
      </c>
      <c r="I78" s="6" t="s">
        <v>1149</v>
      </c>
      <c r="J78" s="6" t="s">
        <v>1058</v>
      </c>
      <c r="K78" s="6" t="s">
        <v>1069</v>
      </c>
      <c r="L78" s="6" t="s">
        <v>1070</v>
      </c>
      <c r="M78" s="6">
        <v>35</v>
      </c>
      <c r="N78" s="6">
        <v>29</v>
      </c>
      <c r="O78" s="6">
        <v>6</v>
      </c>
      <c r="P78" s="6">
        <v>345</v>
      </c>
      <c r="Q78" s="6" t="s">
        <v>1439</v>
      </c>
      <c r="R78" s="6">
        <v>0</v>
      </c>
      <c r="S78" s="6">
        <v>1</v>
      </c>
      <c r="T78" s="6">
        <v>35</v>
      </c>
      <c r="U78" s="6">
        <v>2</v>
      </c>
      <c r="V78" s="6">
        <v>15</v>
      </c>
      <c r="W78" s="6">
        <v>120.62</v>
      </c>
      <c r="X78" s="6">
        <v>11</v>
      </c>
      <c r="Y78" s="6">
        <v>0</v>
      </c>
      <c r="Z78" s="6">
        <v>3</v>
      </c>
      <c r="AA78" s="6">
        <v>3</v>
      </c>
      <c r="AB78" s="6">
        <v>33</v>
      </c>
      <c r="AC78" s="6">
        <v>122.4</v>
      </c>
      <c r="AD78" s="6">
        <v>0</v>
      </c>
      <c r="AE78" s="6">
        <v>784</v>
      </c>
      <c r="AF78" s="6">
        <v>57</v>
      </c>
      <c r="AG78" s="6" t="s">
        <v>1440</v>
      </c>
      <c r="AH78" s="6">
        <v>8</v>
      </c>
      <c r="AI78" s="6">
        <v>0</v>
      </c>
      <c r="AJ78" s="6">
        <v>13.75</v>
      </c>
      <c r="AK78" s="6">
        <v>6.39</v>
      </c>
      <c r="AL78" s="6">
        <v>12.91</v>
      </c>
      <c r="AM78" s="6">
        <v>33</v>
      </c>
    </row>
    <row r="79" spans="1:39" ht="15.75" customHeight="1" x14ac:dyDescent="0.2">
      <c r="A79" s="6" t="s">
        <v>186</v>
      </c>
      <c r="B79" s="6" t="s">
        <v>712</v>
      </c>
      <c r="C79" s="6" t="s">
        <v>1441</v>
      </c>
      <c r="D79" s="6" t="s">
        <v>1074</v>
      </c>
      <c r="E79" s="6">
        <v>7.75</v>
      </c>
      <c r="F79" s="6" t="s">
        <v>1442</v>
      </c>
      <c r="G79" s="6" t="s">
        <v>1443</v>
      </c>
      <c r="H79" s="6" t="s">
        <v>1444</v>
      </c>
      <c r="I79" s="6" t="s">
        <v>1134</v>
      </c>
      <c r="J79" s="6" t="s">
        <v>1078</v>
      </c>
      <c r="K79" s="6" t="s">
        <v>1125</v>
      </c>
      <c r="L79" s="6" t="s">
        <v>1070</v>
      </c>
      <c r="M79" s="6">
        <v>27</v>
      </c>
      <c r="N79" s="6">
        <v>6</v>
      </c>
      <c r="O79" s="6">
        <v>4</v>
      </c>
      <c r="P79" s="6">
        <v>21</v>
      </c>
      <c r="Q79" s="6" t="s">
        <v>1445</v>
      </c>
      <c r="R79" s="6">
        <v>0</v>
      </c>
      <c r="S79" s="6">
        <v>0</v>
      </c>
      <c r="T79" s="6">
        <v>2</v>
      </c>
      <c r="U79" s="6">
        <v>1</v>
      </c>
      <c r="V79" s="6">
        <v>10.5</v>
      </c>
      <c r="W79" s="6">
        <v>161.53</v>
      </c>
      <c r="X79" s="6">
        <v>4</v>
      </c>
      <c r="Y79" s="6">
        <v>0</v>
      </c>
      <c r="Z79" s="6">
        <v>2</v>
      </c>
      <c r="AA79" s="6">
        <v>0</v>
      </c>
      <c r="AB79" s="6">
        <v>27</v>
      </c>
      <c r="AC79" s="6">
        <v>102.4</v>
      </c>
      <c r="AD79" s="6">
        <v>2</v>
      </c>
      <c r="AE79" s="6">
        <v>772</v>
      </c>
      <c r="AF79" s="6">
        <v>40</v>
      </c>
      <c r="AG79" s="6" t="s">
        <v>1446</v>
      </c>
      <c r="AH79" s="6">
        <v>4</v>
      </c>
      <c r="AI79" s="6">
        <v>0</v>
      </c>
      <c r="AJ79" s="6">
        <v>19.3</v>
      </c>
      <c r="AK79" s="6">
        <v>7.51</v>
      </c>
      <c r="AL79" s="6">
        <v>15.4</v>
      </c>
      <c r="AM79" s="6">
        <v>27</v>
      </c>
    </row>
    <row r="80" spans="1:39" ht="15.75" customHeight="1" x14ac:dyDescent="0.2">
      <c r="A80" s="6" t="s">
        <v>1447</v>
      </c>
      <c r="B80" s="6" t="s">
        <v>712</v>
      </c>
      <c r="C80" s="6" t="s">
        <v>1448</v>
      </c>
      <c r="D80" s="6" t="s">
        <v>1053</v>
      </c>
      <c r="E80" s="6">
        <v>7</v>
      </c>
      <c r="F80" s="6" t="s">
        <v>1449</v>
      </c>
      <c r="G80" s="6" t="s">
        <v>1450</v>
      </c>
      <c r="H80" s="6" t="s">
        <v>1451</v>
      </c>
      <c r="I80" s="6" t="s">
        <v>1077</v>
      </c>
      <c r="J80" s="6" t="s">
        <v>1058</v>
      </c>
      <c r="K80" s="6" t="s">
        <v>1069</v>
      </c>
      <c r="L80" s="6" t="s">
        <v>1070</v>
      </c>
      <c r="M80" s="6">
        <v>50</v>
      </c>
      <c r="N80" s="6">
        <v>50</v>
      </c>
      <c r="O80" s="6">
        <v>7</v>
      </c>
      <c r="P80" s="6">
        <v>1528</v>
      </c>
      <c r="Q80" s="6" t="s">
        <v>1452</v>
      </c>
      <c r="R80" s="6">
        <v>1</v>
      </c>
      <c r="S80" s="6">
        <v>10</v>
      </c>
      <c r="T80" s="6">
        <v>140</v>
      </c>
      <c r="U80" s="6">
        <v>50</v>
      </c>
      <c r="V80" s="6">
        <v>35.53</v>
      </c>
      <c r="W80" s="6">
        <v>134.38</v>
      </c>
      <c r="X80" s="6">
        <v>24</v>
      </c>
      <c r="Y80" s="6">
        <v>0</v>
      </c>
      <c r="Z80" s="6">
        <v>0</v>
      </c>
      <c r="AA80" s="6">
        <v>3</v>
      </c>
      <c r="AB80" s="6">
        <v>2</v>
      </c>
      <c r="AC80" s="6">
        <v>1.2</v>
      </c>
      <c r="AD80" s="6">
        <v>0</v>
      </c>
      <c r="AE80" s="6">
        <v>3</v>
      </c>
      <c r="AF80" s="6">
        <v>0</v>
      </c>
      <c r="AG80" s="6" t="s">
        <v>1453</v>
      </c>
      <c r="AH80" s="6">
        <v>0</v>
      </c>
      <c r="AI80" s="6">
        <v>0</v>
      </c>
      <c r="AK80" s="6">
        <v>2.25</v>
      </c>
      <c r="AM80" s="6">
        <v>2</v>
      </c>
    </row>
    <row r="81" spans="1:39" ht="15.75" customHeight="1" x14ac:dyDescent="0.2">
      <c r="A81" s="6" t="s">
        <v>520</v>
      </c>
      <c r="B81" s="6" t="s">
        <v>712</v>
      </c>
      <c r="C81" s="6" t="s">
        <v>1454</v>
      </c>
      <c r="D81" s="6" t="s">
        <v>1074</v>
      </c>
      <c r="E81" s="6">
        <v>7</v>
      </c>
      <c r="F81" s="6" t="s">
        <v>520</v>
      </c>
      <c r="G81" s="6" t="s">
        <v>1455</v>
      </c>
      <c r="H81" s="6" t="s">
        <v>1456</v>
      </c>
      <c r="I81" s="6" t="s">
        <v>1057</v>
      </c>
      <c r="J81" s="6" t="s">
        <v>1058</v>
      </c>
      <c r="K81" s="6" t="s">
        <v>1130</v>
      </c>
      <c r="L81" s="6" t="s">
        <v>1070</v>
      </c>
      <c r="M81" s="6">
        <v>5</v>
      </c>
      <c r="N81" s="6">
        <v>0</v>
      </c>
      <c r="O81" s="6">
        <v>0</v>
      </c>
      <c r="R81" s="6">
        <v>0</v>
      </c>
      <c r="S81" s="6">
        <v>0</v>
      </c>
      <c r="T81" s="6">
        <v>0</v>
      </c>
      <c r="U81" s="6">
        <v>0</v>
      </c>
      <c r="W81" s="6">
        <v>0</v>
      </c>
      <c r="X81" s="6">
        <v>1</v>
      </c>
      <c r="Y81" s="6">
        <v>0</v>
      </c>
      <c r="Z81" s="6">
        <v>0</v>
      </c>
      <c r="AA81" s="6">
        <v>0</v>
      </c>
      <c r="AB81" s="6">
        <v>5</v>
      </c>
      <c r="AC81" s="6">
        <v>20</v>
      </c>
      <c r="AD81" s="6">
        <v>0</v>
      </c>
      <c r="AE81" s="6">
        <v>209</v>
      </c>
      <c r="AF81" s="6">
        <v>5</v>
      </c>
      <c r="AG81" s="6" t="s">
        <v>1457</v>
      </c>
      <c r="AH81" s="6">
        <v>0</v>
      </c>
      <c r="AI81" s="6">
        <v>0</v>
      </c>
      <c r="AJ81" s="6">
        <v>41.8</v>
      </c>
      <c r="AK81" s="6">
        <v>10.45</v>
      </c>
      <c r="AL81" s="6">
        <v>24</v>
      </c>
      <c r="AM81" s="6">
        <v>5</v>
      </c>
    </row>
    <row r="82" spans="1:39" ht="15.75" customHeight="1" x14ac:dyDescent="0.2">
      <c r="A82" s="6" t="s">
        <v>152</v>
      </c>
      <c r="B82" s="6" t="s">
        <v>712</v>
      </c>
      <c r="C82" s="6" t="s">
        <v>1458</v>
      </c>
      <c r="D82" s="6" t="s">
        <v>1093</v>
      </c>
      <c r="E82" s="6">
        <v>5.5</v>
      </c>
      <c r="F82" s="6" t="s">
        <v>1459</v>
      </c>
      <c r="G82" s="6" t="s">
        <v>1460</v>
      </c>
      <c r="H82" s="6" t="s">
        <v>1461</v>
      </c>
      <c r="I82" s="6" t="s">
        <v>1057</v>
      </c>
      <c r="J82" s="6" t="s">
        <v>1058</v>
      </c>
      <c r="K82" s="6" t="s">
        <v>1059</v>
      </c>
      <c r="M82" s="6">
        <v>32</v>
      </c>
      <c r="N82" s="6">
        <v>26</v>
      </c>
      <c r="O82" s="6">
        <v>14</v>
      </c>
      <c r="P82" s="6">
        <v>399</v>
      </c>
      <c r="Q82" s="6" t="s">
        <v>1462</v>
      </c>
      <c r="R82" s="6">
        <v>0</v>
      </c>
      <c r="S82" s="6">
        <v>0</v>
      </c>
      <c r="T82" s="6">
        <v>42</v>
      </c>
      <c r="U82" s="6">
        <v>15</v>
      </c>
      <c r="V82" s="6">
        <v>33.25</v>
      </c>
      <c r="W82" s="6">
        <v>143.52000000000001</v>
      </c>
      <c r="X82" s="6">
        <v>14</v>
      </c>
      <c r="Y82" s="6">
        <v>5</v>
      </c>
      <c r="Z82" s="6">
        <v>3</v>
      </c>
      <c r="AA82" s="6">
        <v>0</v>
      </c>
    </row>
    <row r="83" spans="1:39" ht="15.75" customHeight="1" x14ac:dyDescent="0.2">
      <c r="A83" s="6" t="s">
        <v>106</v>
      </c>
      <c r="B83" s="6" t="s">
        <v>712</v>
      </c>
      <c r="C83" s="6" t="s">
        <v>1463</v>
      </c>
      <c r="D83" s="6" t="s">
        <v>1093</v>
      </c>
      <c r="E83" s="6">
        <v>3.4</v>
      </c>
      <c r="F83" s="6" t="s">
        <v>106</v>
      </c>
      <c r="G83" s="6" t="s">
        <v>1464</v>
      </c>
      <c r="H83" s="6" t="s">
        <v>1465</v>
      </c>
      <c r="I83" s="6" t="s">
        <v>1057</v>
      </c>
      <c r="J83" s="6" t="s">
        <v>1078</v>
      </c>
    </row>
    <row r="84" spans="1:39" ht="15.75" customHeight="1" x14ac:dyDescent="0.2">
      <c r="A84" s="6" t="s">
        <v>650</v>
      </c>
      <c r="B84" s="6" t="s">
        <v>712</v>
      </c>
      <c r="C84" s="6" t="s">
        <v>1466</v>
      </c>
      <c r="D84" s="6" t="s">
        <v>1064</v>
      </c>
      <c r="E84" s="6">
        <v>2.4</v>
      </c>
      <c r="F84" s="6" t="s">
        <v>650</v>
      </c>
      <c r="G84" s="6" t="s">
        <v>1467</v>
      </c>
      <c r="H84" s="6" t="s">
        <v>1468</v>
      </c>
      <c r="I84" s="6" t="s">
        <v>1057</v>
      </c>
      <c r="J84" s="6" t="s">
        <v>1078</v>
      </c>
      <c r="K84" s="6" t="s">
        <v>1120</v>
      </c>
      <c r="L84" s="6" t="s">
        <v>1060</v>
      </c>
      <c r="M84" s="6">
        <v>9</v>
      </c>
      <c r="N84" s="6">
        <v>9</v>
      </c>
      <c r="O84" s="6">
        <v>2</v>
      </c>
      <c r="P84" s="6">
        <v>283</v>
      </c>
      <c r="Q84" s="6" t="s">
        <v>1469</v>
      </c>
      <c r="R84" s="6">
        <v>0</v>
      </c>
      <c r="S84" s="6">
        <v>2</v>
      </c>
      <c r="T84" s="6">
        <v>21</v>
      </c>
      <c r="U84" s="6">
        <v>14</v>
      </c>
      <c r="V84" s="6">
        <v>40.42</v>
      </c>
      <c r="W84" s="6">
        <v>134.76</v>
      </c>
      <c r="X84" s="6">
        <v>6</v>
      </c>
      <c r="Y84" s="6">
        <v>0</v>
      </c>
      <c r="Z84" s="6">
        <v>0</v>
      </c>
      <c r="AA84" s="6">
        <v>0</v>
      </c>
      <c r="AB84" s="6">
        <v>9</v>
      </c>
      <c r="AC84" s="6">
        <v>34</v>
      </c>
      <c r="AD84" s="6">
        <v>0</v>
      </c>
      <c r="AE84" s="6">
        <v>194</v>
      </c>
      <c r="AF84" s="6">
        <v>11</v>
      </c>
      <c r="AG84" s="6" t="s">
        <v>1470</v>
      </c>
      <c r="AH84" s="6">
        <v>0</v>
      </c>
      <c r="AI84" s="6">
        <v>1</v>
      </c>
      <c r="AJ84" s="6">
        <v>17.63</v>
      </c>
      <c r="AK84" s="6">
        <v>5.7</v>
      </c>
      <c r="AL84" s="6">
        <v>18.54</v>
      </c>
      <c r="AM84" s="6">
        <v>9</v>
      </c>
    </row>
    <row r="85" spans="1:39" ht="15.75" customHeight="1" x14ac:dyDescent="0.2">
      <c r="A85" s="6" t="s">
        <v>143</v>
      </c>
      <c r="B85" s="6" t="s">
        <v>712</v>
      </c>
      <c r="C85" s="6" t="s">
        <v>1471</v>
      </c>
      <c r="D85" s="6" t="s">
        <v>1064</v>
      </c>
      <c r="E85" s="6">
        <v>2</v>
      </c>
      <c r="F85" s="6" t="s">
        <v>1472</v>
      </c>
      <c r="G85" s="6" t="s">
        <v>1473</v>
      </c>
      <c r="H85" s="6" t="s">
        <v>1474</v>
      </c>
      <c r="I85" s="6" t="s">
        <v>1068</v>
      </c>
      <c r="J85" s="6" t="s">
        <v>1078</v>
      </c>
      <c r="K85" s="6" t="s">
        <v>1324</v>
      </c>
      <c r="L85" s="6" t="s">
        <v>1070</v>
      </c>
      <c r="M85" s="6">
        <v>32</v>
      </c>
      <c r="N85" s="6">
        <v>21</v>
      </c>
      <c r="O85" s="6">
        <v>8</v>
      </c>
      <c r="P85" s="6">
        <v>182</v>
      </c>
      <c r="Q85" s="6" t="s">
        <v>1475</v>
      </c>
      <c r="R85" s="6">
        <v>0</v>
      </c>
      <c r="S85" s="6">
        <v>0</v>
      </c>
      <c r="T85" s="6">
        <v>10</v>
      </c>
      <c r="U85" s="6">
        <v>11</v>
      </c>
      <c r="V85" s="6">
        <v>14</v>
      </c>
      <c r="W85" s="6">
        <v>132.84</v>
      </c>
      <c r="X85" s="6">
        <v>15</v>
      </c>
      <c r="Y85" s="6">
        <v>0</v>
      </c>
      <c r="Z85" s="6">
        <v>2</v>
      </c>
      <c r="AA85" s="6">
        <v>2</v>
      </c>
      <c r="AB85" s="6">
        <v>32</v>
      </c>
      <c r="AC85" s="6">
        <v>106.5</v>
      </c>
      <c r="AD85" s="6">
        <v>0</v>
      </c>
      <c r="AE85" s="6">
        <v>854</v>
      </c>
      <c r="AF85" s="6">
        <v>38</v>
      </c>
      <c r="AG85" s="6" t="s">
        <v>1476</v>
      </c>
      <c r="AH85" s="6">
        <v>5</v>
      </c>
      <c r="AI85" s="6">
        <v>0</v>
      </c>
      <c r="AJ85" s="6">
        <v>22.47</v>
      </c>
      <c r="AK85" s="6">
        <v>7.99</v>
      </c>
      <c r="AL85" s="6">
        <v>16.86</v>
      </c>
      <c r="AM85" s="6">
        <v>32</v>
      </c>
    </row>
    <row r="86" spans="1:39" ht="15.75" customHeight="1" x14ac:dyDescent="0.2">
      <c r="A86" s="6" t="s">
        <v>310</v>
      </c>
      <c r="B86" s="6" t="s">
        <v>712</v>
      </c>
      <c r="C86" s="6" t="s">
        <v>1477</v>
      </c>
      <c r="D86" s="6" t="s">
        <v>1064</v>
      </c>
      <c r="E86" s="6">
        <v>1</v>
      </c>
      <c r="F86" s="6" t="s">
        <v>1478</v>
      </c>
      <c r="G86" s="6" t="s">
        <v>1479</v>
      </c>
      <c r="H86" s="6" t="s">
        <v>1480</v>
      </c>
      <c r="I86" s="6" t="s">
        <v>1103</v>
      </c>
      <c r="J86" s="6" t="s">
        <v>1078</v>
      </c>
      <c r="K86" s="6" t="s">
        <v>1125</v>
      </c>
      <c r="L86" s="6" t="s">
        <v>1070</v>
      </c>
      <c r="M86" s="6">
        <v>6</v>
      </c>
      <c r="N86" s="6">
        <v>4</v>
      </c>
      <c r="O86" s="6">
        <v>0</v>
      </c>
      <c r="P86" s="6">
        <v>43</v>
      </c>
      <c r="Q86" s="6" t="s">
        <v>1481</v>
      </c>
      <c r="R86" s="6">
        <v>0</v>
      </c>
      <c r="S86" s="6">
        <v>0</v>
      </c>
      <c r="T86" s="6">
        <v>1</v>
      </c>
      <c r="U86" s="6">
        <v>3</v>
      </c>
      <c r="V86" s="6">
        <v>10.75</v>
      </c>
      <c r="W86" s="6">
        <v>119.44</v>
      </c>
      <c r="X86" s="6">
        <v>1</v>
      </c>
      <c r="Y86" s="6">
        <v>0</v>
      </c>
      <c r="Z86" s="6">
        <v>0</v>
      </c>
      <c r="AA86" s="6">
        <v>0</v>
      </c>
      <c r="AB86" s="6">
        <v>2</v>
      </c>
      <c r="AC86" s="6">
        <v>6</v>
      </c>
      <c r="AD86" s="6">
        <v>0</v>
      </c>
      <c r="AE86" s="6">
        <v>49</v>
      </c>
      <c r="AF86" s="6">
        <v>1</v>
      </c>
      <c r="AG86" s="6" t="s">
        <v>1482</v>
      </c>
      <c r="AH86" s="6">
        <v>0</v>
      </c>
      <c r="AI86" s="6">
        <v>0</v>
      </c>
      <c r="AJ86" s="6">
        <v>49</v>
      </c>
      <c r="AK86" s="6">
        <v>8.16</v>
      </c>
      <c r="AL86" s="6">
        <v>36</v>
      </c>
      <c r="AM86" s="6">
        <v>2</v>
      </c>
    </row>
    <row r="87" spans="1:39" ht="15.75" customHeight="1" x14ac:dyDescent="0.2">
      <c r="A87" s="6" t="s">
        <v>217</v>
      </c>
      <c r="B87" s="6" t="s">
        <v>712</v>
      </c>
      <c r="C87" s="6" t="s">
        <v>1483</v>
      </c>
      <c r="D87" s="6" t="s">
        <v>1064</v>
      </c>
      <c r="E87" s="6">
        <v>0.95</v>
      </c>
      <c r="F87" s="6" t="s">
        <v>1484</v>
      </c>
      <c r="G87" s="6" t="s">
        <v>1485</v>
      </c>
      <c r="H87" s="6" t="s">
        <v>1486</v>
      </c>
      <c r="I87" s="6" t="s">
        <v>1057</v>
      </c>
      <c r="J87" s="6" t="s">
        <v>1078</v>
      </c>
      <c r="K87" s="6" t="s">
        <v>1120</v>
      </c>
    </row>
    <row r="88" spans="1:39" ht="15.75" customHeight="1" x14ac:dyDescent="0.2">
      <c r="A88" s="6" t="s">
        <v>162</v>
      </c>
      <c r="B88" s="6" t="s">
        <v>712</v>
      </c>
      <c r="C88" s="6" t="s">
        <v>1487</v>
      </c>
      <c r="D88" s="6" t="s">
        <v>1053</v>
      </c>
      <c r="E88" s="6">
        <v>0.8</v>
      </c>
      <c r="F88" s="6" t="s">
        <v>1488</v>
      </c>
      <c r="G88" s="6" t="s">
        <v>1489</v>
      </c>
      <c r="H88" s="6" t="s">
        <v>1490</v>
      </c>
      <c r="I88" s="6" t="s">
        <v>1198</v>
      </c>
      <c r="J88" s="6" t="s">
        <v>1058</v>
      </c>
      <c r="M88" s="6">
        <v>6</v>
      </c>
      <c r="N88" s="6">
        <v>6</v>
      </c>
      <c r="O88" s="6">
        <v>0</v>
      </c>
      <c r="P88" s="6">
        <v>156</v>
      </c>
      <c r="Q88" s="6" t="s">
        <v>1491</v>
      </c>
      <c r="R88" s="6">
        <v>0</v>
      </c>
      <c r="S88" s="6">
        <v>1</v>
      </c>
      <c r="T88" s="6">
        <v>19</v>
      </c>
      <c r="U88" s="6">
        <v>8</v>
      </c>
      <c r="V88" s="6">
        <v>26</v>
      </c>
      <c r="W88" s="6">
        <v>190.24</v>
      </c>
      <c r="X88" s="6">
        <v>2</v>
      </c>
      <c r="Y88" s="6">
        <v>0</v>
      </c>
      <c r="Z88" s="6">
        <v>1</v>
      </c>
      <c r="AA88" s="6">
        <v>0</v>
      </c>
    </row>
    <row r="89" spans="1:39" ht="15.75" customHeight="1" x14ac:dyDescent="0.2">
      <c r="A89" s="6" t="s">
        <v>177</v>
      </c>
      <c r="B89" s="6" t="s">
        <v>712</v>
      </c>
      <c r="C89" s="6" t="s">
        <v>1492</v>
      </c>
      <c r="D89" s="6" t="s">
        <v>1074</v>
      </c>
      <c r="E89" s="6">
        <v>0.75</v>
      </c>
      <c r="F89" s="6" t="s">
        <v>1493</v>
      </c>
      <c r="G89" s="6" t="s">
        <v>1494</v>
      </c>
      <c r="H89" s="6" t="s">
        <v>1495</v>
      </c>
      <c r="I89" s="6" t="s">
        <v>1134</v>
      </c>
      <c r="J89" s="6" t="s">
        <v>1058</v>
      </c>
      <c r="K89" s="6" t="s">
        <v>1324</v>
      </c>
      <c r="L89" s="6" t="s">
        <v>1070</v>
      </c>
      <c r="M89" s="6">
        <v>9</v>
      </c>
      <c r="N89" s="6">
        <v>1</v>
      </c>
      <c r="O89" s="6">
        <v>0</v>
      </c>
      <c r="P89" s="6">
        <v>5</v>
      </c>
      <c r="Q89" s="6" t="s">
        <v>1496</v>
      </c>
      <c r="R89" s="6">
        <v>0</v>
      </c>
      <c r="S89" s="6">
        <v>0</v>
      </c>
      <c r="T89" s="6">
        <v>0</v>
      </c>
      <c r="U89" s="6">
        <v>0</v>
      </c>
      <c r="V89" s="6">
        <v>5</v>
      </c>
      <c r="W89" s="6">
        <v>71.42</v>
      </c>
      <c r="X89" s="6">
        <v>6</v>
      </c>
      <c r="Y89" s="6">
        <v>0</v>
      </c>
      <c r="Z89" s="6">
        <v>0</v>
      </c>
      <c r="AA89" s="6">
        <v>0</v>
      </c>
      <c r="AB89" s="6">
        <v>8</v>
      </c>
      <c r="AC89" s="6">
        <v>22</v>
      </c>
      <c r="AD89" s="6">
        <v>0</v>
      </c>
      <c r="AE89" s="6">
        <v>187</v>
      </c>
      <c r="AF89" s="6">
        <v>7</v>
      </c>
      <c r="AG89" s="6" t="s">
        <v>1497</v>
      </c>
      <c r="AH89" s="6">
        <v>0</v>
      </c>
      <c r="AI89" s="6">
        <v>0</v>
      </c>
      <c r="AJ89" s="6">
        <v>26.71</v>
      </c>
      <c r="AK89" s="6">
        <v>8.5</v>
      </c>
      <c r="AL89" s="6">
        <v>18.850000000000001</v>
      </c>
      <c r="AM89" s="6">
        <v>8</v>
      </c>
    </row>
    <row r="90" spans="1:39" ht="15.75" customHeight="1" x14ac:dyDescent="0.2">
      <c r="A90" s="6" t="s">
        <v>598</v>
      </c>
      <c r="B90" s="6" t="s">
        <v>712</v>
      </c>
      <c r="C90" s="6" t="s">
        <v>1498</v>
      </c>
      <c r="D90" s="6" t="s">
        <v>1074</v>
      </c>
      <c r="E90" s="6">
        <v>0.75</v>
      </c>
      <c r="F90" s="6" t="s">
        <v>598</v>
      </c>
      <c r="G90" s="6" t="s">
        <v>1499</v>
      </c>
      <c r="H90" s="6" t="s">
        <v>1500</v>
      </c>
      <c r="I90" s="6" t="s">
        <v>1057</v>
      </c>
      <c r="J90" s="6" t="s">
        <v>1058</v>
      </c>
      <c r="K90" s="6" t="s">
        <v>1097</v>
      </c>
      <c r="L90" s="6" t="s">
        <v>1070</v>
      </c>
      <c r="M90" s="6">
        <v>3</v>
      </c>
      <c r="N90" s="6">
        <v>0</v>
      </c>
      <c r="O90" s="6">
        <v>0</v>
      </c>
      <c r="R90" s="6">
        <v>0</v>
      </c>
      <c r="S90" s="6">
        <v>0</v>
      </c>
      <c r="T90" s="6">
        <v>0</v>
      </c>
      <c r="U90" s="6">
        <v>0</v>
      </c>
      <c r="W90" s="6">
        <v>0</v>
      </c>
      <c r="Z90" s="6">
        <v>0</v>
      </c>
      <c r="AA90" s="6">
        <v>0</v>
      </c>
      <c r="AB90" s="6">
        <v>3</v>
      </c>
      <c r="AC90" s="6">
        <v>9.4</v>
      </c>
      <c r="AD90" s="6">
        <v>0</v>
      </c>
      <c r="AE90" s="6">
        <v>84</v>
      </c>
      <c r="AF90" s="6">
        <v>4</v>
      </c>
      <c r="AG90" s="6" t="s">
        <v>1501</v>
      </c>
      <c r="AH90" s="6">
        <v>0</v>
      </c>
      <c r="AI90" s="6">
        <v>0</v>
      </c>
      <c r="AJ90" s="6">
        <v>21</v>
      </c>
      <c r="AK90" s="6">
        <v>8.68</v>
      </c>
      <c r="AL90" s="6">
        <v>14.5</v>
      </c>
      <c r="AM90" s="6">
        <v>3</v>
      </c>
    </row>
    <row r="91" spans="1:39" ht="15.75" customHeight="1" x14ac:dyDescent="0.2">
      <c r="A91" s="6" t="s">
        <v>197</v>
      </c>
      <c r="B91" s="6" t="s">
        <v>712</v>
      </c>
      <c r="C91" s="6" t="s">
        <v>1502</v>
      </c>
      <c r="D91" s="6" t="s">
        <v>1074</v>
      </c>
      <c r="E91" s="6">
        <v>0.5</v>
      </c>
      <c r="F91" s="6" t="s">
        <v>1503</v>
      </c>
      <c r="G91" s="6" t="s">
        <v>1504</v>
      </c>
      <c r="H91" s="6" t="s">
        <v>1505</v>
      </c>
      <c r="I91" s="6" t="s">
        <v>1057</v>
      </c>
      <c r="J91" s="6" t="s">
        <v>1078</v>
      </c>
      <c r="K91" s="6" t="s">
        <v>1110</v>
      </c>
      <c r="L91" s="6" t="s">
        <v>1070</v>
      </c>
      <c r="M91" s="6">
        <v>1</v>
      </c>
      <c r="N91" s="6">
        <v>0</v>
      </c>
      <c r="O91" s="6">
        <v>0</v>
      </c>
      <c r="R91" s="6">
        <v>0</v>
      </c>
      <c r="S91" s="6">
        <v>0</v>
      </c>
      <c r="T91" s="6">
        <v>0</v>
      </c>
      <c r="U91" s="6">
        <v>0</v>
      </c>
      <c r="W91" s="6">
        <v>0</v>
      </c>
      <c r="Z91" s="6">
        <v>0</v>
      </c>
      <c r="AA91" s="6">
        <v>0</v>
      </c>
      <c r="AB91" s="6">
        <v>1</v>
      </c>
      <c r="AC91" s="6">
        <v>4</v>
      </c>
      <c r="AD91" s="6">
        <v>0</v>
      </c>
      <c r="AE91" s="6">
        <v>28</v>
      </c>
      <c r="AF91" s="6">
        <v>1</v>
      </c>
      <c r="AG91" s="6" t="s">
        <v>1506</v>
      </c>
      <c r="AH91" s="6">
        <v>0</v>
      </c>
      <c r="AI91" s="6">
        <v>0</v>
      </c>
      <c r="AJ91" s="6">
        <v>28</v>
      </c>
      <c r="AK91" s="6">
        <v>7</v>
      </c>
      <c r="AL91" s="6">
        <v>24</v>
      </c>
      <c r="AM91" s="6">
        <v>1</v>
      </c>
    </row>
    <row r="92" spans="1:39" ht="15.75" customHeight="1" x14ac:dyDescent="0.2">
      <c r="A92" s="6" t="s">
        <v>323</v>
      </c>
      <c r="B92" s="6" t="s">
        <v>712</v>
      </c>
      <c r="C92" s="6" t="s">
        <v>1507</v>
      </c>
      <c r="D92" s="6" t="s">
        <v>1064</v>
      </c>
      <c r="E92" s="6">
        <v>0.3</v>
      </c>
      <c r="F92" s="6" t="s">
        <v>667</v>
      </c>
      <c r="G92" s="6" t="s">
        <v>1508</v>
      </c>
      <c r="H92" s="6" t="s">
        <v>1509</v>
      </c>
      <c r="I92" s="6" t="s">
        <v>1057</v>
      </c>
      <c r="J92" s="6" t="s">
        <v>1058</v>
      </c>
      <c r="K92" s="6" t="s">
        <v>1097</v>
      </c>
    </row>
    <row r="93" spans="1:39" ht="15.75" customHeight="1" x14ac:dyDescent="0.2">
      <c r="A93" s="6" t="s">
        <v>126</v>
      </c>
      <c r="B93" s="6" t="s">
        <v>712</v>
      </c>
      <c r="C93" s="6" t="s">
        <v>1510</v>
      </c>
      <c r="D93" s="6" t="s">
        <v>1074</v>
      </c>
      <c r="E93" s="6">
        <v>0.25</v>
      </c>
    </row>
    <row r="94" spans="1:39" ht="15.75" customHeight="1" x14ac:dyDescent="0.2">
      <c r="A94" s="6" t="s">
        <v>99</v>
      </c>
      <c r="B94" s="6" t="s">
        <v>712</v>
      </c>
      <c r="C94" s="6" t="s">
        <v>1511</v>
      </c>
      <c r="D94" s="6" t="s">
        <v>1064</v>
      </c>
      <c r="E94" s="6">
        <v>0.2</v>
      </c>
      <c r="F94" s="6" t="s">
        <v>1512</v>
      </c>
      <c r="G94" s="6" t="s">
        <v>1513</v>
      </c>
      <c r="H94" s="6" t="s">
        <v>1514</v>
      </c>
      <c r="I94" s="6" t="s">
        <v>1057</v>
      </c>
      <c r="J94" s="6" t="s">
        <v>1078</v>
      </c>
      <c r="K94" s="6" t="s">
        <v>1120</v>
      </c>
    </row>
    <row r="95" spans="1:39" ht="15.75" customHeight="1" x14ac:dyDescent="0.2">
      <c r="A95" s="6" t="s">
        <v>88</v>
      </c>
      <c r="B95" s="6" t="s">
        <v>712</v>
      </c>
      <c r="C95" s="6" t="s">
        <v>1515</v>
      </c>
      <c r="D95" s="6" t="s">
        <v>1074</v>
      </c>
      <c r="E95" s="6">
        <v>0.2</v>
      </c>
      <c r="F95" s="6" t="s">
        <v>88</v>
      </c>
      <c r="G95" s="6" t="s">
        <v>1516</v>
      </c>
      <c r="H95" s="6" t="s">
        <v>1517</v>
      </c>
      <c r="I95" s="6" t="s">
        <v>1057</v>
      </c>
      <c r="J95" s="6" t="s">
        <v>1058</v>
      </c>
      <c r="K95" s="6" t="s">
        <v>1097</v>
      </c>
      <c r="L95" s="6" t="s">
        <v>1060</v>
      </c>
      <c r="M95" s="6">
        <v>12</v>
      </c>
      <c r="N95" s="6">
        <v>3</v>
      </c>
      <c r="O95" s="6">
        <v>0</v>
      </c>
      <c r="P95" s="6">
        <v>2</v>
      </c>
      <c r="Q95" s="6" t="s">
        <v>1518</v>
      </c>
      <c r="R95" s="6">
        <v>0</v>
      </c>
      <c r="S95" s="6">
        <v>0</v>
      </c>
      <c r="T95" s="6">
        <v>0</v>
      </c>
      <c r="U95" s="6">
        <v>0</v>
      </c>
      <c r="V95" s="6">
        <v>0.66</v>
      </c>
      <c r="W95" s="6">
        <v>25</v>
      </c>
      <c r="X95" s="6">
        <v>1</v>
      </c>
      <c r="Y95" s="6">
        <v>0</v>
      </c>
      <c r="Z95" s="6">
        <v>2</v>
      </c>
      <c r="AA95" s="6">
        <v>0</v>
      </c>
      <c r="AB95" s="6">
        <v>12</v>
      </c>
      <c r="AC95" s="6">
        <v>38.5</v>
      </c>
      <c r="AD95" s="6">
        <v>1</v>
      </c>
      <c r="AE95" s="6">
        <v>279</v>
      </c>
      <c r="AF95" s="6">
        <v>10</v>
      </c>
      <c r="AG95" s="6" t="s">
        <v>1519</v>
      </c>
      <c r="AH95" s="6">
        <v>0</v>
      </c>
      <c r="AI95" s="6">
        <v>0</v>
      </c>
      <c r="AJ95" s="6">
        <v>27.9</v>
      </c>
      <c r="AK95" s="6">
        <v>7.18</v>
      </c>
      <c r="AL95" s="6">
        <v>23.3</v>
      </c>
      <c r="AM95" s="6">
        <v>12</v>
      </c>
    </row>
    <row r="96" spans="1:39" ht="15.75" customHeight="1" x14ac:dyDescent="0.2">
      <c r="A96" s="6" t="s">
        <v>213</v>
      </c>
      <c r="B96" s="6" t="s">
        <v>712</v>
      </c>
      <c r="C96" s="6" t="s">
        <v>1520</v>
      </c>
      <c r="D96" s="6" t="s">
        <v>1093</v>
      </c>
      <c r="E96" s="6">
        <v>0.2</v>
      </c>
      <c r="F96" s="6" t="s">
        <v>1521</v>
      </c>
      <c r="G96" s="6" t="s">
        <v>1522</v>
      </c>
      <c r="H96" s="6" t="s">
        <v>1523</v>
      </c>
      <c r="I96" s="6" t="s">
        <v>1057</v>
      </c>
      <c r="J96" s="6" t="s">
        <v>1078</v>
      </c>
      <c r="K96" s="6" t="s">
        <v>1242</v>
      </c>
      <c r="M96" s="6">
        <v>9</v>
      </c>
      <c r="N96" s="6">
        <v>9</v>
      </c>
      <c r="O96" s="6">
        <v>0</v>
      </c>
      <c r="P96" s="6">
        <v>124</v>
      </c>
      <c r="Q96" s="6" t="s">
        <v>1524</v>
      </c>
      <c r="R96" s="6">
        <v>0</v>
      </c>
      <c r="S96" s="6">
        <v>0</v>
      </c>
      <c r="T96" s="6">
        <v>14</v>
      </c>
      <c r="U96" s="6">
        <v>4</v>
      </c>
      <c r="V96" s="6">
        <v>13.77</v>
      </c>
      <c r="W96" s="6">
        <v>112.72</v>
      </c>
      <c r="X96" s="6">
        <v>11</v>
      </c>
      <c r="Y96" s="6">
        <v>1</v>
      </c>
      <c r="Z96" s="6">
        <v>1</v>
      </c>
      <c r="AA96" s="6">
        <v>0</v>
      </c>
    </row>
    <row r="97" spans="1:39" ht="15.75" customHeight="1" x14ac:dyDescent="0.2">
      <c r="A97" s="6" t="s">
        <v>647</v>
      </c>
      <c r="B97" s="6" t="s">
        <v>694</v>
      </c>
      <c r="C97" s="6" t="s">
        <v>1525</v>
      </c>
      <c r="D97" s="6" t="s">
        <v>1053</v>
      </c>
      <c r="E97" s="6">
        <v>16</v>
      </c>
      <c r="F97" s="6" t="s">
        <v>1526</v>
      </c>
      <c r="G97" s="6" t="s">
        <v>1527</v>
      </c>
      <c r="H97" s="6" t="s">
        <v>1528</v>
      </c>
      <c r="I97" s="6" t="s">
        <v>1057</v>
      </c>
      <c r="J97" s="6" t="s">
        <v>1058</v>
      </c>
      <c r="K97" s="6" t="s">
        <v>1059</v>
      </c>
      <c r="L97" s="6" t="s">
        <v>1070</v>
      </c>
      <c r="M97" s="6">
        <v>125</v>
      </c>
      <c r="N97" s="6">
        <v>117</v>
      </c>
      <c r="O97" s="6">
        <v>15</v>
      </c>
      <c r="P97" s="6">
        <v>3313</v>
      </c>
      <c r="Q97" s="6" t="s">
        <v>1529</v>
      </c>
      <c r="R97" s="6">
        <v>4</v>
      </c>
      <c r="S97" s="6">
        <v>26</v>
      </c>
      <c r="T97" s="6">
        <v>293</v>
      </c>
      <c r="U97" s="6">
        <v>155</v>
      </c>
      <c r="V97" s="6">
        <v>32.479999999999997</v>
      </c>
      <c r="W97" s="6">
        <v>139.55000000000001</v>
      </c>
      <c r="X97" s="6">
        <v>50</v>
      </c>
      <c r="Y97" s="6">
        <v>0</v>
      </c>
      <c r="Z97" s="6">
        <v>8</v>
      </c>
      <c r="AA97" s="6">
        <v>5</v>
      </c>
      <c r="AB97" s="6">
        <v>9</v>
      </c>
      <c r="AC97" s="6">
        <v>11.2</v>
      </c>
      <c r="AD97" s="6">
        <v>0</v>
      </c>
      <c r="AE97" s="6">
        <v>113</v>
      </c>
      <c r="AF97" s="6">
        <v>1</v>
      </c>
      <c r="AG97" s="6" t="s">
        <v>1457</v>
      </c>
      <c r="AH97" s="6">
        <v>0</v>
      </c>
      <c r="AI97" s="6">
        <v>0</v>
      </c>
      <c r="AJ97" s="6">
        <v>113</v>
      </c>
      <c r="AK97" s="6">
        <v>9.9700000000000006</v>
      </c>
      <c r="AL97" s="6">
        <v>68</v>
      </c>
      <c r="AM97" s="6">
        <v>9</v>
      </c>
    </row>
    <row r="98" spans="1:39" ht="15.75" customHeight="1" x14ac:dyDescent="0.2">
      <c r="A98" s="6" t="s">
        <v>170</v>
      </c>
      <c r="B98" s="6" t="s">
        <v>694</v>
      </c>
      <c r="C98" s="6" t="s">
        <v>1530</v>
      </c>
      <c r="D98" s="6" t="s">
        <v>1093</v>
      </c>
      <c r="E98" s="6">
        <v>15.25</v>
      </c>
      <c r="F98" s="6" t="s">
        <v>1531</v>
      </c>
      <c r="G98" s="6" t="s">
        <v>1532</v>
      </c>
      <c r="H98" s="6" t="s">
        <v>1533</v>
      </c>
      <c r="I98" s="6" t="s">
        <v>1057</v>
      </c>
      <c r="J98" s="6" t="s">
        <v>1078</v>
      </c>
      <c r="K98" s="6" t="s">
        <v>1242</v>
      </c>
      <c r="M98" s="6">
        <v>10</v>
      </c>
      <c r="N98" s="6">
        <v>10</v>
      </c>
      <c r="O98" s="6">
        <v>1</v>
      </c>
      <c r="P98" s="6">
        <v>289</v>
      </c>
      <c r="Q98" s="6" t="s">
        <v>1534</v>
      </c>
      <c r="R98" s="6">
        <v>0</v>
      </c>
      <c r="S98" s="6">
        <v>2</v>
      </c>
      <c r="T98" s="6">
        <v>34</v>
      </c>
      <c r="U98" s="6">
        <v>8</v>
      </c>
      <c r="V98" s="6">
        <v>32.11</v>
      </c>
      <c r="W98" s="6">
        <v>121.42</v>
      </c>
      <c r="X98" s="6">
        <v>4</v>
      </c>
      <c r="Y98" s="6">
        <v>2</v>
      </c>
      <c r="Z98" s="6">
        <v>0</v>
      </c>
      <c r="AA98" s="6">
        <v>0</v>
      </c>
    </row>
    <row r="99" spans="1:39" ht="15.75" customHeight="1" x14ac:dyDescent="0.2">
      <c r="A99" s="6" t="s">
        <v>464</v>
      </c>
      <c r="B99" s="6" t="s">
        <v>694</v>
      </c>
      <c r="C99" s="6" t="s">
        <v>1535</v>
      </c>
      <c r="D99" s="6" t="s">
        <v>1074</v>
      </c>
      <c r="E99" s="6">
        <v>12</v>
      </c>
      <c r="F99" s="6" t="s">
        <v>1536</v>
      </c>
      <c r="G99" s="6" t="s">
        <v>1537</v>
      </c>
      <c r="H99" s="6" t="s">
        <v>1538</v>
      </c>
      <c r="I99" s="6" t="s">
        <v>1057</v>
      </c>
      <c r="J99" s="6" t="s">
        <v>1058</v>
      </c>
      <c r="K99" s="6" t="s">
        <v>1079</v>
      </c>
      <c r="L99" s="6" t="s">
        <v>1070</v>
      </c>
      <c r="M99" s="6">
        <v>57</v>
      </c>
      <c r="N99" s="6">
        <v>6</v>
      </c>
      <c r="O99" s="6">
        <v>4</v>
      </c>
      <c r="P99" s="6">
        <v>8</v>
      </c>
      <c r="Q99" s="6" t="s">
        <v>1539</v>
      </c>
      <c r="R99" s="6">
        <v>0</v>
      </c>
      <c r="S99" s="6">
        <v>0</v>
      </c>
      <c r="T99" s="6">
        <v>1</v>
      </c>
      <c r="U99" s="6">
        <v>0</v>
      </c>
      <c r="V99" s="6">
        <v>4</v>
      </c>
      <c r="W99" s="6">
        <v>61.53</v>
      </c>
      <c r="X99" s="6">
        <v>7</v>
      </c>
      <c r="Y99" s="6">
        <v>0</v>
      </c>
      <c r="Z99" s="6">
        <v>4</v>
      </c>
      <c r="AA99" s="6">
        <v>2</v>
      </c>
      <c r="AB99" s="6">
        <v>56</v>
      </c>
      <c r="AC99" s="6">
        <v>204.5</v>
      </c>
      <c r="AD99" s="6">
        <v>8</v>
      </c>
      <c r="AE99" s="6">
        <v>1333</v>
      </c>
      <c r="AF99" s="6">
        <v>67</v>
      </c>
      <c r="AG99" s="6" t="s">
        <v>1540</v>
      </c>
      <c r="AH99" s="6">
        <v>5</v>
      </c>
      <c r="AI99" s="6">
        <v>0</v>
      </c>
      <c r="AJ99" s="6">
        <v>19.89</v>
      </c>
      <c r="AK99" s="6">
        <v>6.5</v>
      </c>
      <c r="AL99" s="6">
        <v>18.34</v>
      </c>
      <c r="AM99" s="6">
        <v>56</v>
      </c>
    </row>
    <row r="100" spans="1:39" ht="15.75" customHeight="1" x14ac:dyDescent="0.2">
      <c r="A100" s="6" t="s">
        <v>328</v>
      </c>
      <c r="B100" s="6" t="s">
        <v>694</v>
      </c>
      <c r="C100" s="6" t="s">
        <v>1541</v>
      </c>
      <c r="D100" s="6" t="s">
        <v>1064</v>
      </c>
      <c r="E100" s="6">
        <v>8.25</v>
      </c>
      <c r="F100" s="6" t="s">
        <v>1542</v>
      </c>
      <c r="G100" s="6" t="s">
        <v>1543</v>
      </c>
      <c r="H100" s="6" t="s">
        <v>1544</v>
      </c>
      <c r="I100" s="6" t="s">
        <v>1545</v>
      </c>
      <c r="J100" s="6" t="s">
        <v>1058</v>
      </c>
      <c r="K100" s="6" t="s">
        <v>1059</v>
      </c>
      <c r="L100" s="6" t="s">
        <v>1070</v>
      </c>
      <c r="M100" s="6">
        <v>14</v>
      </c>
      <c r="N100" s="6">
        <v>14</v>
      </c>
      <c r="O100" s="6">
        <v>2</v>
      </c>
      <c r="P100" s="6">
        <v>558</v>
      </c>
      <c r="Q100" s="6" t="s">
        <v>1546</v>
      </c>
      <c r="R100" s="6">
        <v>0</v>
      </c>
      <c r="S100" s="6">
        <v>4</v>
      </c>
      <c r="T100" s="6">
        <v>50</v>
      </c>
      <c r="U100" s="6">
        <v>26</v>
      </c>
      <c r="V100" s="6">
        <v>46.5</v>
      </c>
      <c r="W100" s="6">
        <v>158.52000000000001</v>
      </c>
      <c r="X100" s="6">
        <v>12</v>
      </c>
      <c r="Y100" s="6">
        <v>0</v>
      </c>
      <c r="Z100" s="6">
        <v>0</v>
      </c>
      <c r="AA100" s="6">
        <v>1</v>
      </c>
      <c r="AB100" s="6">
        <v>11</v>
      </c>
      <c r="AC100" s="6">
        <v>27.2</v>
      </c>
      <c r="AD100" s="6">
        <v>0</v>
      </c>
      <c r="AE100" s="6">
        <v>255</v>
      </c>
      <c r="AF100" s="6">
        <v>5</v>
      </c>
      <c r="AG100" s="6" t="s">
        <v>1547</v>
      </c>
      <c r="AH100" s="6">
        <v>0</v>
      </c>
      <c r="AI100" s="6">
        <v>0</v>
      </c>
      <c r="AJ100" s="6">
        <v>51</v>
      </c>
      <c r="AK100" s="6">
        <v>9.32</v>
      </c>
      <c r="AL100" s="6">
        <v>32.799999999999997</v>
      </c>
      <c r="AM100" s="6">
        <v>11</v>
      </c>
    </row>
    <row r="101" spans="1:39" ht="15.75" customHeight="1" x14ac:dyDescent="0.2">
      <c r="A101" s="6" t="s">
        <v>184</v>
      </c>
      <c r="B101" s="6" t="s">
        <v>694</v>
      </c>
      <c r="C101" s="6" t="s">
        <v>1548</v>
      </c>
      <c r="D101" s="6" t="s">
        <v>1064</v>
      </c>
      <c r="E101" s="6">
        <v>8</v>
      </c>
      <c r="F101" s="6" t="s">
        <v>1549</v>
      </c>
      <c r="G101" s="6" t="s">
        <v>1550</v>
      </c>
      <c r="H101" s="6" t="s">
        <v>1551</v>
      </c>
      <c r="I101" s="6" t="s">
        <v>1068</v>
      </c>
      <c r="J101" s="6" t="s">
        <v>1058</v>
      </c>
      <c r="K101" s="6" t="s">
        <v>1079</v>
      </c>
      <c r="L101" s="6" t="s">
        <v>1070</v>
      </c>
      <c r="M101" s="6">
        <v>12</v>
      </c>
      <c r="N101" s="6">
        <v>2</v>
      </c>
      <c r="O101" s="6">
        <v>1</v>
      </c>
      <c r="P101" s="6">
        <v>19</v>
      </c>
      <c r="Q101" s="6" t="s">
        <v>1552</v>
      </c>
      <c r="R101" s="6">
        <v>0</v>
      </c>
      <c r="S101" s="6">
        <v>0</v>
      </c>
      <c r="T101" s="6">
        <v>2</v>
      </c>
      <c r="U101" s="6">
        <v>1</v>
      </c>
      <c r="V101" s="6">
        <v>19</v>
      </c>
      <c r="W101" s="6">
        <v>190</v>
      </c>
      <c r="X101" s="6">
        <v>4</v>
      </c>
      <c r="Y101" s="6">
        <v>0</v>
      </c>
      <c r="Z101" s="6">
        <v>0</v>
      </c>
      <c r="AA101" s="6">
        <v>1</v>
      </c>
      <c r="AB101" s="6">
        <v>12</v>
      </c>
      <c r="AC101" s="6">
        <v>47</v>
      </c>
      <c r="AD101" s="6">
        <v>1</v>
      </c>
      <c r="AE101" s="6">
        <v>371</v>
      </c>
      <c r="AF101" s="6">
        <v>14</v>
      </c>
      <c r="AG101" s="6" t="s">
        <v>1553</v>
      </c>
      <c r="AH101" s="6">
        <v>1</v>
      </c>
      <c r="AI101" s="6">
        <v>0</v>
      </c>
      <c r="AJ101" s="6">
        <v>26.5</v>
      </c>
      <c r="AK101" s="6">
        <v>7.89</v>
      </c>
      <c r="AL101" s="6">
        <v>20.14</v>
      </c>
      <c r="AM101" s="6">
        <v>12</v>
      </c>
    </row>
    <row r="102" spans="1:39" ht="15.75" customHeight="1" x14ac:dyDescent="0.2">
      <c r="A102" s="6" t="s">
        <v>605</v>
      </c>
      <c r="B102" s="6" t="s">
        <v>694</v>
      </c>
      <c r="C102" s="6" t="s">
        <v>1554</v>
      </c>
      <c r="D102" s="6" t="s">
        <v>1053</v>
      </c>
      <c r="E102" s="6">
        <v>8</v>
      </c>
      <c r="F102" s="6" t="s">
        <v>1555</v>
      </c>
      <c r="G102" s="6" t="s">
        <v>1556</v>
      </c>
      <c r="H102" s="6" t="s">
        <v>1557</v>
      </c>
      <c r="I102" s="6" t="s">
        <v>1057</v>
      </c>
      <c r="J102" s="6" t="s">
        <v>1058</v>
      </c>
      <c r="K102" s="6" t="s">
        <v>1097</v>
      </c>
      <c r="M102" s="6">
        <v>14</v>
      </c>
      <c r="N102" s="6">
        <v>12</v>
      </c>
      <c r="O102" s="6">
        <v>3</v>
      </c>
      <c r="P102" s="6">
        <v>351</v>
      </c>
      <c r="Q102" s="6" t="s">
        <v>1558</v>
      </c>
      <c r="R102" s="6">
        <v>0</v>
      </c>
      <c r="S102" s="6">
        <v>4</v>
      </c>
      <c r="T102" s="6">
        <v>32</v>
      </c>
      <c r="U102" s="6">
        <v>20</v>
      </c>
      <c r="V102" s="6">
        <v>39</v>
      </c>
      <c r="W102" s="6">
        <v>165.56</v>
      </c>
      <c r="X102" s="6">
        <v>13</v>
      </c>
      <c r="Y102" s="6">
        <v>0</v>
      </c>
      <c r="Z102" s="6">
        <v>1</v>
      </c>
      <c r="AA102" s="6">
        <v>0</v>
      </c>
    </row>
    <row r="103" spans="1:39" ht="15.75" customHeight="1" x14ac:dyDescent="0.2">
      <c r="A103" s="6" t="s">
        <v>485</v>
      </c>
      <c r="B103" s="6" t="s">
        <v>694</v>
      </c>
      <c r="C103" s="6" t="s">
        <v>1559</v>
      </c>
      <c r="D103" s="6" t="s">
        <v>1064</v>
      </c>
      <c r="E103" s="6">
        <v>6</v>
      </c>
      <c r="F103" s="6" t="s">
        <v>1560</v>
      </c>
      <c r="G103" s="6" t="s">
        <v>1561</v>
      </c>
      <c r="H103" s="6" t="s">
        <v>1562</v>
      </c>
      <c r="I103" s="6" t="s">
        <v>1103</v>
      </c>
      <c r="J103" s="6" t="s">
        <v>1058</v>
      </c>
      <c r="K103" s="6" t="s">
        <v>1097</v>
      </c>
      <c r="L103" s="6" t="s">
        <v>1070</v>
      </c>
      <c r="M103" s="6">
        <v>101</v>
      </c>
      <c r="N103" s="6">
        <v>83</v>
      </c>
      <c r="O103" s="6">
        <v>21</v>
      </c>
      <c r="P103" s="6">
        <v>1569</v>
      </c>
      <c r="Q103" s="6" t="s">
        <v>1563</v>
      </c>
      <c r="R103" s="6">
        <v>0</v>
      </c>
      <c r="S103" s="6">
        <v>6</v>
      </c>
      <c r="T103" s="6">
        <v>94</v>
      </c>
      <c r="U103" s="6">
        <v>99</v>
      </c>
      <c r="V103" s="6">
        <v>25.3</v>
      </c>
      <c r="W103" s="6">
        <v>135.13999999999999</v>
      </c>
      <c r="X103" s="6">
        <v>42</v>
      </c>
      <c r="Y103" s="6">
        <v>0</v>
      </c>
      <c r="Z103" s="6">
        <v>3</v>
      </c>
      <c r="AA103" s="6">
        <v>0</v>
      </c>
      <c r="AB103" s="6">
        <v>63</v>
      </c>
      <c r="AC103" s="6">
        <v>142.4</v>
      </c>
      <c r="AD103" s="6">
        <v>0</v>
      </c>
      <c r="AE103" s="6">
        <v>1188</v>
      </c>
      <c r="AF103" s="6">
        <v>42</v>
      </c>
      <c r="AG103" s="6" t="s">
        <v>1564</v>
      </c>
      <c r="AH103" s="6">
        <v>2</v>
      </c>
      <c r="AI103" s="6">
        <v>0</v>
      </c>
      <c r="AJ103" s="6">
        <v>28.28</v>
      </c>
      <c r="AK103" s="6">
        <v>8.32</v>
      </c>
      <c r="AL103" s="6">
        <v>20.38</v>
      </c>
      <c r="AM103" s="6">
        <v>63</v>
      </c>
    </row>
    <row r="104" spans="1:39" ht="15.75" customHeight="1" x14ac:dyDescent="0.2">
      <c r="A104" s="6" t="s">
        <v>149</v>
      </c>
      <c r="B104" s="6" t="s">
        <v>694</v>
      </c>
      <c r="C104" s="6" t="s">
        <v>1565</v>
      </c>
      <c r="D104" s="6" t="s">
        <v>1053</v>
      </c>
      <c r="E104" s="6">
        <v>3</v>
      </c>
      <c r="F104" s="6" t="s">
        <v>149</v>
      </c>
      <c r="G104" s="6" t="s">
        <v>1566</v>
      </c>
      <c r="H104" s="6" t="s">
        <v>1567</v>
      </c>
      <c r="I104" s="6" t="s">
        <v>1077</v>
      </c>
      <c r="J104" s="6" t="s">
        <v>1058</v>
      </c>
      <c r="K104" s="6" t="s">
        <v>1069</v>
      </c>
    </row>
    <row r="105" spans="1:39" ht="15.75" customHeight="1" x14ac:dyDescent="0.2">
      <c r="A105" s="6" t="s">
        <v>138</v>
      </c>
      <c r="B105" s="6" t="s">
        <v>694</v>
      </c>
      <c r="C105" s="6" t="s">
        <v>1568</v>
      </c>
      <c r="D105" s="6" t="s">
        <v>1064</v>
      </c>
      <c r="E105" s="6">
        <v>2.6</v>
      </c>
      <c r="F105" s="6" t="s">
        <v>1569</v>
      </c>
      <c r="G105" s="6" t="s">
        <v>1570</v>
      </c>
      <c r="H105" s="6" t="s">
        <v>1571</v>
      </c>
      <c r="I105" s="6" t="s">
        <v>1134</v>
      </c>
      <c r="J105" s="6" t="s">
        <v>1058</v>
      </c>
      <c r="K105" s="6" t="s">
        <v>1324</v>
      </c>
      <c r="L105" s="6" t="s">
        <v>1070</v>
      </c>
      <c r="M105" s="6">
        <v>7</v>
      </c>
      <c r="N105" s="6">
        <v>5</v>
      </c>
      <c r="O105" s="6">
        <v>2</v>
      </c>
      <c r="P105" s="6">
        <v>72</v>
      </c>
      <c r="Q105" s="6" t="s">
        <v>1572</v>
      </c>
      <c r="R105" s="6">
        <v>0</v>
      </c>
      <c r="S105" s="6">
        <v>0</v>
      </c>
      <c r="T105" s="6">
        <v>6</v>
      </c>
      <c r="U105" s="6">
        <v>4</v>
      </c>
      <c r="V105" s="6">
        <v>24</v>
      </c>
      <c r="W105" s="6">
        <v>189.47</v>
      </c>
      <c r="X105" s="6">
        <v>3</v>
      </c>
      <c r="Y105" s="6">
        <v>0</v>
      </c>
      <c r="Z105" s="6">
        <v>0</v>
      </c>
      <c r="AA105" s="6">
        <v>0</v>
      </c>
      <c r="AB105" s="6">
        <v>7</v>
      </c>
      <c r="AC105" s="6">
        <v>20.5</v>
      </c>
      <c r="AD105" s="6">
        <v>0</v>
      </c>
      <c r="AE105" s="6">
        <v>210</v>
      </c>
      <c r="AF105" s="6">
        <v>4</v>
      </c>
      <c r="AG105" s="6" t="s">
        <v>1573</v>
      </c>
      <c r="AH105" s="6">
        <v>0</v>
      </c>
      <c r="AI105" s="6">
        <v>0</v>
      </c>
      <c r="AJ105" s="6">
        <v>52.5</v>
      </c>
      <c r="AK105" s="6">
        <v>10.08</v>
      </c>
      <c r="AL105" s="6">
        <v>31.25</v>
      </c>
      <c r="AM105" s="6">
        <v>7</v>
      </c>
    </row>
    <row r="106" spans="1:39" ht="15.75" customHeight="1" x14ac:dyDescent="0.2">
      <c r="A106" s="6" t="s">
        <v>654</v>
      </c>
      <c r="B106" s="6" t="s">
        <v>694</v>
      </c>
      <c r="C106" s="6" t="s">
        <v>1574</v>
      </c>
      <c r="D106" s="6" t="s">
        <v>1064</v>
      </c>
      <c r="E106" s="6">
        <v>1.7</v>
      </c>
      <c r="F106" s="6" t="s">
        <v>1575</v>
      </c>
      <c r="G106" s="6" t="s">
        <v>1576</v>
      </c>
      <c r="H106" s="6" t="s">
        <v>1577</v>
      </c>
      <c r="I106" s="6" t="s">
        <v>1057</v>
      </c>
      <c r="J106" s="6" t="s">
        <v>1078</v>
      </c>
      <c r="K106" s="6" t="s">
        <v>1059</v>
      </c>
    </row>
    <row r="107" spans="1:39" ht="15.75" customHeight="1" x14ac:dyDescent="0.2">
      <c r="A107" s="6" t="s">
        <v>239</v>
      </c>
      <c r="B107" s="6" t="s">
        <v>694</v>
      </c>
      <c r="C107" s="6" t="s">
        <v>1578</v>
      </c>
      <c r="D107" s="6" t="s">
        <v>1074</v>
      </c>
      <c r="E107" s="6">
        <v>1.6</v>
      </c>
      <c r="F107" s="6" t="s">
        <v>239</v>
      </c>
      <c r="G107" s="6" t="s">
        <v>1579</v>
      </c>
      <c r="H107" s="6" t="s">
        <v>1313</v>
      </c>
      <c r="I107" s="6" t="s">
        <v>1057</v>
      </c>
      <c r="J107" s="6" t="s">
        <v>1058</v>
      </c>
      <c r="K107" s="6" t="s">
        <v>1110</v>
      </c>
      <c r="L107" s="6" t="s">
        <v>1060</v>
      </c>
      <c r="M107" s="6">
        <v>34</v>
      </c>
      <c r="N107" s="6">
        <v>28</v>
      </c>
      <c r="O107" s="6">
        <v>9</v>
      </c>
      <c r="P107" s="6">
        <v>487</v>
      </c>
      <c r="Q107" s="6" t="s">
        <v>1580</v>
      </c>
      <c r="R107" s="6">
        <v>0</v>
      </c>
      <c r="S107" s="6">
        <v>1</v>
      </c>
      <c r="T107" s="6">
        <v>25</v>
      </c>
      <c r="U107" s="6">
        <v>25</v>
      </c>
      <c r="V107" s="6">
        <v>25.63</v>
      </c>
      <c r="W107" s="6">
        <v>113.78</v>
      </c>
      <c r="X107" s="6">
        <v>20</v>
      </c>
      <c r="Y107" s="6">
        <v>0</v>
      </c>
      <c r="Z107" s="6">
        <v>1</v>
      </c>
      <c r="AA107" s="6">
        <v>1</v>
      </c>
      <c r="AB107" s="6">
        <v>34</v>
      </c>
      <c r="AC107" s="6">
        <v>127.1</v>
      </c>
      <c r="AD107" s="6">
        <v>1</v>
      </c>
      <c r="AE107" s="6">
        <v>915</v>
      </c>
      <c r="AF107" s="6">
        <v>39</v>
      </c>
      <c r="AG107" s="6" t="s">
        <v>1581</v>
      </c>
      <c r="AH107" s="6">
        <v>3</v>
      </c>
      <c r="AI107" s="6">
        <v>0</v>
      </c>
      <c r="AJ107" s="6">
        <v>23.46</v>
      </c>
      <c r="AK107" s="6">
        <v>7.19</v>
      </c>
      <c r="AL107" s="6">
        <v>19.559999999999999</v>
      </c>
      <c r="AM107" s="6">
        <v>34</v>
      </c>
    </row>
    <row r="108" spans="1:39" ht="15.75" customHeight="1" x14ac:dyDescent="0.2">
      <c r="A108" s="6" t="s">
        <v>335</v>
      </c>
      <c r="B108" s="6" t="s">
        <v>694</v>
      </c>
      <c r="C108" s="6" t="s">
        <v>1582</v>
      </c>
      <c r="D108" s="6" t="s">
        <v>1074</v>
      </c>
      <c r="E108" s="6">
        <v>1.5</v>
      </c>
      <c r="F108" s="6" t="s">
        <v>1583</v>
      </c>
      <c r="G108" s="6" t="s">
        <v>1584</v>
      </c>
      <c r="H108" s="6" t="s">
        <v>1585</v>
      </c>
      <c r="I108" s="6" t="s">
        <v>1068</v>
      </c>
      <c r="J108" s="6" t="s">
        <v>1058</v>
      </c>
      <c r="K108" s="6" t="s">
        <v>1230</v>
      </c>
      <c r="L108" s="6" t="s">
        <v>1070</v>
      </c>
      <c r="M108" s="6">
        <v>12</v>
      </c>
      <c r="N108" s="6">
        <v>3</v>
      </c>
      <c r="O108" s="6">
        <v>2</v>
      </c>
      <c r="P108" s="6">
        <v>1</v>
      </c>
      <c r="Q108" s="6" t="s">
        <v>1586</v>
      </c>
      <c r="R108" s="6">
        <v>0</v>
      </c>
      <c r="S108" s="6">
        <v>0</v>
      </c>
      <c r="T108" s="6">
        <v>0</v>
      </c>
      <c r="U108" s="6">
        <v>0</v>
      </c>
      <c r="V108" s="6">
        <v>1</v>
      </c>
      <c r="W108" s="6">
        <v>33.33</v>
      </c>
      <c r="X108" s="6">
        <v>1</v>
      </c>
      <c r="Y108" s="6">
        <v>0</v>
      </c>
      <c r="Z108" s="6">
        <v>2</v>
      </c>
      <c r="AA108" s="6">
        <v>0</v>
      </c>
      <c r="AB108" s="6">
        <v>12</v>
      </c>
      <c r="AC108" s="6">
        <v>41.4</v>
      </c>
      <c r="AD108" s="6">
        <v>1</v>
      </c>
      <c r="AE108" s="6">
        <v>339</v>
      </c>
      <c r="AF108" s="6">
        <v>11</v>
      </c>
      <c r="AG108" s="6" t="s">
        <v>1587</v>
      </c>
      <c r="AH108" s="6">
        <v>1</v>
      </c>
      <c r="AI108" s="6">
        <v>0</v>
      </c>
      <c r="AJ108" s="6">
        <v>30.81</v>
      </c>
      <c r="AK108" s="6">
        <v>8.1300000000000008</v>
      </c>
      <c r="AL108" s="6">
        <v>22.72</v>
      </c>
      <c r="AM108" s="6">
        <v>12</v>
      </c>
    </row>
    <row r="109" spans="1:39" ht="15.75" customHeight="1" x14ac:dyDescent="0.2">
      <c r="A109" s="6" t="s">
        <v>181</v>
      </c>
      <c r="B109" s="6" t="s">
        <v>694</v>
      </c>
      <c r="C109" s="6" t="s">
        <v>1588</v>
      </c>
      <c r="D109" s="6" t="s">
        <v>1074</v>
      </c>
      <c r="E109" s="6">
        <v>1.3</v>
      </c>
      <c r="F109" s="6" t="s">
        <v>1589</v>
      </c>
      <c r="G109" s="6" t="s">
        <v>1590</v>
      </c>
      <c r="H109" s="6" t="s">
        <v>1591</v>
      </c>
      <c r="I109" s="6" t="s">
        <v>1057</v>
      </c>
      <c r="J109" s="6" t="s">
        <v>1058</v>
      </c>
      <c r="K109" s="6" t="s">
        <v>1242</v>
      </c>
      <c r="L109" s="6" t="s">
        <v>1070</v>
      </c>
      <c r="M109" s="6">
        <v>10</v>
      </c>
      <c r="N109" s="6">
        <v>0</v>
      </c>
      <c r="O109" s="6">
        <v>0</v>
      </c>
      <c r="R109" s="6">
        <v>0</v>
      </c>
      <c r="S109" s="6">
        <v>0</v>
      </c>
      <c r="T109" s="6">
        <v>0</v>
      </c>
      <c r="U109" s="6">
        <v>0</v>
      </c>
      <c r="W109" s="6">
        <v>0</v>
      </c>
      <c r="X109" s="6">
        <v>3</v>
      </c>
      <c r="Y109" s="6">
        <v>0</v>
      </c>
      <c r="Z109" s="6">
        <v>0</v>
      </c>
      <c r="AA109" s="6">
        <v>0</v>
      </c>
      <c r="AB109" s="6">
        <v>10</v>
      </c>
      <c r="AC109" s="6">
        <v>34.4</v>
      </c>
      <c r="AD109" s="6">
        <v>0</v>
      </c>
      <c r="AE109" s="6">
        <v>301</v>
      </c>
      <c r="AF109" s="6">
        <v>14</v>
      </c>
      <c r="AG109" s="6" t="s">
        <v>1592</v>
      </c>
      <c r="AH109" s="6">
        <v>1</v>
      </c>
      <c r="AI109" s="6">
        <v>0</v>
      </c>
      <c r="AJ109" s="6">
        <v>21.5</v>
      </c>
      <c r="AK109" s="6">
        <v>8.68</v>
      </c>
      <c r="AL109" s="6">
        <v>14.85</v>
      </c>
      <c r="AM109" s="6">
        <v>10</v>
      </c>
    </row>
    <row r="110" spans="1:39" ht="15.75" customHeight="1" x14ac:dyDescent="0.2">
      <c r="A110" s="6" t="s">
        <v>283</v>
      </c>
      <c r="B110" s="6" t="s">
        <v>694</v>
      </c>
      <c r="C110" s="6" t="s">
        <v>1593</v>
      </c>
      <c r="D110" s="6" t="s">
        <v>1074</v>
      </c>
      <c r="E110" s="6">
        <v>1</v>
      </c>
      <c r="F110" s="6" t="s">
        <v>1594</v>
      </c>
      <c r="G110" s="6" t="s">
        <v>1595</v>
      </c>
      <c r="H110" s="6" t="s">
        <v>1596</v>
      </c>
      <c r="I110" s="6" t="s">
        <v>1134</v>
      </c>
      <c r="J110" s="6" t="s">
        <v>1058</v>
      </c>
      <c r="K110" s="6" t="s">
        <v>1079</v>
      </c>
      <c r="L110" s="6" t="s">
        <v>1070</v>
      </c>
      <c r="M110" s="6">
        <v>5</v>
      </c>
      <c r="N110" s="6">
        <v>0</v>
      </c>
      <c r="O110" s="6">
        <v>0</v>
      </c>
      <c r="R110" s="6">
        <v>0</v>
      </c>
      <c r="S110" s="6">
        <v>0</v>
      </c>
      <c r="T110" s="6">
        <v>0</v>
      </c>
      <c r="U110" s="6">
        <v>0</v>
      </c>
      <c r="W110" s="6">
        <v>0</v>
      </c>
      <c r="Z110" s="6">
        <v>0</v>
      </c>
      <c r="AA110" s="6">
        <v>0</v>
      </c>
      <c r="AB110" s="6">
        <v>5</v>
      </c>
      <c r="AC110" s="6">
        <v>18.5</v>
      </c>
      <c r="AD110" s="6">
        <v>0</v>
      </c>
      <c r="AE110" s="6">
        <v>188</v>
      </c>
      <c r="AF110" s="6">
        <v>8</v>
      </c>
      <c r="AG110" s="6" t="s">
        <v>1597</v>
      </c>
      <c r="AH110" s="6">
        <v>1</v>
      </c>
      <c r="AI110" s="6">
        <v>0</v>
      </c>
      <c r="AJ110" s="6">
        <v>23.5</v>
      </c>
      <c r="AK110" s="6">
        <v>9.98</v>
      </c>
      <c r="AL110" s="6">
        <v>14.12</v>
      </c>
      <c r="AM110" s="6">
        <v>5</v>
      </c>
    </row>
    <row r="111" spans="1:39" ht="15.75" customHeight="1" x14ac:dyDescent="0.2">
      <c r="A111" s="6" t="s">
        <v>159</v>
      </c>
      <c r="B111" s="6" t="s">
        <v>694</v>
      </c>
      <c r="C111" s="6" t="s">
        <v>1598</v>
      </c>
      <c r="D111" s="6" t="s">
        <v>1064</v>
      </c>
      <c r="E111" s="6">
        <v>0.75</v>
      </c>
      <c r="F111" s="6" t="s">
        <v>1599</v>
      </c>
      <c r="G111" s="6" t="s">
        <v>1600</v>
      </c>
      <c r="H111" s="6" t="s">
        <v>1601</v>
      </c>
      <c r="I111" s="6" t="s">
        <v>1103</v>
      </c>
      <c r="J111" s="6" t="s">
        <v>1058</v>
      </c>
      <c r="K111" s="6" t="s">
        <v>1120</v>
      </c>
      <c r="L111" s="6" t="s">
        <v>1070</v>
      </c>
      <c r="M111" s="6">
        <v>34</v>
      </c>
      <c r="N111" s="6">
        <v>24</v>
      </c>
      <c r="O111" s="6">
        <v>8</v>
      </c>
      <c r="P111" s="6">
        <v>267</v>
      </c>
      <c r="Q111" s="6" t="s">
        <v>1602</v>
      </c>
      <c r="R111" s="6">
        <v>0</v>
      </c>
      <c r="S111" s="6">
        <v>0</v>
      </c>
      <c r="T111" s="6">
        <v>15</v>
      </c>
      <c r="U111" s="6">
        <v>21</v>
      </c>
      <c r="V111" s="6">
        <v>16.68</v>
      </c>
      <c r="W111" s="6">
        <v>136.91999999999999</v>
      </c>
      <c r="X111" s="6">
        <v>22</v>
      </c>
      <c r="Y111" s="6">
        <v>0</v>
      </c>
      <c r="Z111" s="6">
        <v>4</v>
      </c>
      <c r="AA111" s="6">
        <v>1</v>
      </c>
      <c r="AB111" s="6">
        <v>29</v>
      </c>
      <c r="AC111" s="6">
        <v>86.5</v>
      </c>
      <c r="AD111" s="6">
        <v>1</v>
      </c>
      <c r="AE111" s="6">
        <v>646</v>
      </c>
      <c r="AF111" s="6">
        <v>24</v>
      </c>
      <c r="AG111" s="6" t="s">
        <v>1603</v>
      </c>
      <c r="AH111" s="6">
        <v>0</v>
      </c>
      <c r="AI111" s="6">
        <v>0</v>
      </c>
      <c r="AJ111" s="6">
        <v>26.91</v>
      </c>
      <c r="AK111" s="6">
        <v>7.43</v>
      </c>
      <c r="AL111" s="6">
        <v>21.7</v>
      </c>
      <c r="AM111" s="6">
        <v>29</v>
      </c>
    </row>
    <row r="112" spans="1:39" ht="15.75" customHeight="1" x14ac:dyDescent="0.2">
      <c r="A112" s="6" t="s">
        <v>225</v>
      </c>
      <c r="B112" s="6" t="s">
        <v>694</v>
      </c>
      <c r="C112" s="6" t="s">
        <v>1604</v>
      </c>
      <c r="D112" s="6" t="s">
        <v>1074</v>
      </c>
      <c r="E112" s="6">
        <v>0.65</v>
      </c>
      <c r="F112" s="6" t="s">
        <v>225</v>
      </c>
      <c r="G112" s="6" t="s">
        <v>1605</v>
      </c>
      <c r="H112" s="6" t="s">
        <v>1606</v>
      </c>
      <c r="I112" s="6" t="s">
        <v>1057</v>
      </c>
      <c r="J112" s="6" t="s">
        <v>1058</v>
      </c>
      <c r="K112" s="6" t="s">
        <v>1069</v>
      </c>
      <c r="L112" s="6" t="s">
        <v>1070</v>
      </c>
      <c r="M112" s="6">
        <v>1</v>
      </c>
      <c r="N112" s="6">
        <v>0</v>
      </c>
      <c r="O112" s="6">
        <v>0</v>
      </c>
      <c r="R112" s="6">
        <v>0</v>
      </c>
      <c r="S112" s="6">
        <v>0</v>
      </c>
      <c r="T112" s="6">
        <v>0</v>
      </c>
      <c r="U112" s="6">
        <v>0</v>
      </c>
      <c r="W112" s="6">
        <v>0</v>
      </c>
      <c r="Z112" s="6">
        <v>0</v>
      </c>
      <c r="AA112" s="6">
        <v>0</v>
      </c>
      <c r="AB112" s="6">
        <v>1</v>
      </c>
      <c r="AC112" s="6">
        <v>4</v>
      </c>
      <c r="AD112" s="6">
        <v>0</v>
      </c>
      <c r="AE112" s="6">
        <v>31</v>
      </c>
      <c r="AF112" s="6">
        <v>0</v>
      </c>
      <c r="AG112" s="6" t="s">
        <v>1607</v>
      </c>
      <c r="AH112" s="6">
        <v>0</v>
      </c>
      <c r="AI112" s="6">
        <v>0</v>
      </c>
      <c r="AK112" s="6">
        <v>7.75</v>
      </c>
      <c r="AM112" s="6">
        <v>1</v>
      </c>
    </row>
    <row r="113" spans="1:39" ht="15.75" customHeight="1" x14ac:dyDescent="0.2">
      <c r="A113" s="6" t="s">
        <v>296</v>
      </c>
      <c r="B113" s="6" t="s">
        <v>694</v>
      </c>
      <c r="C113" s="6" t="s">
        <v>1608</v>
      </c>
      <c r="D113" s="6" t="s">
        <v>1064</v>
      </c>
      <c r="E113" s="6">
        <v>0.5</v>
      </c>
      <c r="F113" s="6" t="s">
        <v>1609</v>
      </c>
      <c r="G113" s="6" t="s">
        <v>1610</v>
      </c>
      <c r="H113" s="6" t="s">
        <v>1611</v>
      </c>
      <c r="I113" s="6" t="s">
        <v>1057</v>
      </c>
      <c r="J113" s="6" t="s">
        <v>1078</v>
      </c>
      <c r="K113" s="6" t="s">
        <v>1120</v>
      </c>
      <c r="L113" s="6" t="s">
        <v>1060</v>
      </c>
      <c r="M113" s="6">
        <v>34</v>
      </c>
      <c r="N113" s="6">
        <v>31</v>
      </c>
      <c r="O113" s="6">
        <v>5</v>
      </c>
      <c r="P113" s="6">
        <v>683</v>
      </c>
      <c r="Q113" s="6" t="s">
        <v>1612</v>
      </c>
      <c r="R113" s="6">
        <v>0</v>
      </c>
      <c r="S113" s="6">
        <v>4</v>
      </c>
      <c r="T113" s="6">
        <v>51</v>
      </c>
      <c r="U113" s="6">
        <v>40</v>
      </c>
      <c r="V113" s="6">
        <v>26.26</v>
      </c>
      <c r="W113" s="6">
        <v>136.32</v>
      </c>
      <c r="X113" s="6">
        <v>16</v>
      </c>
      <c r="Y113" s="6">
        <v>0</v>
      </c>
      <c r="Z113" s="6">
        <v>4</v>
      </c>
      <c r="AA113" s="6">
        <v>5</v>
      </c>
      <c r="AB113" s="6">
        <v>30</v>
      </c>
      <c r="AC113" s="6">
        <v>86.3</v>
      </c>
      <c r="AD113" s="6">
        <v>2</v>
      </c>
      <c r="AE113" s="6">
        <v>635</v>
      </c>
      <c r="AF113" s="6">
        <v>15</v>
      </c>
      <c r="AG113" s="6" t="s">
        <v>1613</v>
      </c>
      <c r="AH113" s="6">
        <v>0</v>
      </c>
      <c r="AI113" s="6">
        <v>0</v>
      </c>
      <c r="AJ113" s="6">
        <v>42.33</v>
      </c>
      <c r="AK113" s="6">
        <v>7.34</v>
      </c>
      <c r="AL113" s="6">
        <v>34.6</v>
      </c>
      <c r="AM113" s="6">
        <v>30</v>
      </c>
    </row>
    <row r="114" spans="1:39" ht="15.75" customHeight="1" x14ac:dyDescent="0.2">
      <c r="A114" s="6" t="s">
        <v>119</v>
      </c>
      <c r="B114" s="6" t="s">
        <v>694</v>
      </c>
      <c r="C114" s="6" t="s">
        <v>1614</v>
      </c>
      <c r="D114" s="6" t="s">
        <v>1074</v>
      </c>
      <c r="E114" s="6">
        <v>0.3</v>
      </c>
      <c r="F114" s="6" t="s">
        <v>119</v>
      </c>
      <c r="G114" s="6" t="s">
        <v>1615</v>
      </c>
      <c r="H114" s="6" t="s">
        <v>1616</v>
      </c>
      <c r="I114" s="6" t="s">
        <v>1057</v>
      </c>
      <c r="J114" s="6" t="s">
        <v>1058</v>
      </c>
      <c r="K114" s="6" t="s">
        <v>1125</v>
      </c>
      <c r="L114" s="6" t="s">
        <v>1060</v>
      </c>
      <c r="M114" s="6">
        <v>3</v>
      </c>
      <c r="N114" s="6">
        <v>3</v>
      </c>
      <c r="O114" s="6">
        <v>0</v>
      </c>
      <c r="P114" s="6">
        <v>31</v>
      </c>
      <c r="Q114" s="6" t="s">
        <v>1617</v>
      </c>
      <c r="R114" s="6">
        <v>0</v>
      </c>
      <c r="S114" s="6">
        <v>0</v>
      </c>
      <c r="T114" s="6">
        <v>1</v>
      </c>
      <c r="U114" s="6">
        <v>3</v>
      </c>
      <c r="V114" s="6">
        <v>10.33</v>
      </c>
      <c r="W114" s="6">
        <v>172.22</v>
      </c>
      <c r="Z114" s="6">
        <v>1</v>
      </c>
      <c r="AA114" s="6">
        <v>0</v>
      </c>
      <c r="AB114" s="6">
        <v>3</v>
      </c>
      <c r="AC114" s="6">
        <v>12</v>
      </c>
      <c r="AD114" s="6">
        <v>0</v>
      </c>
      <c r="AE114" s="6">
        <v>71</v>
      </c>
      <c r="AF114" s="6">
        <v>6</v>
      </c>
      <c r="AG114" s="6" t="s">
        <v>1618</v>
      </c>
      <c r="AH114" s="6">
        <v>1</v>
      </c>
      <c r="AI114" s="6">
        <v>0</v>
      </c>
      <c r="AJ114" s="6">
        <v>11.83</v>
      </c>
      <c r="AK114" s="6">
        <v>5.91</v>
      </c>
      <c r="AL114" s="6">
        <v>12</v>
      </c>
      <c r="AM114" s="6">
        <v>3</v>
      </c>
    </row>
    <row r="115" spans="1:39" ht="15.75" customHeight="1" x14ac:dyDescent="0.2">
      <c r="A115" s="6" t="s">
        <v>109</v>
      </c>
      <c r="B115" s="6" t="s">
        <v>694</v>
      </c>
      <c r="C115" s="6" t="s">
        <v>1619</v>
      </c>
      <c r="D115" s="6" t="s">
        <v>1064</v>
      </c>
      <c r="E115" s="6">
        <v>0.3</v>
      </c>
      <c r="F115" s="6" t="s">
        <v>1620</v>
      </c>
      <c r="G115" s="6" t="s">
        <v>1621</v>
      </c>
      <c r="H115" s="6" t="s">
        <v>1622</v>
      </c>
      <c r="I115" s="6" t="s">
        <v>1057</v>
      </c>
      <c r="J115" s="6" t="s">
        <v>1078</v>
      </c>
      <c r="K115" s="6" t="s">
        <v>1116</v>
      </c>
    </row>
    <row r="116" spans="1:39" ht="15.75" customHeight="1" x14ac:dyDescent="0.2">
      <c r="A116" s="6" t="s">
        <v>278</v>
      </c>
      <c r="B116" s="6" t="s">
        <v>694</v>
      </c>
      <c r="C116" s="6" t="s">
        <v>1623</v>
      </c>
      <c r="D116" s="6" t="s">
        <v>1064</v>
      </c>
      <c r="E116" s="6">
        <v>0.2</v>
      </c>
      <c r="F116" s="6" t="s">
        <v>278</v>
      </c>
      <c r="G116" s="6" t="s">
        <v>1624</v>
      </c>
      <c r="H116" s="6" t="s">
        <v>1625</v>
      </c>
      <c r="I116" s="6" t="s">
        <v>1057</v>
      </c>
      <c r="J116" s="6" t="s">
        <v>1058</v>
      </c>
      <c r="K116" s="6" t="s">
        <v>1097</v>
      </c>
    </row>
    <row r="117" spans="1:39" ht="15.75" customHeight="1" x14ac:dyDescent="0.2">
      <c r="A117" s="6" t="s">
        <v>103</v>
      </c>
      <c r="B117" s="6" t="s">
        <v>694</v>
      </c>
      <c r="C117" s="6" t="s">
        <v>1626</v>
      </c>
      <c r="D117" s="6" t="s">
        <v>1053</v>
      </c>
      <c r="E117" s="6">
        <v>0.2</v>
      </c>
      <c r="F117" s="6" t="s">
        <v>103</v>
      </c>
      <c r="G117" s="6" t="s">
        <v>1627</v>
      </c>
      <c r="H117" s="6" t="s">
        <v>1628</v>
      </c>
      <c r="I117" s="6" t="s">
        <v>1057</v>
      </c>
      <c r="J117" s="6" t="s">
        <v>1058</v>
      </c>
      <c r="K117" s="6" t="s">
        <v>1059</v>
      </c>
    </row>
    <row r="118" spans="1:39" ht="15.75" customHeight="1" x14ac:dyDescent="0.2">
      <c r="A118" s="6" t="s">
        <v>110</v>
      </c>
      <c r="B118" s="6" t="s">
        <v>694</v>
      </c>
      <c r="C118" s="6" t="s">
        <v>1629</v>
      </c>
      <c r="D118" s="6" t="s">
        <v>1093</v>
      </c>
      <c r="E118" s="6">
        <v>0.2</v>
      </c>
      <c r="F118" s="6" t="s">
        <v>110</v>
      </c>
      <c r="G118" s="6" t="s">
        <v>1630</v>
      </c>
      <c r="H118" s="6" t="s">
        <v>1631</v>
      </c>
      <c r="I118" s="6" t="s">
        <v>1057</v>
      </c>
      <c r="J118" s="6" t="s">
        <v>1058</v>
      </c>
    </row>
    <row r="119" spans="1:39" ht="15.75" customHeight="1" x14ac:dyDescent="0.2">
      <c r="A119" s="6" t="s">
        <v>1632</v>
      </c>
      <c r="B119" s="6" t="s">
        <v>694</v>
      </c>
      <c r="C119" s="6" t="s">
        <v>1633</v>
      </c>
      <c r="D119" s="6" t="s">
        <v>1064</v>
      </c>
      <c r="E119" s="6">
        <v>0.2</v>
      </c>
      <c r="F119" s="6" t="s">
        <v>1634</v>
      </c>
      <c r="G119" s="6" t="s">
        <v>1635</v>
      </c>
      <c r="H119" s="6" t="s">
        <v>1636</v>
      </c>
      <c r="I119" s="6" t="s">
        <v>1057</v>
      </c>
      <c r="J119" s="6" t="s">
        <v>1078</v>
      </c>
      <c r="K119" s="6" t="s">
        <v>1242</v>
      </c>
    </row>
    <row r="120" spans="1:39" ht="15.75" customHeight="1" x14ac:dyDescent="0.2">
      <c r="A120" s="6" t="s">
        <v>271</v>
      </c>
      <c r="B120" s="6" t="s">
        <v>694</v>
      </c>
      <c r="C120" s="6" t="s">
        <v>1637</v>
      </c>
      <c r="D120" s="6" t="s">
        <v>1053</v>
      </c>
      <c r="E120" s="6">
        <v>0.2</v>
      </c>
      <c r="F120" s="6" t="s">
        <v>1638</v>
      </c>
      <c r="G120" s="6" t="s">
        <v>1639</v>
      </c>
      <c r="H120" s="6" t="s">
        <v>1640</v>
      </c>
      <c r="I120" s="6" t="s">
        <v>1057</v>
      </c>
      <c r="J120" s="6" t="s">
        <v>1078</v>
      </c>
      <c r="K120" s="6" t="s">
        <v>1059</v>
      </c>
    </row>
    <row r="121" spans="1:39" ht="15.75" customHeight="1" x14ac:dyDescent="0.2">
      <c r="A121" s="6" t="s">
        <v>169</v>
      </c>
      <c r="B121" s="6" t="s">
        <v>694</v>
      </c>
      <c r="C121" s="6" t="s">
        <v>1641</v>
      </c>
      <c r="D121" s="6" t="s">
        <v>1064</v>
      </c>
      <c r="E121" s="6">
        <v>0.2</v>
      </c>
      <c r="F121" s="6" t="s">
        <v>1642</v>
      </c>
      <c r="G121" s="6" t="s">
        <v>1643</v>
      </c>
      <c r="H121" s="6" t="s">
        <v>1644</v>
      </c>
      <c r="I121" s="6" t="s">
        <v>1057</v>
      </c>
      <c r="J121" s="6" t="s">
        <v>1058</v>
      </c>
      <c r="K121" s="6" t="s">
        <v>1059</v>
      </c>
    </row>
    <row r="122" spans="1:39" ht="15.75" customHeight="1" x14ac:dyDescent="0.2">
      <c r="A122" s="6" t="s">
        <v>646</v>
      </c>
      <c r="B122" s="6" t="s">
        <v>703</v>
      </c>
      <c r="C122" s="6" t="s">
        <v>1645</v>
      </c>
      <c r="D122" s="6" t="s">
        <v>1064</v>
      </c>
      <c r="E122" s="6">
        <v>16</v>
      </c>
      <c r="F122" s="6" t="s">
        <v>1646</v>
      </c>
      <c r="G122" s="6" t="s">
        <v>1647</v>
      </c>
      <c r="H122" s="6" t="s">
        <v>1648</v>
      </c>
      <c r="I122" s="6" t="s">
        <v>1057</v>
      </c>
      <c r="J122" s="6" t="s">
        <v>1078</v>
      </c>
      <c r="K122" s="6" t="s">
        <v>1120</v>
      </c>
      <c r="L122" s="6" t="s">
        <v>1070</v>
      </c>
      <c r="M122" s="6">
        <v>58</v>
      </c>
      <c r="N122" s="6">
        <v>29</v>
      </c>
      <c r="O122" s="6">
        <v>14</v>
      </c>
      <c r="P122" s="6">
        <v>326</v>
      </c>
      <c r="Q122" s="6" t="s">
        <v>1649</v>
      </c>
      <c r="R122" s="6">
        <v>0</v>
      </c>
      <c r="S122" s="6">
        <v>0</v>
      </c>
      <c r="T122" s="6">
        <v>25</v>
      </c>
      <c r="U122" s="6">
        <v>8</v>
      </c>
      <c r="V122" s="6">
        <v>21.73</v>
      </c>
      <c r="W122" s="6">
        <v>124.42</v>
      </c>
      <c r="X122" s="6">
        <v>22</v>
      </c>
      <c r="Y122" s="6">
        <v>0</v>
      </c>
      <c r="Z122" s="6">
        <v>4</v>
      </c>
      <c r="AA122" s="6">
        <v>3</v>
      </c>
      <c r="AB122" s="6">
        <v>56</v>
      </c>
      <c r="AC122" s="6">
        <v>187.1</v>
      </c>
      <c r="AD122" s="6">
        <v>4</v>
      </c>
      <c r="AE122" s="6">
        <v>1318</v>
      </c>
      <c r="AF122" s="6">
        <v>48</v>
      </c>
      <c r="AG122" s="6" t="s">
        <v>1650</v>
      </c>
      <c r="AH122" s="6">
        <v>3</v>
      </c>
      <c r="AI122" s="6">
        <v>0</v>
      </c>
      <c r="AJ122" s="6">
        <v>27.45</v>
      </c>
      <c r="AK122" s="6">
        <v>7.04</v>
      </c>
      <c r="AL122" s="6">
        <v>23.39</v>
      </c>
      <c r="AM122" s="6">
        <v>56</v>
      </c>
    </row>
    <row r="123" spans="1:39" ht="15.75" customHeight="1" x14ac:dyDescent="0.2">
      <c r="A123" s="6" t="s">
        <v>145</v>
      </c>
      <c r="B123" s="6" t="s">
        <v>703</v>
      </c>
      <c r="C123" s="6" t="s">
        <v>1651</v>
      </c>
      <c r="D123" s="6" t="s">
        <v>1074</v>
      </c>
      <c r="E123" s="6">
        <v>14</v>
      </c>
      <c r="F123" s="6" t="s">
        <v>1652</v>
      </c>
      <c r="G123" s="6" t="s">
        <v>1653</v>
      </c>
      <c r="H123" s="6" t="s">
        <v>1654</v>
      </c>
      <c r="I123" s="6" t="s">
        <v>1057</v>
      </c>
      <c r="J123" s="6" t="s">
        <v>1058</v>
      </c>
      <c r="K123" s="6" t="s">
        <v>1097</v>
      </c>
      <c r="L123" s="6" t="s">
        <v>1070</v>
      </c>
      <c r="M123" s="6">
        <v>20</v>
      </c>
      <c r="N123" s="6">
        <v>5</v>
      </c>
      <c r="O123" s="6">
        <v>5</v>
      </c>
      <c r="P123" s="6">
        <v>22</v>
      </c>
      <c r="Q123" s="6" t="s">
        <v>1655</v>
      </c>
      <c r="R123" s="6">
        <v>0</v>
      </c>
      <c r="S123" s="6">
        <v>0</v>
      </c>
      <c r="T123" s="6">
        <v>2</v>
      </c>
      <c r="U123" s="6">
        <v>1</v>
      </c>
      <c r="W123" s="6">
        <v>244.44</v>
      </c>
      <c r="X123" s="6">
        <v>2</v>
      </c>
      <c r="Y123" s="6">
        <v>0</v>
      </c>
      <c r="Z123" s="6">
        <v>3</v>
      </c>
      <c r="AA123" s="6">
        <v>0</v>
      </c>
      <c r="AB123" s="6">
        <v>20</v>
      </c>
      <c r="AC123" s="6">
        <v>70</v>
      </c>
      <c r="AD123" s="6">
        <v>1</v>
      </c>
      <c r="AE123" s="6">
        <v>579</v>
      </c>
      <c r="AF123" s="6">
        <v>26</v>
      </c>
      <c r="AG123" s="6" t="s">
        <v>1656</v>
      </c>
      <c r="AH123" s="6">
        <v>1</v>
      </c>
      <c r="AI123" s="6">
        <v>1</v>
      </c>
      <c r="AJ123" s="6">
        <v>22.26</v>
      </c>
      <c r="AK123" s="6">
        <v>8.27</v>
      </c>
      <c r="AL123" s="6">
        <v>16.149999999999999</v>
      </c>
      <c r="AM123" s="6">
        <v>20</v>
      </c>
    </row>
    <row r="124" spans="1:39" ht="15.75" customHeight="1" x14ac:dyDescent="0.2">
      <c r="A124" s="6" t="s">
        <v>643</v>
      </c>
      <c r="B124" s="6" t="s">
        <v>703</v>
      </c>
      <c r="C124" s="6" t="s">
        <v>1657</v>
      </c>
      <c r="D124" s="6" t="s">
        <v>1093</v>
      </c>
      <c r="E124" s="6">
        <v>12</v>
      </c>
      <c r="F124" s="6" t="s">
        <v>1658</v>
      </c>
      <c r="G124" s="6" t="s">
        <v>1659</v>
      </c>
      <c r="H124" s="6" t="s">
        <v>1660</v>
      </c>
      <c r="I124" s="6" t="s">
        <v>1057</v>
      </c>
      <c r="J124" s="6" t="s">
        <v>1058</v>
      </c>
      <c r="K124" s="6" t="s">
        <v>1097</v>
      </c>
      <c r="M124" s="6">
        <v>98</v>
      </c>
      <c r="N124" s="6">
        <v>85</v>
      </c>
      <c r="O124" s="6">
        <v>42</v>
      </c>
      <c r="P124" s="6">
        <v>1617</v>
      </c>
      <c r="Q124" s="6" t="s">
        <v>1661</v>
      </c>
      <c r="R124" s="6">
        <v>0</v>
      </c>
      <c r="S124" s="6">
        <v>2</v>
      </c>
      <c r="T124" s="6">
        <v>116</v>
      </c>
      <c r="U124" s="6">
        <v>52</v>
      </c>
      <c r="V124" s="6">
        <v>37.6</v>
      </c>
      <c r="W124" s="6">
        <v>126.13</v>
      </c>
      <c r="X124" s="6">
        <v>57</v>
      </c>
      <c r="Y124" s="6">
        <v>34</v>
      </c>
      <c r="Z124" s="6">
        <v>3</v>
      </c>
      <c r="AA124" s="6">
        <v>6</v>
      </c>
    </row>
    <row r="125" spans="1:39" ht="15.75" customHeight="1" x14ac:dyDescent="0.2">
      <c r="A125" s="6" t="s">
        <v>229</v>
      </c>
      <c r="B125" s="6" t="s">
        <v>703</v>
      </c>
      <c r="C125" s="6" t="s">
        <v>1662</v>
      </c>
      <c r="D125" s="6" t="s">
        <v>1064</v>
      </c>
      <c r="E125" s="6">
        <v>8</v>
      </c>
      <c r="F125" s="6" t="s">
        <v>1663</v>
      </c>
      <c r="G125" s="6" t="s">
        <v>1664</v>
      </c>
      <c r="H125" s="6" t="s">
        <v>1665</v>
      </c>
      <c r="I125" s="6" t="s">
        <v>1068</v>
      </c>
      <c r="J125" s="6" t="s">
        <v>1078</v>
      </c>
      <c r="K125" s="6" t="s">
        <v>1059</v>
      </c>
      <c r="L125" s="6" t="s">
        <v>1070</v>
      </c>
      <c r="M125" s="6">
        <v>49</v>
      </c>
      <c r="N125" s="6">
        <v>44</v>
      </c>
      <c r="O125" s="6">
        <v>10</v>
      </c>
      <c r="P125" s="6">
        <v>637</v>
      </c>
      <c r="Q125" s="6" t="s">
        <v>1666</v>
      </c>
      <c r="R125" s="6">
        <v>0</v>
      </c>
      <c r="S125" s="6">
        <v>4</v>
      </c>
      <c r="T125" s="6">
        <v>50</v>
      </c>
      <c r="U125" s="6">
        <v>32</v>
      </c>
      <c r="V125" s="6">
        <v>18.73</v>
      </c>
      <c r="W125" s="6">
        <v>136.97999999999999</v>
      </c>
      <c r="X125" s="6">
        <v>13</v>
      </c>
      <c r="Y125" s="6">
        <v>0</v>
      </c>
      <c r="Z125" s="6">
        <v>9</v>
      </c>
      <c r="AA125" s="6">
        <v>3</v>
      </c>
      <c r="AB125" s="6">
        <v>42</v>
      </c>
      <c r="AC125" s="6">
        <v>108.1</v>
      </c>
      <c r="AD125" s="6">
        <v>1</v>
      </c>
      <c r="AE125" s="6">
        <v>854</v>
      </c>
      <c r="AF125" s="6">
        <v>33</v>
      </c>
      <c r="AG125" s="6" t="s">
        <v>1667</v>
      </c>
      <c r="AH125" s="6">
        <v>1</v>
      </c>
      <c r="AI125" s="6">
        <v>0</v>
      </c>
      <c r="AJ125" s="6">
        <v>25.87</v>
      </c>
      <c r="AK125" s="6">
        <v>7.89</v>
      </c>
      <c r="AL125" s="6">
        <v>19.66</v>
      </c>
      <c r="AM125" s="6">
        <v>42</v>
      </c>
    </row>
    <row r="126" spans="1:39" ht="15.75" customHeight="1" x14ac:dyDescent="0.2">
      <c r="A126" s="6" t="s">
        <v>97</v>
      </c>
      <c r="B126" s="6" t="s">
        <v>703</v>
      </c>
      <c r="C126" s="6" t="s">
        <v>1668</v>
      </c>
      <c r="D126" s="6" t="s">
        <v>1093</v>
      </c>
      <c r="E126" s="6">
        <v>6.75</v>
      </c>
      <c r="F126" s="6" t="s">
        <v>1669</v>
      </c>
      <c r="G126" s="6" t="s">
        <v>1670</v>
      </c>
      <c r="H126" s="6" t="s">
        <v>1671</v>
      </c>
      <c r="I126" s="6" t="s">
        <v>1057</v>
      </c>
      <c r="J126" s="6" t="s">
        <v>1058</v>
      </c>
      <c r="K126" s="6" t="s">
        <v>1059</v>
      </c>
      <c r="M126" s="6">
        <v>6</v>
      </c>
      <c r="N126" s="6">
        <v>5</v>
      </c>
      <c r="O126" s="6">
        <v>1</v>
      </c>
      <c r="P126" s="6">
        <v>42</v>
      </c>
      <c r="Q126" s="6" t="s">
        <v>1672</v>
      </c>
      <c r="R126" s="6">
        <v>0</v>
      </c>
      <c r="S126" s="6">
        <v>0</v>
      </c>
      <c r="T126" s="6">
        <v>5</v>
      </c>
      <c r="U126" s="6">
        <v>0</v>
      </c>
      <c r="V126" s="6">
        <v>10.5</v>
      </c>
      <c r="W126" s="6">
        <v>84</v>
      </c>
      <c r="X126" s="6">
        <v>4</v>
      </c>
      <c r="Y126" s="6">
        <v>0</v>
      </c>
      <c r="Z126" s="6">
        <v>2</v>
      </c>
      <c r="AA126" s="6">
        <v>1</v>
      </c>
    </row>
    <row r="127" spans="1:39" ht="15.75" customHeight="1" x14ac:dyDescent="0.2">
      <c r="A127" s="6" t="s">
        <v>570</v>
      </c>
      <c r="B127" s="6" t="s">
        <v>703</v>
      </c>
      <c r="C127" s="6" t="s">
        <v>1673</v>
      </c>
      <c r="D127" s="6" t="s">
        <v>1053</v>
      </c>
      <c r="E127" s="6">
        <v>6</v>
      </c>
      <c r="F127" s="6" t="s">
        <v>1674</v>
      </c>
      <c r="G127" s="6" t="s">
        <v>1675</v>
      </c>
      <c r="H127" s="6" t="s">
        <v>1676</v>
      </c>
      <c r="I127" s="6" t="s">
        <v>1057</v>
      </c>
      <c r="J127" s="6" t="s">
        <v>1058</v>
      </c>
      <c r="K127" s="6" t="s">
        <v>1059</v>
      </c>
      <c r="M127" s="6">
        <v>3</v>
      </c>
      <c r="N127" s="6">
        <v>3</v>
      </c>
      <c r="O127" s="6">
        <v>0</v>
      </c>
      <c r="P127" s="6">
        <v>39</v>
      </c>
      <c r="Q127" s="6" t="s">
        <v>1677</v>
      </c>
      <c r="R127" s="6">
        <v>0</v>
      </c>
      <c r="S127" s="6">
        <v>0</v>
      </c>
      <c r="T127" s="6">
        <v>4</v>
      </c>
      <c r="U127" s="6">
        <v>0</v>
      </c>
      <c r="V127" s="6">
        <v>13</v>
      </c>
      <c r="W127" s="6">
        <v>108.33</v>
      </c>
      <c r="X127" s="6">
        <v>1</v>
      </c>
      <c r="Y127" s="6">
        <v>0</v>
      </c>
      <c r="Z127" s="6">
        <v>0</v>
      </c>
      <c r="AA127" s="6">
        <v>0</v>
      </c>
    </row>
    <row r="128" spans="1:39" ht="15.75" customHeight="1" x14ac:dyDescent="0.2">
      <c r="A128" s="6" t="s">
        <v>156</v>
      </c>
      <c r="B128" s="6" t="s">
        <v>703</v>
      </c>
      <c r="C128" s="6" t="s">
        <v>1678</v>
      </c>
      <c r="D128" s="6" t="s">
        <v>1064</v>
      </c>
      <c r="E128" s="6">
        <v>4.4000000000000004</v>
      </c>
      <c r="F128" s="6" t="s">
        <v>1679</v>
      </c>
      <c r="G128" s="6" t="s">
        <v>1680</v>
      </c>
      <c r="H128" s="6" t="s">
        <v>1681</v>
      </c>
      <c r="I128" s="6" t="s">
        <v>1103</v>
      </c>
      <c r="J128" s="6" t="s">
        <v>1058</v>
      </c>
      <c r="K128" s="6" t="s">
        <v>1097</v>
      </c>
      <c r="L128" s="6" t="s">
        <v>1070</v>
      </c>
      <c r="M128" s="6">
        <v>91</v>
      </c>
      <c r="N128" s="6">
        <v>74</v>
      </c>
      <c r="O128" s="6">
        <v>17</v>
      </c>
      <c r="P128" s="6">
        <v>1255</v>
      </c>
      <c r="Q128" s="6" t="s">
        <v>1682</v>
      </c>
      <c r="R128" s="6">
        <v>0</v>
      </c>
      <c r="S128" s="6">
        <v>4</v>
      </c>
      <c r="T128" s="6">
        <v>73</v>
      </c>
      <c r="U128" s="6">
        <v>55</v>
      </c>
      <c r="V128" s="6">
        <v>22.01</v>
      </c>
      <c r="W128" s="6">
        <v>115.03</v>
      </c>
      <c r="X128" s="6">
        <v>44</v>
      </c>
      <c r="Y128" s="6">
        <v>0</v>
      </c>
      <c r="Z128" s="6">
        <v>8</v>
      </c>
      <c r="AA128" s="6">
        <v>3</v>
      </c>
      <c r="AB128" s="6">
        <v>77</v>
      </c>
      <c r="AC128" s="6">
        <v>250.5</v>
      </c>
      <c r="AD128" s="6">
        <v>0</v>
      </c>
      <c r="AE128" s="6">
        <v>2036</v>
      </c>
      <c r="AF128" s="6">
        <v>78</v>
      </c>
      <c r="AG128" s="6" t="s">
        <v>1683</v>
      </c>
      <c r="AH128" s="6">
        <v>3</v>
      </c>
      <c r="AI128" s="6">
        <v>0</v>
      </c>
      <c r="AJ128" s="6">
        <v>26.1</v>
      </c>
      <c r="AK128" s="6">
        <v>8.11</v>
      </c>
      <c r="AL128" s="6">
        <v>19.29</v>
      </c>
      <c r="AM128" s="6">
        <v>77</v>
      </c>
    </row>
    <row r="129" spans="1:39" ht="15.75" customHeight="1" x14ac:dyDescent="0.2">
      <c r="A129" s="6" t="s">
        <v>313</v>
      </c>
      <c r="B129" s="6" t="s">
        <v>703</v>
      </c>
      <c r="C129" s="6" t="s">
        <v>1684</v>
      </c>
      <c r="D129" s="6" t="s">
        <v>1064</v>
      </c>
      <c r="E129" s="6">
        <v>4</v>
      </c>
      <c r="F129" s="6" t="s">
        <v>313</v>
      </c>
      <c r="G129" s="6" t="s">
        <v>1685</v>
      </c>
      <c r="H129" s="6" t="s">
        <v>1686</v>
      </c>
      <c r="I129" s="6" t="s">
        <v>1057</v>
      </c>
      <c r="J129" s="6" t="s">
        <v>1078</v>
      </c>
      <c r="K129" s="6" t="s">
        <v>1097</v>
      </c>
      <c r="L129" s="6" t="s">
        <v>1070</v>
      </c>
      <c r="M129" s="6">
        <v>13</v>
      </c>
      <c r="N129" s="6">
        <v>9</v>
      </c>
      <c r="O129" s="6">
        <v>3</v>
      </c>
      <c r="P129" s="6">
        <v>105</v>
      </c>
      <c r="Q129" s="6" t="s">
        <v>1687</v>
      </c>
      <c r="R129" s="6">
        <v>0</v>
      </c>
      <c r="S129" s="6">
        <v>1</v>
      </c>
      <c r="T129" s="6">
        <v>7</v>
      </c>
      <c r="U129" s="6">
        <v>6</v>
      </c>
      <c r="V129" s="6">
        <v>17.5</v>
      </c>
      <c r="W129" s="6">
        <v>136.36000000000001</v>
      </c>
      <c r="X129" s="6">
        <v>8</v>
      </c>
      <c r="Y129" s="6">
        <v>0</v>
      </c>
      <c r="Z129" s="6">
        <v>1</v>
      </c>
      <c r="AA129" s="6">
        <v>0</v>
      </c>
      <c r="AB129" s="6">
        <v>11</v>
      </c>
      <c r="AC129" s="6">
        <v>21.3</v>
      </c>
      <c r="AD129" s="6">
        <v>0</v>
      </c>
      <c r="AE129" s="6">
        <v>216</v>
      </c>
      <c r="AF129" s="6">
        <v>5</v>
      </c>
      <c r="AG129" s="6" t="s">
        <v>1688</v>
      </c>
      <c r="AH129" s="6">
        <v>1</v>
      </c>
      <c r="AI129" s="6">
        <v>0</v>
      </c>
      <c r="AJ129" s="6">
        <v>43.2</v>
      </c>
      <c r="AK129" s="6">
        <v>10.039999999999999</v>
      </c>
      <c r="AL129" s="6">
        <v>25.8</v>
      </c>
      <c r="AM129" s="6">
        <v>11</v>
      </c>
    </row>
    <row r="130" spans="1:39" ht="15.75" customHeight="1" x14ac:dyDescent="0.2">
      <c r="A130" s="6" t="s">
        <v>131</v>
      </c>
      <c r="B130" s="6" t="s">
        <v>703</v>
      </c>
      <c r="C130" s="6" t="s">
        <v>1689</v>
      </c>
      <c r="D130" s="6" t="s">
        <v>1064</v>
      </c>
      <c r="E130" s="6">
        <v>3.6</v>
      </c>
      <c r="F130" s="6" t="s">
        <v>1690</v>
      </c>
      <c r="G130" s="6" t="s">
        <v>1691</v>
      </c>
      <c r="H130" s="6" t="s">
        <v>1692</v>
      </c>
      <c r="I130" s="6" t="s">
        <v>1068</v>
      </c>
      <c r="J130" s="6" t="s">
        <v>1058</v>
      </c>
      <c r="K130" s="6" t="s">
        <v>1125</v>
      </c>
      <c r="L130" s="6" t="s">
        <v>1070</v>
      </c>
      <c r="M130" s="6">
        <v>75</v>
      </c>
      <c r="N130" s="6">
        <v>43</v>
      </c>
      <c r="O130" s="6">
        <v>19</v>
      </c>
      <c r="P130" s="6">
        <v>358</v>
      </c>
      <c r="Q130" s="6" t="s">
        <v>1693</v>
      </c>
      <c r="R130" s="6">
        <v>0</v>
      </c>
      <c r="S130" s="6">
        <v>0</v>
      </c>
      <c r="T130" s="6">
        <v>24</v>
      </c>
      <c r="U130" s="6">
        <v>18</v>
      </c>
      <c r="V130" s="6">
        <v>14.91</v>
      </c>
      <c r="W130" s="6">
        <v>132.1</v>
      </c>
      <c r="X130" s="6">
        <v>40</v>
      </c>
      <c r="Y130" s="6">
        <v>0</v>
      </c>
      <c r="Z130" s="6">
        <v>9</v>
      </c>
      <c r="AA130" s="6">
        <v>2</v>
      </c>
      <c r="AB130" s="6">
        <v>74</v>
      </c>
      <c r="AC130" s="6">
        <v>259.5</v>
      </c>
      <c r="AD130" s="6">
        <v>2</v>
      </c>
      <c r="AE130" s="6">
        <v>2250</v>
      </c>
      <c r="AF130" s="6">
        <v>80</v>
      </c>
      <c r="AG130" s="6" t="s">
        <v>1694</v>
      </c>
      <c r="AH130" s="6">
        <v>8</v>
      </c>
      <c r="AI130" s="6">
        <v>0</v>
      </c>
      <c r="AJ130" s="6">
        <v>28.12</v>
      </c>
      <c r="AK130" s="6">
        <v>8.65</v>
      </c>
      <c r="AL130" s="6">
        <v>19.48</v>
      </c>
      <c r="AM130" s="6">
        <v>74</v>
      </c>
    </row>
    <row r="131" spans="1:39" ht="15.75" customHeight="1" x14ac:dyDescent="0.2">
      <c r="A131" s="6" t="s">
        <v>288</v>
      </c>
      <c r="B131" s="6" t="s">
        <v>703</v>
      </c>
      <c r="C131" s="6" t="s">
        <v>1695</v>
      </c>
      <c r="D131" s="6" t="s">
        <v>1053</v>
      </c>
      <c r="E131" s="6">
        <v>2</v>
      </c>
      <c r="F131" s="6" t="s">
        <v>1696</v>
      </c>
      <c r="G131" s="6" t="s">
        <v>1697</v>
      </c>
      <c r="H131" s="6" t="s">
        <v>1698</v>
      </c>
      <c r="I131" s="6" t="s">
        <v>1057</v>
      </c>
      <c r="J131" s="6" t="s">
        <v>1058</v>
      </c>
      <c r="K131" s="6" t="s">
        <v>1097</v>
      </c>
      <c r="L131" s="6" t="s">
        <v>1060</v>
      </c>
      <c r="M131" s="6">
        <v>13</v>
      </c>
      <c r="N131" s="6">
        <v>12</v>
      </c>
      <c r="O131" s="6">
        <v>2</v>
      </c>
      <c r="P131" s="6">
        <v>249</v>
      </c>
      <c r="Q131" s="6" t="s">
        <v>1699</v>
      </c>
      <c r="R131" s="6">
        <v>0</v>
      </c>
      <c r="S131" s="6">
        <v>1</v>
      </c>
      <c r="T131" s="6">
        <v>26</v>
      </c>
      <c r="U131" s="6">
        <v>6</v>
      </c>
      <c r="V131" s="6">
        <v>24.9</v>
      </c>
      <c r="W131" s="6">
        <v>118</v>
      </c>
      <c r="X131" s="6">
        <v>2</v>
      </c>
      <c r="Y131" s="6">
        <v>0</v>
      </c>
      <c r="Z131" s="6">
        <v>1</v>
      </c>
      <c r="AA131" s="6">
        <v>1</v>
      </c>
      <c r="AB131" s="6">
        <v>8</v>
      </c>
      <c r="AC131" s="6">
        <v>16</v>
      </c>
      <c r="AD131" s="6">
        <v>0</v>
      </c>
      <c r="AE131" s="6">
        <v>121</v>
      </c>
      <c r="AF131" s="6">
        <v>2</v>
      </c>
      <c r="AG131" s="6" t="s">
        <v>1700</v>
      </c>
      <c r="AH131" s="6">
        <v>0</v>
      </c>
      <c r="AI131" s="6">
        <v>0</v>
      </c>
      <c r="AJ131" s="6">
        <v>60.5</v>
      </c>
      <c r="AK131" s="6">
        <v>7.56</v>
      </c>
      <c r="AL131" s="6">
        <v>48</v>
      </c>
      <c r="AM131" s="6">
        <v>8</v>
      </c>
    </row>
    <row r="132" spans="1:39" ht="15.75" customHeight="1" x14ac:dyDescent="0.2">
      <c r="A132" s="6" t="s">
        <v>228</v>
      </c>
      <c r="B132" s="6" t="s">
        <v>703</v>
      </c>
      <c r="C132" s="6" t="s">
        <v>1701</v>
      </c>
      <c r="D132" s="6" t="s">
        <v>1064</v>
      </c>
      <c r="E132" s="6">
        <v>1.9</v>
      </c>
      <c r="F132" s="6" t="s">
        <v>1702</v>
      </c>
      <c r="G132" s="6" t="s">
        <v>1703</v>
      </c>
      <c r="H132" s="6" t="s">
        <v>1704</v>
      </c>
      <c r="I132" s="6" t="s">
        <v>1198</v>
      </c>
      <c r="J132" s="6" t="s">
        <v>1078</v>
      </c>
      <c r="K132" s="6" t="s">
        <v>1120</v>
      </c>
      <c r="L132" s="6" t="s">
        <v>1070</v>
      </c>
      <c r="M132" s="6">
        <v>62</v>
      </c>
      <c r="N132" s="6">
        <v>43</v>
      </c>
      <c r="O132" s="6">
        <v>19</v>
      </c>
      <c r="P132" s="6">
        <v>358</v>
      </c>
      <c r="Q132" s="6" t="s">
        <v>1705</v>
      </c>
      <c r="R132" s="6">
        <v>0</v>
      </c>
      <c r="S132" s="6">
        <v>0</v>
      </c>
      <c r="T132" s="6">
        <v>25</v>
      </c>
      <c r="U132" s="6">
        <v>11</v>
      </c>
      <c r="V132" s="6">
        <v>14.91</v>
      </c>
      <c r="W132" s="6">
        <v>123.44</v>
      </c>
      <c r="X132" s="6">
        <v>26</v>
      </c>
      <c r="Y132" s="6">
        <v>0</v>
      </c>
      <c r="Z132" s="6">
        <v>5</v>
      </c>
      <c r="AA132" s="6">
        <v>5</v>
      </c>
      <c r="AB132" s="6">
        <v>61</v>
      </c>
      <c r="AC132" s="6">
        <v>208.2</v>
      </c>
      <c r="AD132" s="6">
        <v>1</v>
      </c>
      <c r="AE132" s="6">
        <v>1515</v>
      </c>
      <c r="AF132" s="6">
        <v>66</v>
      </c>
      <c r="AG132" s="6" t="s">
        <v>1706</v>
      </c>
      <c r="AH132" s="6">
        <v>4</v>
      </c>
      <c r="AI132" s="6">
        <v>0</v>
      </c>
      <c r="AJ132" s="6">
        <v>22.95</v>
      </c>
      <c r="AK132" s="6">
        <v>7.27</v>
      </c>
      <c r="AL132" s="6">
        <v>18.93</v>
      </c>
      <c r="AM132" s="6">
        <v>61</v>
      </c>
    </row>
    <row r="133" spans="1:39" ht="15.75" customHeight="1" x14ac:dyDescent="0.2">
      <c r="A133" s="6" t="s">
        <v>83</v>
      </c>
      <c r="B133" s="6" t="s">
        <v>703</v>
      </c>
      <c r="C133" s="6" t="s">
        <v>1707</v>
      </c>
      <c r="D133" s="6" t="s">
        <v>1074</v>
      </c>
      <c r="E133" s="6">
        <v>1.9</v>
      </c>
      <c r="F133" s="6" t="s">
        <v>1708</v>
      </c>
      <c r="G133" s="6" t="s">
        <v>1709</v>
      </c>
      <c r="H133" s="6" t="s">
        <v>1710</v>
      </c>
      <c r="I133" s="6" t="s">
        <v>1198</v>
      </c>
      <c r="J133" s="6" t="s">
        <v>1058</v>
      </c>
      <c r="K133" s="6" t="s">
        <v>1079</v>
      </c>
      <c r="L133" s="6" t="s">
        <v>1070</v>
      </c>
      <c r="M133" s="6">
        <v>31</v>
      </c>
      <c r="N133" s="6">
        <v>10</v>
      </c>
      <c r="O133" s="6">
        <v>9</v>
      </c>
      <c r="P133" s="6">
        <v>33</v>
      </c>
      <c r="Q133" s="6" t="s">
        <v>1711</v>
      </c>
      <c r="R133" s="6">
        <v>0</v>
      </c>
      <c r="S133" s="6">
        <v>0</v>
      </c>
      <c r="T133" s="6">
        <v>1</v>
      </c>
      <c r="U133" s="6">
        <v>1</v>
      </c>
      <c r="V133" s="6">
        <v>33</v>
      </c>
      <c r="W133" s="6">
        <v>100</v>
      </c>
      <c r="X133" s="6">
        <v>6</v>
      </c>
      <c r="Y133" s="6">
        <v>0</v>
      </c>
      <c r="Z133" s="6">
        <v>2</v>
      </c>
      <c r="AA133" s="6">
        <v>0</v>
      </c>
      <c r="AB133" s="6">
        <v>31</v>
      </c>
      <c r="AC133" s="6">
        <v>108.5</v>
      </c>
      <c r="AD133" s="6">
        <v>2</v>
      </c>
      <c r="AE133" s="6">
        <v>854</v>
      </c>
      <c r="AF133" s="6">
        <v>32</v>
      </c>
      <c r="AG133" s="6" t="s">
        <v>1712</v>
      </c>
      <c r="AH133" s="6">
        <v>1</v>
      </c>
      <c r="AI133" s="6">
        <v>0</v>
      </c>
      <c r="AJ133" s="6">
        <v>26.68</v>
      </c>
      <c r="AK133" s="6">
        <v>7.84</v>
      </c>
      <c r="AL133" s="6">
        <v>20.399999999999999</v>
      </c>
      <c r="AM133" s="6">
        <v>31</v>
      </c>
    </row>
    <row r="134" spans="1:39" ht="15.75" customHeight="1" x14ac:dyDescent="0.2">
      <c r="A134" s="6" t="s">
        <v>277</v>
      </c>
      <c r="B134" s="6" t="s">
        <v>703</v>
      </c>
      <c r="C134" s="6" t="s">
        <v>1713</v>
      </c>
      <c r="D134" s="6" t="s">
        <v>1064</v>
      </c>
      <c r="E134" s="6">
        <v>1.5</v>
      </c>
      <c r="F134" s="6" t="s">
        <v>1714</v>
      </c>
      <c r="G134" s="6" t="s">
        <v>1715</v>
      </c>
      <c r="H134" s="6" t="s">
        <v>1716</v>
      </c>
      <c r="I134" s="6" t="s">
        <v>1057</v>
      </c>
      <c r="J134" s="6" t="s">
        <v>1058</v>
      </c>
      <c r="K134" s="6" t="s">
        <v>1097</v>
      </c>
    </row>
    <row r="135" spans="1:39" ht="15.75" customHeight="1" x14ac:dyDescent="0.2">
      <c r="A135" s="6" t="s">
        <v>259</v>
      </c>
      <c r="B135" s="6" t="s">
        <v>703</v>
      </c>
      <c r="C135" s="6" t="s">
        <v>1717</v>
      </c>
      <c r="D135" s="6" t="s">
        <v>1074</v>
      </c>
      <c r="E135" s="6">
        <v>1.2</v>
      </c>
      <c r="F135" s="6" t="s">
        <v>1718</v>
      </c>
      <c r="G135" s="6" t="s">
        <v>1719</v>
      </c>
      <c r="H135" s="6" t="s">
        <v>1720</v>
      </c>
      <c r="I135" s="6" t="s">
        <v>1057</v>
      </c>
      <c r="J135" s="6" t="s">
        <v>1058</v>
      </c>
      <c r="K135" s="6" t="s">
        <v>1069</v>
      </c>
    </row>
    <row r="136" spans="1:39" ht="15.75" customHeight="1" x14ac:dyDescent="0.2">
      <c r="A136" s="6" t="s">
        <v>148</v>
      </c>
      <c r="B136" s="6" t="s">
        <v>703</v>
      </c>
      <c r="C136" s="6" t="s">
        <v>1721</v>
      </c>
      <c r="D136" s="6" t="s">
        <v>1053</v>
      </c>
      <c r="E136" s="6">
        <v>1</v>
      </c>
      <c r="F136" s="6" t="s">
        <v>1722</v>
      </c>
      <c r="G136" s="6" t="s">
        <v>1723</v>
      </c>
      <c r="H136" s="6" t="s">
        <v>1724</v>
      </c>
      <c r="I136" s="6" t="s">
        <v>1077</v>
      </c>
      <c r="J136" s="6" t="s">
        <v>1078</v>
      </c>
      <c r="K136" s="6" t="s">
        <v>1097</v>
      </c>
      <c r="M136" s="6">
        <v>20</v>
      </c>
      <c r="N136" s="6">
        <v>17</v>
      </c>
      <c r="O136" s="6">
        <v>5</v>
      </c>
      <c r="P136" s="6">
        <v>602</v>
      </c>
      <c r="Q136" s="6" t="s">
        <v>1725</v>
      </c>
      <c r="R136" s="6">
        <v>0</v>
      </c>
      <c r="S136" s="6">
        <v>4</v>
      </c>
      <c r="T136" s="6">
        <v>62</v>
      </c>
      <c r="U136" s="6">
        <v>15</v>
      </c>
      <c r="V136" s="6">
        <v>50.16</v>
      </c>
      <c r="W136" s="6">
        <v>139.35</v>
      </c>
      <c r="X136" s="6">
        <v>11</v>
      </c>
      <c r="Y136" s="6">
        <v>1</v>
      </c>
      <c r="Z136" s="6">
        <v>0</v>
      </c>
      <c r="AA136" s="6">
        <v>1</v>
      </c>
    </row>
    <row r="137" spans="1:39" ht="15.75" customHeight="1" x14ac:dyDescent="0.2">
      <c r="A137" s="6" t="s">
        <v>216</v>
      </c>
      <c r="B137" s="6" t="s">
        <v>703</v>
      </c>
      <c r="C137" s="6" t="s">
        <v>1726</v>
      </c>
      <c r="D137" s="6" t="s">
        <v>1074</v>
      </c>
      <c r="E137" s="6">
        <v>0.7</v>
      </c>
      <c r="F137" s="6" t="s">
        <v>1727</v>
      </c>
      <c r="G137" s="6" t="s">
        <v>1728</v>
      </c>
      <c r="H137" s="6" t="s">
        <v>1729</v>
      </c>
      <c r="I137" s="6" t="s">
        <v>1149</v>
      </c>
      <c r="J137" s="6" t="s">
        <v>1058</v>
      </c>
      <c r="K137" s="6" t="s">
        <v>1059</v>
      </c>
      <c r="L137" s="6" t="s">
        <v>1070</v>
      </c>
      <c r="M137" s="6">
        <v>15</v>
      </c>
      <c r="N137" s="6">
        <v>5</v>
      </c>
      <c r="O137" s="6">
        <v>2</v>
      </c>
      <c r="P137" s="6">
        <v>18</v>
      </c>
      <c r="Q137" s="6" t="s">
        <v>1730</v>
      </c>
      <c r="R137" s="6">
        <v>0</v>
      </c>
      <c r="S137" s="6">
        <v>0</v>
      </c>
      <c r="T137" s="6">
        <v>1</v>
      </c>
      <c r="U137" s="6">
        <v>1</v>
      </c>
      <c r="V137" s="6">
        <v>6</v>
      </c>
      <c r="W137" s="6">
        <v>150</v>
      </c>
      <c r="X137" s="6">
        <v>4</v>
      </c>
      <c r="Y137" s="6">
        <v>0</v>
      </c>
      <c r="Z137" s="6">
        <v>1</v>
      </c>
      <c r="AA137" s="6">
        <v>1</v>
      </c>
      <c r="AB137" s="6">
        <v>15</v>
      </c>
      <c r="AC137" s="6">
        <v>56</v>
      </c>
      <c r="AD137" s="6">
        <v>0</v>
      </c>
      <c r="AE137" s="6">
        <v>359</v>
      </c>
      <c r="AF137" s="6">
        <v>14</v>
      </c>
      <c r="AG137" s="6" t="s">
        <v>1731</v>
      </c>
      <c r="AH137" s="6">
        <v>3</v>
      </c>
      <c r="AI137" s="6">
        <v>0</v>
      </c>
      <c r="AJ137" s="6">
        <v>25.64</v>
      </c>
      <c r="AK137" s="6">
        <v>6.41</v>
      </c>
      <c r="AL137" s="6">
        <v>24</v>
      </c>
      <c r="AM137" s="6">
        <v>15</v>
      </c>
    </row>
    <row r="138" spans="1:39" ht="15.75" customHeight="1" x14ac:dyDescent="0.2">
      <c r="A138" s="6" t="s">
        <v>155</v>
      </c>
      <c r="B138" s="6" t="s">
        <v>703</v>
      </c>
      <c r="C138" s="6" t="s">
        <v>1732</v>
      </c>
      <c r="D138" s="6" t="s">
        <v>1064</v>
      </c>
      <c r="E138" s="6">
        <v>0.5</v>
      </c>
    </row>
    <row r="139" spans="1:39" ht="15.75" customHeight="1" x14ac:dyDescent="0.2">
      <c r="A139" s="6" t="s">
        <v>670</v>
      </c>
      <c r="B139" s="6" t="s">
        <v>703</v>
      </c>
      <c r="C139" s="6" t="s">
        <v>1733</v>
      </c>
      <c r="D139" s="6" t="s">
        <v>1093</v>
      </c>
      <c r="E139" s="6">
        <v>0.2</v>
      </c>
      <c r="F139" s="6" t="s">
        <v>670</v>
      </c>
      <c r="G139" s="6" t="s">
        <v>1734</v>
      </c>
      <c r="H139" s="6" t="s">
        <v>1735</v>
      </c>
      <c r="I139" s="6" t="s">
        <v>1057</v>
      </c>
      <c r="J139" s="6" t="s">
        <v>1058</v>
      </c>
      <c r="M139" s="6">
        <v>43</v>
      </c>
      <c r="N139" s="6">
        <v>41</v>
      </c>
      <c r="O139" s="6">
        <v>7</v>
      </c>
      <c r="P139" s="6">
        <v>1688</v>
      </c>
      <c r="Q139" s="6" t="s">
        <v>1736</v>
      </c>
      <c r="R139" s="6">
        <v>1</v>
      </c>
      <c r="S139" s="6">
        <v>17</v>
      </c>
      <c r="T139" s="6">
        <v>171</v>
      </c>
      <c r="U139" s="6">
        <v>48</v>
      </c>
      <c r="V139" s="6">
        <v>49.64</v>
      </c>
      <c r="W139" s="6">
        <v>127.2</v>
      </c>
      <c r="X139" s="6">
        <v>32</v>
      </c>
      <c r="Y139" s="6">
        <v>17</v>
      </c>
      <c r="Z139" s="6">
        <v>2</v>
      </c>
      <c r="AA139" s="6">
        <v>0</v>
      </c>
    </row>
    <row r="140" spans="1:39" ht="15.75" customHeight="1" x14ac:dyDescent="0.2">
      <c r="A140" s="6" t="s">
        <v>1737</v>
      </c>
      <c r="B140" s="6" t="s">
        <v>703</v>
      </c>
      <c r="C140" s="6" t="s">
        <v>1738</v>
      </c>
      <c r="D140" s="6" t="s">
        <v>1074</v>
      </c>
      <c r="E140" s="6">
        <v>0.2</v>
      </c>
      <c r="F140" s="6" t="s">
        <v>1737</v>
      </c>
      <c r="G140" s="6" t="s">
        <v>1739</v>
      </c>
      <c r="H140" s="6" t="s">
        <v>1740</v>
      </c>
      <c r="I140" s="6" t="s">
        <v>1057</v>
      </c>
      <c r="J140" s="6" t="s">
        <v>1058</v>
      </c>
      <c r="K140" s="6" t="s">
        <v>1097</v>
      </c>
    </row>
    <row r="141" spans="1:39" ht="15.75" customHeight="1" x14ac:dyDescent="0.2">
      <c r="A141" s="6" t="s">
        <v>334</v>
      </c>
      <c r="B141" s="6" t="s">
        <v>703</v>
      </c>
      <c r="C141" s="6" t="s">
        <v>1741</v>
      </c>
      <c r="D141" s="6" t="s">
        <v>1074</v>
      </c>
      <c r="E141" s="6">
        <v>0.2</v>
      </c>
      <c r="F141" s="6" t="s">
        <v>1742</v>
      </c>
      <c r="G141" s="6" t="s">
        <v>1743</v>
      </c>
      <c r="H141" s="6" t="s">
        <v>1744</v>
      </c>
      <c r="I141" s="6" t="s">
        <v>1057</v>
      </c>
      <c r="J141" s="6" t="s">
        <v>1078</v>
      </c>
      <c r="K141" s="6" t="s">
        <v>1097</v>
      </c>
    </row>
    <row r="142" spans="1:39" ht="15.75" customHeight="1" x14ac:dyDescent="0.2">
      <c r="A142" s="6" t="s">
        <v>321</v>
      </c>
      <c r="B142" s="6" t="s">
        <v>703</v>
      </c>
      <c r="C142" s="6" t="s">
        <v>1745</v>
      </c>
      <c r="D142" s="6" t="s">
        <v>1053</v>
      </c>
      <c r="E142" s="6">
        <v>0.2</v>
      </c>
      <c r="F142" s="6" t="s">
        <v>1746</v>
      </c>
      <c r="G142" s="6" t="s">
        <v>1747</v>
      </c>
      <c r="H142" s="6" t="s">
        <v>1748</v>
      </c>
      <c r="I142" s="6" t="s">
        <v>1057</v>
      </c>
      <c r="J142" s="6" t="s">
        <v>1058</v>
      </c>
      <c r="K142" s="6" t="s">
        <v>1097</v>
      </c>
    </row>
    <row r="143" spans="1:39" ht="15.75" customHeight="1" x14ac:dyDescent="0.2">
      <c r="A143" s="6" t="s">
        <v>1749</v>
      </c>
      <c r="B143" s="6" t="s">
        <v>703</v>
      </c>
      <c r="C143" s="6" t="s">
        <v>1750</v>
      </c>
      <c r="D143" s="6" t="s">
        <v>1064</v>
      </c>
      <c r="E143" s="6">
        <v>0.2</v>
      </c>
      <c r="F143" s="6" t="s">
        <v>1751</v>
      </c>
      <c r="G143" s="6" t="s">
        <v>1752</v>
      </c>
      <c r="H143" s="6" t="s">
        <v>1753</v>
      </c>
      <c r="I143" s="6" t="s">
        <v>1057</v>
      </c>
      <c r="J143" s="6" t="s">
        <v>1058</v>
      </c>
      <c r="K143" s="6" t="s">
        <v>1059</v>
      </c>
    </row>
    <row r="144" spans="1:39" ht="15.75" customHeight="1" x14ac:dyDescent="0.2">
      <c r="A144" s="6" t="s">
        <v>319</v>
      </c>
      <c r="B144" s="6" t="s">
        <v>703</v>
      </c>
      <c r="C144" s="6" t="s">
        <v>1754</v>
      </c>
      <c r="D144" s="6" t="s">
        <v>1074</v>
      </c>
      <c r="E144" s="6">
        <v>0.2</v>
      </c>
      <c r="F144" s="6" t="s">
        <v>319</v>
      </c>
      <c r="G144" s="6" t="s">
        <v>1755</v>
      </c>
      <c r="H144" s="6" t="s">
        <v>1756</v>
      </c>
      <c r="I144" s="6" t="s">
        <v>1057</v>
      </c>
      <c r="J144" s="6" t="s">
        <v>1058</v>
      </c>
      <c r="K144" s="6" t="s">
        <v>1125</v>
      </c>
    </row>
    <row r="145" spans="1:39" ht="15.75" customHeight="1" x14ac:dyDescent="0.2">
      <c r="A145" s="6" t="s">
        <v>1757</v>
      </c>
      <c r="B145" s="6" t="s">
        <v>703</v>
      </c>
      <c r="C145" s="6" t="s">
        <v>1758</v>
      </c>
      <c r="D145" s="6" t="s">
        <v>1053</v>
      </c>
      <c r="E145" s="6">
        <v>0.2</v>
      </c>
      <c r="F145" s="6" t="s">
        <v>1759</v>
      </c>
      <c r="G145" s="6" t="s">
        <v>1760</v>
      </c>
      <c r="H145" s="6" t="s">
        <v>1761</v>
      </c>
      <c r="I145" s="6" t="s">
        <v>1057</v>
      </c>
      <c r="J145" s="6" t="s">
        <v>1078</v>
      </c>
      <c r="K145" s="6" t="s">
        <v>1059</v>
      </c>
      <c r="L145" s="6" t="s">
        <v>1060</v>
      </c>
      <c r="M145" s="6">
        <v>38</v>
      </c>
      <c r="N145" s="6">
        <v>38</v>
      </c>
      <c r="O145" s="6">
        <v>2</v>
      </c>
      <c r="P145" s="6">
        <v>1106</v>
      </c>
      <c r="Q145" s="6" t="s">
        <v>1762</v>
      </c>
      <c r="R145" s="6">
        <v>0</v>
      </c>
      <c r="S145" s="6">
        <v>11</v>
      </c>
      <c r="T145" s="6">
        <v>79</v>
      </c>
      <c r="U145" s="6">
        <v>63</v>
      </c>
      <c r="V145" s="6">
        <v>30.72</v>
      </c>
      <c r="W145" s="6">
        <v>128.75</v>
      </c>
      <c r="X145" s="6">
        <v>14</v>
      </c>
      <c r="Y145" s="6">
        <v>0</v>
      </c>
      <c r="Z145" s="6">
        <v>3</v>
      </c>
      <c r="AA145" s="6">
        <v>2</v>
      </c>
      <c r="AB145" s="6">
        <v>7</v>
      </c>
      <c r="AC145" s="6">
        <v>14</v>
      </c>
      <c r="AD145" s="6">
        <v>0</v>
      </c>
      <c r="AE145" s="6">
        <v>101</v>
      </c>
      <c r="AF145" s="6">
        <v>7</v>
      </c>
      <c r="AG145" s="6" t="s">
        <v>1763</v>
      </c>
      <c r="AH145" s="6">
        <v>0</v>
      </c>
      <c r="AI145" s="6">
        <v>0</v>
      </c>
      <c r="AJ145" s="6">
        <v>14.42</v>
      </c>
      <c r="AK145" s="6">
        <v>7.21</v>
      </c>
      <c r="AL145" s="6">
        <v>12</v>
      </c>
      <c r="AM145" s="6">
        <v>7</v>
      </c>
    </row>
    <row r="146" spans="1:39" ht="15.75" customHeight="1" x14ac:dyDescent="0.2">
      <c r="A146" s="6" t="s">
        <v>238</v>
      </c>
      <c r="B146" s="6" t="s">
        <v>703</v>
      </c>
      <c r="C146" s="6" t="s">
        <v>1764</v>
      </c>
      <c r="D146" s="6" t="s">
        <v>1074</v>
      </c>
      <c r="E146" s="6">
        <v>0.2</v>
      </c>
      <c r="F146" s="6" t="s">
        <v>238</v>
      </c>
      <c r="G146" s="6" t="s">
        <v>1765</v>
      </c>
      <c r="H146" s="6" t="s">
        <v>1766</v>
      </c>
      <c r="I146" s="6" t="s">
        <v>1057</v>
      </c>
      <c r="J146" s="6" t="s">
        <v>1078</v>
      </c>
      <c r="K146" s="6" t="s">
        <v>1324</v>
      </c>
    </row>
    <row r="147" spans="1:39" ht="15.75" customHeight="1" x14ac:dyDescent="0.2">
      <c r="A147" s="6" t="s">
        <v>316</v>
      </c>
      <c r="B147" s="6" t="s">
        <v>696</v>
      </c>
      <c r="C147" s="6" t="s">
        <v>1767</v>
      </c>
      <c r="D147" s="6" t="s">
        <v>1053</v>
      </c>
      <c r="E147" s="6">
        <v>12.25</v>
      </c>
      <c r="F147" s="6" t="s">
        <v>1768</v>
      </c>
      <c r="G147" s="6" t="s">
        <v>1769</v>
      </c>
      <c r="H147" s="6" t="s">
        <v>1770</v>
      </c>
      <c r="I147" s="6" t="s">
        <v>1057</v>
      </c>
      <c r="J147" s="6" t="s">
        <v>1058</v>
      </c>
      <c r="K147" s="6" t="s">
        <v>1110</v>
      </c>
      <c r="M147" s="6">
        <v>36</v>
      </c>
      <c r="N147" s="6">
        <v>32</v>
      </c>
      <c r="O147" s="6">
        <v>10</v>
      </c>
      <c r="P147" s="6">
        <v>809</v>
      </c>
      <c r="Q147" s="6" t="s">
        <v>1771</v>
      </c>
      <c r="R147" s="6">
        <v>0</v>
      </c>
      <c r="S147" s="6">
        <v>6</v>
      </c>
      <c r="T147" s="6">
        <v>70</v>
      </c>
      <c r="U147" s="6">
        <v>29</v>
      </c>
      <c r="V147" s="6">
        <v>36.770000000000003</v>
      </c>
      <c r="W147" s="6">
        <v>141.43</v>
      </c>
      <c r="X147" s="6">
        <v>11</v>
      </c>
      <c r="Y147" s="6">
        <v>0</v>
      </c>
      <c r="Z147" s="6">
        <v>3</v>
      </c>
      <c r="AA147" s="6">
        <v>1</v>
      </c>
    </row>
    <row r="148" spans="1:39" ht="15.75" customHeight="1" x14ac:dyDescent="0.2">
      <c r="A148" s="6" t="s">
        <v>378</v>
      </c>
      <c r="B148" s="6" t="s">
        <v>696</v>
      </c>
      <c r="C148" s="6" t="s">
        <v>1772</v>
      </c>
      <c r="D148" s="6" t="s">
        <v>1064</v>
      </c>
      <c r="E148" s="6">
        <v>12</v>
      </c>
      <c r="F148" s="6" t="s">
        <v>1773</v>
      </c>
      <c r="G148" s="6" t="s">
        <v>1774</v>
      </c>
      <c r="H148" s="6" t="s">
        <v>1775</v>
      </c>
      <c r="I148" s="6" t="s">
        <v>1103</v>
      </c>
      <c r="J148" s="6" t="s">
        <v>1058</v>
      </c>
      <c r="K148" s="6" t="s">
        <v>1079</v>
      </c>
      <c r="L148" s="6" t="s">
        <v>1070</v>
      </c>
      <c r="M148" s="6">
        <v>67</v>
      </c>
      <c r="N148" s="6">
        <v>57</v>
      </c>
      <c r="O148" s="6">
        <v>19</v>
      </c>
      <c r="P148" s="6">
        <v>741</v>
      </c>
      <c r="Q148" s="6" t="s">
        <v>1776</v>
      </c>
      <c r="R148" s="6">
        <v>0</v>
      </c>
      <c r="S148" s="6">
        <v>1</v>
      </c>
      <c r="T148" s="6">
        <v>42</v>
      </c>
      <c r="U148" s="6">
        <v>62</v>
      </c>
      <c r="V148" s="6">
        <v>19.5</v>
      </c>
      <c r="W148" s="6">
        <v>156</v>
      </c>
      <c r="X148" s="6">
        <v>16</v>
      </c>
      <c r="Y148" s="6">
        <v>0</v>
      </c>
      <c r="Z148" s="6">
        <v>10</v>
      </c>
      <c r="AA148" s="6">
        <v>3</v>
      </c>
      <c r="AB148" s="6">
        <v>56</v>
      </c>
      <c r="AC148" s="6">
        <v>148.30000000000001</v>
      </c>
      <c r="AD148" s="6">
        <v>0</v>
      </c>
      <c r="AE148" s="6">
        <v>1364</v>
      </c>
      <c r="AF148" s="6">
        <v>39</v>
      </c>
      <c r="AG148" s="6" t="s">
        <v>1777</v>
      </c>
      <c r="AH148" s="6">
        <v>1</v>
      </c>
      <c r="AI148" s="6">
        <v>0</v>
      </c>
      <c r="AJ148" s="6">
        <v>34.97</v>
      </c>
      <c r="AK148" s="6">
        <v>9.18</v>
      </c>
      <c r="AL148" s="6">
        <v>22.84</v>
      </c>
      <c r="AM148" s="6">
        <v>56</v>
      </c>
    </row>
    <row r="149" spans="1:39" ht="15.75" customHeight="1" x14ac:dyDescent="0.2">
      <c r="A149" s="6" t="s">
        <v>248</v>
      </c>
      <c r="B149" s="6" t="s">
        <v>696</v>
      </c>
      <c r="C149" s="6" t="s">
        <v>1778</v>
      </c>
      <c r="D149" s="6" t="s">
        <v>1064</v>
      </c>
      <c r="E149" s="6">
        <v>8</v>
      </c>
      <c r="F149" s="6" t="s">
        <v>248</v>
      </c>
      <c r="G149" s="6" t="s">
        <v>1779</v>
      </c>
      <c r="H149" s="6" t="s">
        <v>1780</v>
      </c>
      <c r="I149" s="6" t="s">
        <v>1057</v>
      </c>
      <c r="J149" s="6" t="s">
        <v>1078</v>
      </c>
      <c r="K149" s="6" t="s">
        <v>1059</v>
      </c>
      <c r="M149" s="6">
        <v>2</v>
      </c>
      <c r="N149" s="6">
        <v>2</v>
      </c>
      <c r="O149" s="6">
        <v>0</v>
      </c>
      <c r="P149" s="6">
        <v>15</v>
      </c>
      <c r="Q149" s="6" t="s">
        <v>1781</v>
      </c>
      <c r="R149" s="6">
        <v>0</v>
      </c>
      <c r="S149" s="6">
        <v>0</v>
      </c>
      <c r="T149" s="6">
        <v>0</v>
      </c>
      <c r="U149" s="6">
        <v>0</v>
      </c>
      <c r="V149" s="6">
        <v>7.5</v>
      </c>
      <c r="W149" s="6">
        <v>55.55</v>
      </c>
      <c r="Z149" s="6">
        <v>0</v>
      </c>
      <c r="AA149" s="6">
        <v>0</v>
      </c>
    </row>
    <row r="150" spans="1:39" ht="15.75" customHeight="1" x14ac:dyDescent="0.2">
      <c r="A150" s="6" t="s">
        <v>1782</v>
      </c>
      <c r="B150" s="6" t="s">
        <v>696</v>
      </c>
      <c r="C150" s="6" t="s">
        <v>1783</v>
      </c>
      <c r="D150" s="6" t="s">
        <v>1074</v>
      </c>
      <c r="E150" s="6">
        <v>8</v>
      </c>
      <c r="F150" s="6" t="s">
        <v>1784</v>
      </c>
      <c r="G150" s="6" t="s">
        <v>1785</v>
      </c>
      <c r="H150" s="6" t="s">
        <v>1786</v>
      </c>
      <c r="I150" s="6" t="s">
        <v>1057</v>
      </c>
      <c r="J150" s="6" t="s">
        <v>1058</v>
      </c>
      <c r="K150" s="6" t="s">
        <v>1110</v>
      </c>
      <c r="L150" s="6" t="s">
        <v>1070</v>
      </c>
      <c r="M150" s="6">
        <v>6</v>
      </c>
      <c r="N150" s="6">
        <v>1</v>
      </c>
      <c r="O150" s="6">
        <v>0</v>
      </c>
      <c r="P150" s="6">
        <v>0</v>
      </c>
      <c r="Q150" s="6" t="s">
        <v>1787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Z150" s="6">
        <v>1</v>
      </c>
      <c r="AA150" s="6">
        <v>0</v>
      </c>
      <c r="AB150" s="6">
        <v>6</v>
      </c>
      <c r="AC150" s="6">
        <v>22.3</v>
      </c>
      <c r="AD150" s="6">
        <v>0</v>
      </c>
      <c r="AE150" s="6">
        <v>132</v>
      </c>
      <c r="AF150" s="6">
        <v>2</v>
      </c>
      <c r="AG150" s="6" t="s">
        <v>1788</v>
      </c>
      <c r="AH150" s="6">
        <v>0</v>
      </c>
      <c r="AI150" s="6">
        <v>0</v>
      </c>
      <c r="AJ150" s="6">
        <v>66</v>
      </c>
      <c r="AK150" s="6">
        <v>5.86</v>
      </c>
      <c r="AL150" s="6">
        <v>67.5</v>
      </c>
      <c r="AM150" s="6">
        <v>6</v>
      </c>
    </row>
    <row r="151" spans="1:39" ht="15.75" customHeight="1" x14ac:dyDescent="0.2">
      <c r="A151" s="6" t="s">
        <v>341</v>
      </c>
      <c r="B151" s="6" t="s">
        <v>696</v>
      </c>
      <c r="C151" s="6" t="s">
        <v>1789</v>
      </c>
      <c r="D151" s="6" t="s">
        <v>1064</v>
      </c>
      <c r="E151" s="6">
        <v>8</v>
      </c>
      <c r="F151" s="6" t="s">
        <v>1790</v>
      </c>
      <c r="G151" s="6" t="s">
        <v>1791</v>
      </c>
      <c r="H151" s="6" t="s">
        <v>1792</v>
      </c>
      <c r="I151" s="6" t="s">
        <v>1057</v>
      </c>
      <c r="J151" s="6" t="s">
        <v>1078</v>
      </c>
      <c r="K151" s="6" t="s">
        <v>1097</v>
      </c>
      <c r="L151" s="6" t="s">
        <v>1070</v>
      </c>
      <c r="M151" s="6">
        <v>9</v>
      </c>
      <c r="N151" s="6">
        <v>7</v>
      </c>
      <c r="O151" s="6">
        <v>3</v>
      </c>
      <c r="P151" s="6">
        <v>133</v>
      </c>
      <c r="Q151" s="6" t="s">
        <v>1793</v>
      </c>
      <c r="R151" s="6">
        <v>0</v>
      </c>
      <c r="S151" s="6">
        <v>0</v>
      </c>
      <c r="T151" s="6">
        <v>15</v>
      </c>
      <c r="U151" s="6">
        <v>5</v>
      </c>
      <c r="V151" s="6">
        <v>33.25</v>
      </c>
      <c r="W151" s="6">
        <v>162.19</v>
      </c>
      <c r="X151" s="6">
        <v>4</v>
      </c>
      <c r="Y151" s="6">
        <v>0</v>
      </c>
      <c r="Z151" s="6">
        <v>0</v>
      </c>
      <c r="AA151" s="6">
        <v>0</v>
      </c>
      <c r="AB151" s="6">
        <v>4</v>
      </c>
      <c r="AC151" s="6">
        <v>9.1</v>
      </c>
      <c r="AD151" s="6">
        <v>0</v>
      </c>
      <c r="AE151" s="6">
        <v>75</v>
      </c>
      <c r="AF151" s="6">
        <v>5</v>
      </c>
      <c r="AG151" s="6" t="s">
        <v>1794</v>
      </c>
      <c r="AH151" s="6">
        <v>0</v>
      </c>
      <c r="AI151" s="6">
        <v>0</v>
      </c>
      <c r="AJ151" s="6">
        <v>15</v>
      </c>
      <c r="AK151" s="6">
        <v>8.18</v>
      </c>
      <c r="AL151" s="6">
        <v>11</v>
      </c>
      <c r="AM151" s="6">
        <v>4</v>
      </c>
    </row>
    <row r="152" spans="1:39" ht="15.75" customHeight="1" x14ac:dyDescent="0.2">
      <c r="A152" s="6" t="s">
        <v>314</v>
      </c>
      <c r="B152" s="6" t="s">
        <v>696</v>
      </c>
      <c r="C152" s="6" t="s">
        <v>1795</v>
      </c>
      <c r="D152" s="6" t="s">
        <v>1064</v>
      </c>
      <c r="E152" s="6">
        <v>7.25</v>
      </c>
      <c r="F152" s="6" t="s">
        <v>1796</v>
      </c>
      <c r="G152" s="6" t="s">
        <v>1797</v>
      </c>
      <c r="H152" s="6" t="s">
        <v>1798</v>
      </c>
      <c r="I152" s="6" t="s">
        <v>1057</v>
      </c>
      <c r="J152" s="6" t="s">
        <v>1058</v>
      </c>
      <c r="K152" s="6" t="s">
        <v>1125</v>
      </c>
    </row>
    <row r="153" spans="1:39" ht="15.75" customHeight="1" x14ac:dyDescent="0.2">
      <c r="A153" s="6" t="s">
        <v>253</v>
      </c>
      <c r="B153" s="6" t="s">
        <v>696</v>
      </c>
      <c r="C153" s="6" t="s">
        <v>1799</v>
      </c>
      <c r="D153" s="6" t="s">
        <v>1064</v>
      </c>
      <c r="E153" s="6">
        <v>7.25</v>
      </c>
      <c r="F153" s="6" t="s">
        <v>1800</v>
      </c>
      <c r="G153" s="6" t="s">
        <v>1801</v>
      </c>
      <c r="H153" s="6" t="s">
        <v>1802</v>
      </c>
      <c r="I153" s="6" t="s">
        <v>1134</v>
      </c>
      <c r="J153" s="6" t="s">
        <v>1058</v>
      </c>
      <c r="K153" s="6" t="s">
        <v>1079</v>
      </c>
      <c r="L153" s="6" t="s">
        <v>1070</v>
      </c>
      <c r="M153" s="6">
        <v>39</v>
      </c>
      <c r="N153" s="6">
        <v>16</v>
      </c>
      <c r="O153" s="6">
        <v>7</v>
      </c>
      <c r="P153" s="6">
        <v>68</v>
      </c>
      <c r="Q153" s="6" t="s">
        <v>1803</v>
      </c>
      <c r="R153" s="6">
        <v>0</v>
      </c>
      <c r="S153" s="6">
        <v>0</v>
      </c>
      <c r="T153" s="6">
        <v>3</v>
      </c>
      <c r="U153" s="6">
        <v>4</v>
      </c>
      <c r="V153" s="6">
        <v>7.55</v>
      </c>
      <c r="W153" s="6">
        <v>130.76</v>
      </c>
      <c r="X153" s="6">
        <v>12</v>
      </c>
      <c r="Y153" s="6">
        <v>0</v>
      </c>
      <c r="Z153" s="6">
        <v>5</v>
      </c>
      <c r="AA153" s="6">
        <v>1</v>
      </c>
      <c r="AB153" s="6">
        <v>39</v>
      </c>
      <c r="AC153" s="6">
        <v>142</v>
      </c>
      <c r="AD153" s="6">
        <v>3</v>
      </c>
      <c r="AE153" s="6">
        <v>1002</v>
      </c>
      <c r="AF153" s="6">
        <v>44</v>
      </c>
      <c r="AG153" s="6" t="s">
        <v>1804</v>
      </c>
      <c r="AH153" s="6">
        <v>2</v>
      </c>
      <c r="AI153" s="6">
        <v>0</v>
      </c>
      <c r="AJ153" s="6">
        <v>22.77</v>
      </c>
      <c r="AK153" s="6">
        <v>7.05</v>
      </c>
      <c r="AL153" s="6">
        <v>19.36</v>
      </c>
      <c r="AM153" s="6">
        <v>39</v>
      </c>
    </row>
    <row r="154" spans="1:39" ht="15.75" customHeight="1" x14ac:dyDescent="0.2">
      <c r="A154" s="6" t="s">
        <v>648</v>
      </c>
      <c r="B154" s="6" t="s">
        <v>696</v>
      </c>
      <c r="C154" s="6" t="s">
        <v>1805</v>
      </c>
      <c r="D154" s="6" t="s">
        <v>1064</v>
      </c>
      <c r="E154" s="6">
        <v>6</v>
      </c>
      <c r="F154" s="6" t="s">
        <v>1806</v>
      </c>
      <c r="G154" s="6" t="s">
        <v>1807</v>
      </c>
      <c r="H154" s="6" t="s">
        <v>1808</v>
      </c>
      <c r="I154" s="6" t="s">
        <v>1103</v>
      </c>
      <c r="J154" s="6" t="s">
        <v>1078</v>
      </c>
      <c r="K154" s="6" t="s">
        <v>1059</v>
      </c>
      <c r="L154" s="6" t="s">
        <v>1070</v>
      </c>
      <c r="M154" s="6">
        <v>51</v>
      </c>
      <c r="N154" s="6">
        <v>23</v>
      </c>
      <c r="O154" s="6">
        <v>8</v>
      </c>
      <c r="P154" s="6">
        <v>155</v>
      </c>
      <c r="Q154" s="6" t="s">
        <v>1809</v>
      </c>
      <c r="R154" s="6">
        <v>0</v>
      </c>
      <c r="S154" s="6">
        <v>0</v>
      </c>
      <c r="T154" s="6">
        <v>13</v>
      </c>
      <c r="U154" s="6">
        <v>5</v>
      </c>
      <c r="V154" s="6">
        <v>10.33</v>
      </c>
      <c r="W154" s="6">
        <v>112.31</v>
      </c>
      <c r="X154" s="6">
        <v>7</v>
      </c>
      <c r="Y154" s="6">
        <v>0</v>
      </c>
      <c r="Z154" s="6">
        <v>4</v>
      </c>
      <c r="AA154" s="6">
        <v>4</v>
      </c>
      <c r="AB154" s="6">
        <v>49</v>
      </c>
      <c r="AC154" s="6">
        <v>183.4</v>
      </c>
      <c r="AD154" s="6">
        <v>1</v>
      </c>
      <c r="AE154" s="6">
        <v>1105</v>
      </c>
      <c r="AF154" s="6">
        <v>52</v>
      </c>
      <c r="AG154" s="6" t="s">
        <v>1810</v>
      </c>
      <c r="AH154" s="6">
        <v>7</v>
      </c>
      <c r="AI154" s="6">
        <v>0</v>
      </c>
      <c r="AJ154" s="6">
        <v>21.25</v>
      </c>
      <c r="AK154" s="6">
        <v>6.01</v>
      </c>
      <c r="AL154" s="6">
        <v>21.19</v>
      </c>
      <c r="AM154" s="6">
        <v>49</v>
      </c>
    </row>
    <row r="155" spans="1:39" ht="15.75" customHeight="1" x14ac:dyDescent="0.2">
      <c r="A155" s="6" t="s">
        <v>336</v>
      </c>
      <c r="B155" s="6" t="s">
        <v>696</v>
      </c>
      <c r="C155" s="6" t="s">
        <v>1811</v>
      </c>
      <c r="D155" s="6" t="s">
        <v>1074</v>
      </c>
      <c r="E155" s="6">
        <v>2</v>
      </c>
      <c r="F155" s="6" t="s">
        <v>1812</v>
      </c>
      <c r="G155" s="6" t="s">
        <v>1813</v>
      </c>
      <c r="H155" s="6" t="s">
        <v>1814</v>
      </c>
      <c r="I155" s="6" t="s">
        <v>1057</v>
      </c>
      <c r="J155" s="6" t="s">
        <v>1058</v>
      </c>
      <c r="K155" s="6" t="s">
        <v>1079</v>
      </c>
      <c r="L155" s="6" t="s">
        <v>1070</v>
      </c>
      <c r="M155" s="6">
        <v>7</v>
      </c>
      <c r="N155" s="6">
        <v>1</v>
      </c>
      <c r="O155" s="6">
        <v>0</v>
      </c>
      <c r="P155" s="6">
        <v>2</v>
      </c>
      <c r="Q155" s="6" t="s">
        <v>1815</v>
      </c>
      <c r="R155" s="6">
        <v>0</v>
      </c>
      <c r="S155" s="6">
        <v>0</v>
      </c>
      <c r="T155" s="6">
        <v>0</v>
      </c>
      <c r="U155" s="6">
        <v>0</v>
      </c>
      <c r="V155" s="6">
        <v>2</v>
      </c>
      <c r="W155" s="6">
        <v>50</v>
      </c>
      <c r="X155" s="6">
        <v>3</v>
      </c>
      <c r="Y155" s="6">
        <v>0</v>
      </c>
      <c r="Z155" s="6">
        <v>0</v>
      </c>
      <c r="AA155" s="6">
        <v>0</v>
      </c>
      <c r="AB155" s="6">
        <v>7</v>
      </c>
      <c r="AC155" s="6">
        <v>25</v>
      </c>
      <c r="AD155" s="6">
        <v>0</v>
      </c>
      <c r="AE155" s="6">
        <v>219</v>
      </c>
      <c r="AF155" s="6">
        <v>9</v>
      </c>
      <c r="AG155" s="6" t="s">
        <v>1816</v>
      </c>
      <c r="AH155" s="6">
        <v>0</v>
      </c>
      <c r="AI155" s="6">
        <v>0</v>
      </c>
      <c r="AJ155" s="6">
        <v>24.33</v>
      </c>
      <c r="AK155" s="6">
        <v>8.76</v>
      </c>
      <c r="AL155" s="6">
        <v>16.66</v>
      </c>
      <c r="AM155" s="6">
        <v>7</v>
      </c>
    </row>
    <row r="156" spans="1:39" ht="15.75" customHeight="1" x14ac:dyDescent="0.2">
      <c r="A156" s="6" t="s">
        <v>292</v>
      </c>
      <c r="B156" s="6" t="s">
        <v>696</v>
      </c>
      <c r="C156" s="6" t="s">
        <v>1817</v>
      </c>
      <c r="D156" s="6" t="s">
        <v>1093</v>
      </c>
      <c r="E156" s="6">
        <v>2</v>
      </c>
      <c r="F156" s="6" t="s">
        <v>1818</v>
      </c>
      <c r="G156" s="6" t="s">
        <v>1819</v>
      </c>
      <c r="H156" s="6" t="s">
        <v>1820</v>
      </c>
      <c r="I156" s="6" t="s">
        <v>1068</v>
      </c>
      <c r="J156" s="6" t="s">
        <v>1058</v>
      </c>
      <c r="M156" s="6">
        <v>37</v>
      </c>
      <c r="N156" s="6">
        <v>33</v>
      </c>
      <c r="O156" s="6">
        <v>5</v>
      </c>
      <c r="P156" s="6">
        <v>478</v>
      </c>
      <c r="Q156" s="6" t="s">
        <v>1821</v>
      </c>
      <c r="R156" s="6">
        <v>0</v>
      </c>
      <c r="S156" s="6">
        <v>2</v>
      </c>
      <c r="T156" s="6">
        <v>41</v>
      </c>
      <c r="U156" s="6">
        <v>16</v>
      </c>
      <c r="V156" s="6">
        <v>17.07</v>
      </c>
      <c r="W156" s="6">
        <v>129.88999999999999</v>
      </c>
      <c r="X156" s="6">
        <v>17</v>
      </c>
      <c r="Y156" s="6">
        <v>2</v>
      </c>
      <c r="Z156" s="6">
        <v>2</v>
      </c>
      <c r="AA156" s="6">
        <v>3</v>
      </c>
    </row>
    <row r="157" spans="1:39" ht="15.75" customHeight="1" x14ac:dyDescent="0.2">
      <c r="A157" s="6" t="s">
        <v>330</v>
      </c>
      <c r="B157" s="6" t="s">
        <v>696</v>
      </c>
      <c r="C157" s="6" t="s">
        <v>1822</v>
      </c>
      <c r="D157" s="6" t="s">
        <v>1074</v>
      </c>
      <c r="E157" s="6">
        <v>1.5</v>
      </c>
      <c r="F157" s="6" t="s">
        <v>1823</v>
      </c>
      <c r="G157" s="6" t="s">
        <v>1824</v>
      </c>
      <c r="H157" s="6" t="s">
        <v>1825</v>
      </c>
      <c r="I157" s="6" t="s">
        <v>1198</v>
      </c>
      <c r="J157" s="6" t="s">
        <v>1058</v>
      </c>
      <c r="K157" s="6" t="s">
        <v>1130</v>
      </c>
      <c r="L157" s="6" t="s">
        <v>1070</v>
      </c>
      <c r="M157" s="6">
        <v>92</v>
      </c>
      <c r="N157" s="6">
        <v>36</v>
      </c>
      <c r="O157" s="6">
        <v>14</v>
      </c>
      <c r="P157" s="6">
        <v>249</v>
      </c>
      <c r="Q157" s="6" t="s">
        <v>1826</v>
      </c>
      <c r="R157" s="6">
        <v>0</v>
      </c>
      <c r="S157" s="6">
        <v>0</v>
      </c>
      <c r="T157" s="6">
        <v>16</v>
      </c>
      <c r="U157" s="6">
        <v>16</v>
      </c>
      <c r="V157" s="6">
        <v>11.31</v>
      </c>
      <c r="W157" s="6">
        <v>142.28</v>
      </c>
      <c r="X157" s="6">
        <v>47</v>
      </c>
      <c r="Y157" s="6">
        <v>0</v>
      </c>
      <c r="Z157" s="6">
        <v>9</v>
      </c>
      <c r="AA157" s="6">
        <v>4</v>
      </c>
      <c r="AB157" s="6">
        <v>90</v>
      </c>
      <c r="AC157" s="6">
        <v>332.5</v>
      </c>
      <c r="AD157" s="6">
        <v>2</v>
      </c>
      <c r="AE157" s="6">
        <v>2729</v>
      </c>
      <c r="AF157" s="6">
        <v>111</v>
      </c>
      <c r="AG157" s="6" t="s">
        <v>1827</v>
      </c>
      <c r="AH157" s="6">
        <v>11</v>
      </c>
      <c r="AI157" s="6">
        <v>1</v>
      </c>
      <c r="AJ157" s="6">
        <v>24.58</v>
      </c>
      <c r="AK157" s="6">
        <v>8.19</v>
      </c>
      <c r="AL157" s="6">
        <v>17.989999999999998</v>
      </c>
      <c r="AM157" s="6">
        <v>90</v>
      </c>
    </row>
    <row r="158" spans="1:39" ht="15.75" customHeight="1" x14ac:dyDescent="0.2">
      <c r="A158" s="6" t="s">
        <v>94</v>
      </c>
      <c r="B158" s="6" t="s">
        <v>696</v>
      </c>
      <c r="C158" s="6" t="s">
        <v>1828</v>
      </c>
      <c r="D158" s="6" t="s">
        <v>1053</v>
      </c>
      <c r="E158" s="6">
        <v>1.5</v>
      </c>
      <c r="F158" s="6" t="s">
        <v>1829</v>
      </c>
      <c r="G158" s="6" t="s">
        <v>1830</v>
      </c>
      <c r="H158" s="6" t="s">
        <v>1831</v>
      </c>
      <c r="I158" s="6" t="s">
        <v>1068</v>
      </c>
      <c r="J158" s="6" t="s">
        <v>1058</v>
      </c>
      <c r="K158" s="6" t="s">
        <v>1097</v>
      </c>
      <c r="M158" s="6">
        <v>60</v>
      </c>
      <c r="N158" s="6">
        <v>60</v>
      </c>
      <c r="O158" s="6">
        <v>7</v>
      </c>
      <c r="P158" s="6">
        <v>1644</v>
      </c>
      <c r="Q158" s="6" t="s">
        <v>1832</v>
      </c>
      <c r="R158" s="6">
        <v>1</v>
      </c>
      <c r="S158" s="6">
        <v>8</v>
      </c>
      <c r="T158" s="6">
        <v>175</v>
      </c>
      <c r="U158" s="6">
        <v>55</v>
      </c>
      <c r="V158" s="6">
        <v>31.01</v>
      </c>
      <c r="W158" s="6">
        <v>136.65</v>
      </c>
      <c r="X158" s="6">
        <v>32</v>
      </c>
      <c r="Y158" s="6">
        <v>0</v>
      </c>
    </row>
    <row r="159" spans="1:39" ht="15.75" customHeight="1" x14ac:dyDescent="0.2">
      <c r="A159" s="6" t="s">
        <v>230</v>
      </c>
      <c r="B159" s="6" t="s">
        <v>696</v>
      </c>
      <c r="C159" s="6" t="s">
        <v>1833</v>
      </c>
      <c r="D159" s="6" t="s">
        <v>1064</v>
      </c>
      <c r="E159" s="6">
        <v>1</v>
      </c>
      <c r="F159" s="6" t="s">
        <v>230</v>
      </c>
      <c r="G159" s="6" t="s">
        <v>1834</v>
      </c>
      <c r="H159" s="6" t="s">
        <v>1835</v>
      </c>
      <c r="I159" s="6" t="s">
        <v>1273</v>
      </c>
      <c r="J159" s="6" t="s">
        <v>1058</v>
      </c>
      <c r="K159" s="6" t="s">
        <v>1059</v>
      </c>
      <c r="L159" s="6" t="s">
        <v>1070</v>
      </c>
      <c r="M159" s="6">
        <v>88</v>
      </c>
      <c r="N159" s="6">
        <v>81</v>
      </c>
      <c r="O159" s="6">
        <v>14</v>
      </c>
      <c r="P159" s="6">
        <v>1539</v>
      </c>
      <c r="Q159" s="6" t="s">
        <v>1836</v>
      </c>
      <c r="R159" s="6">
        <v>0</v>
      </c>
      <c r="S159" s="6">
        <v>4</v>
      </c>
      <c r="T159" s="6">
        <v>103</v>
      </c>
      <c r="U159" s="6">
        <v>85</v>
      </c>
      <c r="V159" s="6">
        <v>22.97</v>
      </c>
      <c r="W159" s="6">
        <v>142.22999999999999</v>
      </c>
      <c r="X159" s="6">
        <v>49</v>
      </c>
      <c r="Y159" s="6">
        <v>0</v>
      </c>
      <c r="Z159" s="6">
        <v>4</v>
      </c>
      <c r="AA159" s="6">
        <v>5</v>
      </c>
      <c r="AB159" s="6">
        <v>87</v>
      </c>
      <c r="AC159" s="6">
        <v>287.39999999999998</v>
      </c>
      <c r="AD159" s="6">
        <v>5</v>
      </c>
      <c r="AE159" s="6">
        <v>2074</v>
      </c>
      <c r="AF159" s="6">
        <v>74</v>
      </c>
      <c r="AG159" s="6" t="s">
        <v>1837</v>
      </c>
      <c r="AH159" s="6">
        <v>3</v>
      </c>
      <c r="AI159" s="6">
        <v>0</v>
      </c>
      <c r="AJ159" s="6">
        <v>28.02</v>
      </c>
      <c r="AK159" s="6">
        <v>7.2</v>
      </c>
      <c r="AL159" s="6">
        <v>23.32</v>
      </c>
      <c r="AM159" s="6">
        <v>87</v>
      </c>
    </row>
    <row r="160" spans="1:39" ht="15.75" customHeight="1" x14ac:dyDescent="0.2">
      <c r="A160" s="6" t="s">
        <v>87</v>
      </c>
      <c r="B160" s="6" t="s">
        <v>696</v>
      </c>
      <c r="C160" s="6" t="s">
        <v>1838</v>
      </c>
      <c r="D160" s="6" t="s">
        <v>1053</v>
      </c>
      <c r="E160" s="6">
        <v>1</v>
      </c>
      <c r="F160" s="6" t="s">
        <v>1839</v>
      </c>
      <c r="G160" s="6" t="s">
        <v>1840</v>
      </c>
      <c r="H160" s="6" t="s">
        <v>1841</v>
      </c>
      <c r="I160" s="6" t="s">
        <v>1057</v>
      </c>
      <c r="J160" s="6" t="s">
        <v>1058</v>
      </c>
      <c r="K160" s="6" t="s">
        <v>1097</v>
      </c>
      <c r="M160" s="6">
        <v>20</v>
      </c>
      <c r="N160" s="6">
        <v>20</v>
      </c>
      <c r="O160" s="6">
        <v>2</v>
      </c>
      <c r="P160" s="6">
        <v>375</v>
      </c>
      <c r="Q160" s="6" t="s">
        <v>1842</v>
      </c>
      <c r="R160" s="6">
        <v>0</v>
      </c>
      <c r="S160" s="6">
        <v>1</v>
      </c>
      <c r="T160" s="6">
        <v>32</v>
      </c>
      <c r="U160" s="6">
        <v>6</v>
      </c>
      <c r="V160" s="6">
        <v>20.83</v>
      </c>
      <c r="W160" s="6">
        <v>113.29</v>
      </c>
      <c r="X160" s="6">
        <v>16</v>
      </c>
      <c r="Y160" s="6">
        <v>0</v>
      </c>
      <c r="Z160" s="6">
        <v>2</v>
      </c>
      <c r="AA160" s="6">
        <v>1</v>
      </c>
    </row>
    <row r="161" spans="1:39" ht="15.75" customHeight="1" x14ac:dyDescent="0.2">
      <c r="A161" s="6" t="s">
        <v>309</v>
      </c>
      <c r="B161" s="6" t="s">
        <v>696</v>
      </c>
      <c r="C161" s="6" t="s">
        <v>1843</v>
      </c>
      <c r="D161" s="6" t="s">
        <v>1093</v>
      </c>
      <c r="E161" s="6">
        <v>0.6</v>
      </c>
    </row>
    <row r="162" spans="1:39" ht="15.75" customHeight="1" x14ac:dyDescent="0.2">
      <c r="A162" s="6" t="s">
        <v>284</v>
      </c>
      <c r="B162" s="6" t="s">
        <v>696</v>
      </c>
      <c r="C162" s="6" t="s">
        <v>1844</v>
      </c>
      <c r="D162" s="6" t="s">
        <v>1053</v>
      </c>
      <c r="E162" s="6">
        <v>0.55000000000000004</v>
      </c>
      <c r="F162" s="6" t="s">
        <v>1845</v>
      </c>
      <c r="G162" s="6" t="s">
        <v>1846</v>
      </c>
      <c r="H162" s="6" t="s">
        <v>1847</v>
      </c>
      <c r="I162" s="6" t="s">
        <v>1057</v>
      </c>
      <c r="J162" s="6" t="s">
        <v>1078</v>
      </c>
      <c r="K162" s="6" t="s">
        <v>1059</v>
      </c>
    </row>
    <row r="163" spans="1:39" ht="15.75" customHeight="1" x14ac:dyDescent="0.2">
      <c r="A163" s="6" t="s">
        <v>111</v>
      </c>
      <c r="B163" s="6" t="s">
        <v>696</v>
      </c>
      <c r="C163" s="6" t="s">
        <v>1848</v>
      </c>
      <c r="D163" s="6" t="s">
        <v>1074</v>
      </c>
      <c r="E163" s="6">
        <v>0.55000000000000004</v>
      </c>
      <c r="F163" s="6" t="s">
        <v>111</v>
      </c>
      <c r="G163" s="6" t="s">
        <v>1849</v>
      </c>
      <c r="H163" s="6" t="s">
        <v>1850</v>
      </c>
      <c r="I163" s="6" t="s">
        <v>1057</v>
      </c>
      <c r="J163" s="6" t="s">
        <v>1058</v>
      </c>
      <c r="K163" s="6" t="s">
        <v>1130</v>
      </c>
    </row>
    <row r="164" spans="1:39" ht="15.75" customHeight="1" x14ac:dyDescent="0.2">
      <c r="A164" s="6" t="s">
        <v>127</v>
      </c>
      <c r="B164" s="6" t="s">
        <v>696</v>
      </c>
      <c r="C164" s="6" t="s">
        <v>1851</v>
      </c>
      <c r="D164" s="6" t="s">
        <v>1064</v>
      </c>
      <c r="E164" s="6">
        <v>0.5</v>
      </c>
      <c r="F164" s="6" t="s">
        <v>127</v>
      </c>
      <c r="G164" s="6" t="s">
        <v>1852</v>
      </c>
      <c r="H164" s="6" t="s">
        <v>1853</v>
      </c>
      <c r="I164" s="6" t="s">
        <v>1149</v>
      </c>
      <c r="L164" s="6" t="s">
        <v>1150</v>
      </c>
    </row>
    <row r="165" spans="1:39" ht="15.75" customHeight="1" x14ac:dyDescent="0.2">
      <c r="A165" s="6" t="s">
        <v>78</v>
      </c>
      <c r="B165" s="6" t="s">
        <v>696</v>
      </c>
      <c r="C165" s="6" t="s">
        <v>1854</v>
      </c>
      <c r="D165" s="6" t="s">
        <v>1053</v>
      </c>
      <c r="E165" s="6">
        <v>0.4</v>
      </c>
      <c r="F165" s="6" t="s">
        <v>78</v>
      </c>
      <c r="G165" s="6" t="s">
        <v>1855</v>
      </c>
      <c r="H165" s="6" t="s">
        <v>1856</v>
      </c>
      <c r="I165" s="6" t="s">
        <v>1057</v>
      </c>
      <c r="J165" s="6" t="s">
        <v>1058</v>
      </c>
      <c r="K165" s="6" t="s">
        <v>1059</v>
      </c>
    </row>
    <row r="166" spans="1:39" ht="15.75" customHeight="1" x14ac:dyDescent="0.2">
      <c r="A166" s="6" t="s">
        <v>107</v>
      </c>
      <c r="B166" s="6" t="s">
        <v>696</v>
      </c>
      <c r="C166" s="6" t="s">
        <v>1857</v>
      </c>
      <c r="D166" s="6" t="s">
        <v>1064</v>
      </c>
      <c r="E166" s="6">
        <v>0.2</v>
      </c>
      <c r="F166" s="6" t="s">
        <v>1858</v>
      </c>
      <c r="G166" s="6" t="s">
        <v>1859</v>
      </c>
      <c r="H166" s="6" t="s">
        <v>1860</v>
      </c>
      <c r="I166" s="6" t="s">
        <v>1057</v>
      </c>
      <c r="J166" s="6" t="s">
        <v>1078</v>
      </c>
      <c r="K166" s="6" t="s">
        <v>1120</v>
      </c>
    </row>
    <row r="167" spans="1:39" ht="15.75" customHeight="1" x14ac:dyDescent="0.2">
      <c r="A167" s="6" t="s">
        <v>261</v>
      </c>
      <c r="B167" s="6" t="s">
        <v>696</v>
      </c>
      <c r="C167" s="6" t="s">
        <v>1861</v>
      </c>
      <c r="D167" s="6" t="s">
        <v>1053</v>
      </c>
      <c r="E167" s="6">
        <v>0.2</v>
      </c>
      <c r="F167" s="6" t="s">
        <v>261</v>
      </c>
      <c r="G167" s="6" t="s">
        <v>1862</v>
      </c>
      <c r="H167" s="6" t="s">
        <v>1863</v>
      </c>
      <c r="I167" s="6" t="s">
        <v>1057</v>
      </c>
      <c r="J167" s="6" t="s">
        <v>1078</v>
      </c>
      <c r="K167" s="6" t="s">
        <v>1059</v>
      </c>
    </row>
    <row r="168" spans="1:39" ht="15.75" customHeight="1" x14ac:dyDescent="0.2">
      <c r="A168" s="6" t="s">
        <v>280</v>
      </c>
      <c r="B168" s="6" t="s">
        <v>696</v>
      </c>
      <c r="C168" s="6" t="s">
        <v>1864</v>
      </c>
      <c r="D168" s="6" t="s">
        <v>1074</v>
      </c>
      <c r="E168" s="6">
        <v>0.2</v>
      </c>
      <c r="F168" s="6" t="s">
        <v>1865</v>
      </c>
      <c r="G168" s="6" t="s">
        <v>1866</v>
      </c>
      <c r="H168" s="6" t="s">
        <v>1867</v>
      </c>
      <c r="I168" s="6" t="s">
        <v>1057</v>
      </c>
      <c r="J168" s="6" t="s">
        <v>1058</v>
      </c>
      <c r="K168" s="6" t="s">
        <v>1097</v>
      </c>
    </row>
    <row r="169" spans="1:39" ht="15.75" customHeight="1" x14ac:dyDescent="0.2">
      <c r="A169" s="6" t="s">
        <v>279</v>
      </c>
      <c r="B169" s="6" t="s">
        <v>696</v>
      </c>
      <c r="C169" s="6" t="s">
        <v>1868</v>
      </c>
      <c r="D169" s="6" t="s">
        <v>1053</v>
      </c>
      <c r="E169" s="6">
        <v>0.2</v>
      </c>
      <c r="F169" s="6" t="s">
        <v>279</v>
      </c>
      <c r="G169" s="6" t="s">
        <v>1869</v>
      </c>
      <c r="H169" s="6" t="s">
        <v>1870</v>
      </c>
      <c r="I169" s="6" t="s">
        <v>1057</v>
      </c>
      <c r="J169" s="6" t="s">
        <v>1078</v>
      </c>
    </row>
    <row r="170" spans="1:39" ht="15.75" customHeight="1" x14ac:dyDescent="0.2">
      <c r="A170" s="6" t="s">
        <v>96</v>
      </c>
      <c r="B170" s="6" t="s">
        <v>696</v>
      </c>
      <c r="C170" s="6" t="s">
        <v>1871</v>
      </c>
      <c r="D170" s="6" t="s">
        <v>1064</v>
      </c>
      <c r="E170" s="6">
        <v>0.2</v>
      </c>
      <c r="F170" s="6" t="s">
        <v>1872</v>
      </c>
      <c r="G170" s="6" t="s">
        <v>1873</v>
      </c>
      <c r="H170" s="6" t="s">
        <v>1874</v>
      </c>
      <c r="I170" s="6" t="s">
        <v>1057</v>
      </c>
      <c r="J170" s="6" t="s">
        <v>1058</v>
      </c>
      <c r="K170" s="6" t="s">
        <v>1097</v>
      </c>
      <c r="L170" s="6" t="s">
        <v>1060</v>
      </c>
      <c r="M170" s="6">
        <v>8</v>
      </c>
      <c r="N170" s="6">
        <v>6</v>
      </c>
      <c r="O170" s="6">
        <v>2</v>
      </c>
      <c r="P170" s="6">
        <v>224</v>
      </c>
      <c r="Q170" s="6" t="s">
        <v>1875</v>
      </c>
      <c r="R170" s="6">
        <v>0</v>
      </c>
      <c r="S170" s="6">
        <v>2</v>
      </c>
      <c r="T170" s="6">
        <v>19</v>
      </c>
      <c r="U170" s="6">
        <v>14</v>
      </c>
      <c r="V170" s="6">
        <v>56</v>
      </c>
      <c r="W170" s="6">
        <v>172.3</v>
      </c>
      <c r="X170" s="6">
        <v>4</v>
      </c>
      <c r="Y170" s="6">
        <v>0</v>
      </c>
      <c r="Z170" s="6">
        <v>0</v>
      </c>
      <c r="AA170" s="6">
        <v>0</v>
      </c>
      <c r="AB170" s="6">
        <v>2</v>
      </c>
      <c r="AC170" s="6">
        <v>2</v>
      </c>
      <c r="AD170" s="6">
        <v>0</v>
      </c>
      <c r="AE170" s="6">
        <v>21</v>
      </c>
      <c r="AF170" s="6">
        <v>1</v>
      </c>
      <c r="AG170" s="6" t="s">
        <v>1876</v>
      </c>
      <c r="AH170" s="6">
        <v>0</v>
      </c>
      <c r="AI170" s="6">
        <v>0</v>
      </c>
      <c r="AJ170" s="6">
        <v>21</v>
      </c>
      <c r="AK170" s="6">
        <v>10.5</v>
      </c>
      <c r="AL170" s="6">
        <v>12</v>
      </c>
      <c r="AM170" s="6">
        <v>2</v>
      </c>
    </row>
    <row r="171" spans="1:39" ht="15.75" customHeight="1" x14ac:dyDescent="0.2">
      <c r="A171" s="6" t="s">
        <v>117</v>
      </c>
      <c r="B171" s="6" t="s">
        <v>696</v>
      </c>
      <c r="C171" s="6" t="s">
        <v>1877</v>
      </c>
      <c r="D171" s="6" t="s">
        <v>1093</v>
      </c>
      <c r="E171" s="6">
        <v>0.2</v>
      </c>
      <c r="F171" s="6" t="s">
        <v>117</v>
      </c>
      <c r="G171" s="6" t="s">
        <v>1878</v>
      </c>
      <c r="H171" s="6" t="s">
        <v>1879</v>
      </c>
      <c r="I171" s="6" t="s">
        <v>1057</v>
      </c>
      <c r="J171" s="6" t="s">
        <v>1058</v>
      </c>
      <c r="K171" s="6" t="s">
        <v>1110</v>
      </c>
      <c r="M171" s="6">
        <v>28</v>
      </c>
      <c r="N171" s="6">
        <v>26</v>
      </c>
      <c r="O171" s="6">
        <v>6</v>
      </c>
      <c r="P171" s="6">
        <v>595</v>
      </c>
      <c r="Q171" s="6" t="s">
        <v>1880</v>
      </c>
      <c r="R171" s="6">
        <v>0</v>
      </c>
      <c r="S171" s="6">
        <v>3</v>
      </c>
      <c r="T171" s="6">
        <v>51</v>
      </c>
      <c r="U171" s="6">
        <v>17</v>
      </c>
      <c r="V171" s="6">
        <v>29.75</v>
      </c>
      <c r="W171" s="6">
        <v>117.58</v>
      </c>
      <c r="X171" s="6">
        <v>16</v>
      </c>
      <c r="Y171" s="6">
        <v>2</v>
      </c>
      <c r="Z171" s="6">
        <v>1</v>
      </c>
      <c r="AA171" s="6">
        <v>0</v>
      </c>
    </row>
    <row r="172" spans="1:39" ht="15.75" customHeight="1" x14ac:dyDescent="0.2">
      <c r="A172" s="6" t="s">
        <v>566</v>
      </c>
      <c r="B172" s="6" t="s">
        <v>711</v>
      </c>
      <c r="C172" s="6" t="s">
        <v>1881</v>
      </c>
      <c r="D172" s="6" t="s">
        <v>1093</v>
      </c>
      <c r="E172" s="6">
        <v>16</v>
      </c>
      <c r="F172" s="6" t="s">
        <v>1882</v>
      </c>
      <c r="G172" s="6" t="s">
        <v>1883</v>
      </c>
      <c r="H172" s="6" t="s">
        <v>1884</v>
      </c>
      <c r="I172" s="6" t="s">
        <v>1057</v>
      </c>
      <c r="J172" s="6" t="s">
        <v>1078</v>
      </c>
      <c r="M172" s="6">
        <v>43</v>
      </c>
      <c r="N172" s="6">
        <v>37</v>
      </c>
      <c r="O172" s="6">
        <v>9</v>
      </c>
      <c r="P172" s="6">
        <v>683</v>
      </c>
      <c r="Q172" s="6" t="s">
        <v>1885</v>
      </c>
      <c r="R172" s="6">
        <v>0</v>
      </c>
      <c r="S172" s="6">
        <v>3</v>
      </c>
      <c r="T172" s="6">
        <v>51</v>
      </c>
      <c r="U172" s="6">
        <v>29</v>
      </c>
      <c r="V172" s="6">
        <v>24.39</v>
      </c>
      <c r="W172" s="6">
        <v>125.78</v>
      </c>
      <c r="X172" s="6">
        <v>13</v>
      </c>
      <c r="Y172" s="6">
        <v>7</v>
      </c>
      <c r="Z172" s="6">
        <v>3</v>
      </c>
      <c r="AA172" s="6">
        <v>2</v>
      </c>
    </row>
    <row r="173" spans="1:39" ht="15.75" customHeight="1" x14ac:dyDescent="0.2">
      <c r="A173" s="6" t="s">
        <v>306</v>
      </c>
      <c r="B173" s="6" t="s">
        <v>711</v>
      </c>
      <c r="C173" s="6" t="s">
        <v>1886</v>
      </c>
      <c r="D173" s="6" t="s">
        <v>1074</v>
      </c>
      <c r="E173" s="6">
        <v>10.75</v>
      </c>
      <c r="F173" s="6" t="s">
        <v>1887</v>
      </c>
      <c r="G173" s="6" t="s">
        <v>1888</v>
      </c>
      <c r="H173" s="6" t="s">
        <v>1889</v>
      </c>
      <c r="I173" s="6" t="s">
        <v>1057</v>
      </c>
      <c r="J173" s="6" t="s">
        <v>1058</v>
      </c>
      <c r="K173" s="6" t="s">
        <v>1130</v>
      </c>
      <c r="L173" s="6" t="s">
        <v>1070</v>
      </c>
      <c r="M173" s="6">
        <v>25</v>
      </c>
      <c r="N173" s="6">
        <v>6</v>
      </c>
      <c r="O173" s="6">
        <v>3</v>
      </c>
      <c r="P173" s="6">
        <v>69</v>
      </c>
      <c r="Q173" s="6" t="s">
        <v>1890</v>
      </c>
      <c r="R173" s="6">
        <v>0</v>
      </c>
      <c r="S173" s="6">
        <v>0</v>
      </c>
      <c r="T173" s="6">
        <v>5</v>
      </c>
      <c r="U173" s="6">
        <v>4</v>
      </c>
      <c r="V173" s="6">
        <v>23</v>
      </c>
      <c r="W173" s="6">
        <v>181.57</v>
      </c>
      <c r="X173" s="6">
        <v>7</v>
      </c>
      <c r="Y173" s="6">
        <v>0</v>
      </c>
      <c r="Z173" s="6">
        <v>2</v>
      </c>
      <c r="AA173" s="6">
        <v>0</v>
      </c>
      <c r="AB173" s="6">
        <v>24</v>
      </c>
      <c r="AC173" s="6">
        <v>84.2</v>
      </c>
      <c r="AD173" s="6">
        <v>0</v>
      </c>
      <c r="AE173" s="6">
        <v>772</v>
      </c>
      <c r="AF173" s="6">
        <v>33</v>
      </c>
      <c r="AG173" s="6" t="s">
        <v>1891</v>
      </c>
      <c r="AH173" s="6">
        <v>3</v>
      </c>
      <c r="AI173" s="6">
        <v>0</v>
      </c>
      <c r="AJ173" s="6">
        <v>23.39</v>
      </c>
      <c r="AK173" s="6">
        <v>9.15</v>
      </c>
      <c r="AL173" s="6">
        <v>15.33</v>
      </c>
      <c r="AM173" s="6">
        <v>24</v>
      </c>
    </row>
    <row r="174" spans="1:39" ht="15.75" customHeight="1" x14ac:dyDescent="0.2">
      <c r="A174" s="6" t="s">
        <v>645</v>
      </c>
      <c r="B174" s="6" t="s">
        <v>711</v>
      </c>
      <c r="C174" s="6" t="s">
        <v>1892</v>
      </c>
      <c r="D174" s="6" t="s">
        <v>1064</v>
      </c>
      <c r="E174" s="6">
        <v>9</v>
      </c>
      <c r="F174" s="6" t="s">
        <v>1893</v>
      </c>
      <c r="G174" s="6" t="s">
        <v>1894</v>
      </c>
      <c r="H174" s="6" t="s">
        <v>1895</v>
      </c>
      <c r="I174" s="6" t="s">
        <v>1057</v>
      </c>
      <c r="J174" s="6" t="s">
        <v>1078</v>
      </c>
      <c r="K174" s="6" t="s">
        <v>1120</v>
      </c>
      <c r="L174" s="6" t="s">
        <v>1070</v>
      </c>
      <c r="M174" s="6">
        <v>15</v>
      </c>
      <c r="N174" s="6">
        <v>10</v>
      </c>
      <c r="O174" s="6">
        <v>6</v>
      </c>
      <c r="P174" s="6">
        <v>78</v>
      </c>
      <c r="Q174" s="6" t="s">
        <v>1896</v>
      </c>
      <c r="R174" s="6">
        <v>0</v>
      </c>
      <c r="S174" s="6">
        <v>0</v>
      </c>
      <c r="T174" s="6">
        <v>4</v>
      </c>
      <c r="U174" s="6">
        <v>3</v>
      </c>
      <c r="V174" s="6">
        <v>19.5</v>
      </c>
      <c r="W174" s="6">
        <v>125.8</v>
      </c>
      <c r="X174" s="6">
        <v>5</v>
      </c>
      <c r="Y174" s="6">
        <v>0</v>
      </c>
      <c r="Z174" s="6">
        <v>0</v>
      </c>
      <c r="AA174" s="6">
        <v>0</v>
      </c>
      <c r="AB174" s="6">
        <v>15</v>
      </c>
      <c r="AC174" s="6">
        <v>53</v>
      </c>
      <c r="AD174" s="6">
        <v>0</v>
      </c>
      <c r="AE174" s="6">
        <v>355</v>
      </c>
      <c r="AF174" s="6">
        <v>13</v>
      </c>
      <c r="AG174" s="6" t="s">
        <v>1897</v>
      </c>
      <c r="AH174" s="6">
        <v>2</v>
      </c>
      <c r="AI174" s="6">
        <v>0</v>
      </c>
      <c r="AJ174" s="6">
        <v>27.3</v>
      </c>
      <c r="AK174" s="6">
        <v>6.69</v>
      </c>
      <c r="AL174" s="6">
        <v>24.46</v>
      </c>
      <c r="AM174" s="6">
        <v>15</v>
      </c>
    </row>
    <row r="175" spans="1:39" ht="15.75" customHeight="1" x14ac:dyDescent="0.2">
      <c r="A175" s="6" t="s">
        <v>552</v>
      </c>
      <c r="B175" s="6" t="s">
        <v>711</v>
      </c>
      <c r="C175" s="6" t="s">
        <v>1898</v>
      </c>
      <c r="D175" s="6" t="s">
        <v>1053</v>
      </c>
      <c r="E175" s="6">
        <v>7.5</v>
      </c>
      <c r="F175" s="6" t="s">
        <v>1899</v>
      </c>
      <c r="G175" s="6" t="s">
        <v>1900</v>
      </c>
      <c r="H175" s="6" t="s">
        <v>1901</v>
      </c>
      <c r="I175" s="6" t="s">
        <v>1057</v>
      </c>
      <c r="J175" s="6" t="s">
        <v>1058</v>
      </c>
      <c r="K175" s="6" t="s">
        <v>1059</v>
      </c>
      <c r="M175" s="6">
        <v>1</v>
      </c>
      <c r="N175" s="6">
        <v>1</v>
      </c>
      <c r="O175" s="6">
        <v>0</v>
      </c>
      <c r="P175" s="6">
        <v>0</v>
      </c>
      <c r="Q175" s="6" t="s">
        <v>1787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1</v>
      </c>
      <c r="Y175" s="6">
        <v>0</v>
      </c>
      <c r="Z175" s="6">
        <v>1</v>
      </c>
      <c r="AA175" s="6">
        <v>0</v>
      </c>
    </row>
    <row r="176" spans="1:39" ht="15.75" customHeight="1" x14ac:dyDescent="0.2">
      <c r="A176" s="6" t="s">
        <v>227</v>
      </c>
      <c r="B176" s="6" t="s">
        <v>711</v>
      </c>
      <c r="C176" s="6" t="s">
        <v>1902</v>
      </c>
      <c r="D176" s="6" t="s">
        <v>1064</v>
      </c>
      <c r="E176" s="6">
        <v>6.5</v>
      </c>
      <c r="F176" s="6" t="s">
        <v>1903</v>
      </c>
      <c r="G176" s="6" t="s">
        <v>1904</v>
      </c>
      <c r="H176" s="6" t="s">
        <v>1905</v>
      </c>
      <c r="I176" s="6" t="s">
        <v>1134</v>
      </c>
      <c r="J176" s="6" t="s">
        <v>1058</v>
      </c>
      <c r="K176" s="6" t="s">
        <v>1097</v>
      </c>
      <c r="L176" s="6" t="s">
        <v>1070</v>
      </c>
      <c r="M176" s="6">
        <v>36</v>
      </c>
      <c r="N176" s="6">
        <v>35</v>
      </c>
      <c r="O176" s="6">
        <v>7</v>
      </c>
      <c r="P176" s="6">
        <v>885</v>
      </c>
      <c r="Q176" s="6" t="s">
        <v>1906</v>
      </c>
      <c r="R176" s="6">
        <v>0</v>
      </c>
      <c r="S176" s="6">
        <v>6</v>
      </c>
      <c r="T176" s="6">
        <v>70</v>
      </c>
      <c r="U176" s="6">
        <v>35</v>
      </c>
      <c r="V176" s="6">
        <v>31.6</v>
      </c>
      <c r="W176" s="6">
        <v>125</v>
      </c>
      <c r="X176" s="6">
        <v>13</v>
      </c>
      <c r="Y176" s="6">
        <v>0</v>
      </c>
      <c r="Z176" s="6">
        <v>2</v>
      </c>
      <c r="AA176" s="6">
        <v>0</v>
      </c>
      <c r="AB176" s="6">
        <v>20</v>
      </c>
      <c r="AC176" s="6">
        <v>40</v>
      </c>
      <c r="AD176" s="6">
        <v>0</v>
      </c>
      <c r="AE176" s="6">
        <v>306</v>
      </c>
      <c r="AF176" s="6">
        <v>15</v>
      </c>
      <c r="AG176" s="6" t="s">
        <v>1667</v>
      </c>
      <c r="AH176" s="6">
        <v>1</v>
      </c>
      <c r="AI176" s="6">
        <v>0</v>
      </c>
      <c r="AJ176" s="6">
        <v>20.399999999999999</v>
      </c>
      <c r="AK176" s="6">
        <v>7.65</v>
      </c>
      <c r="AL176" s="6">
        <v>16</v>
      </c>
      <c r="AM176" s="6">
        <v>20</v>
      </c>
    </row>
    <row r="177" spans="1:39" ht="15.75" customHeight="1" x14ac:dyDescent="0.2">
      <c r="A177" s="6" t="s">
        <v>385</v>
      </c>
      <c r="B177" s="6" t="s">
        <v>711</v>
      </c>
      <c r="C177" s="6" t="s">
        <v>1907</v>
      </c>
      <c r="D177" s="6" t="s">
        <v>1074</v>
      </c>
      <c r="E177" s="6">
        <v>6.5</v>
      </c>
      <c r="F177" s="6" t="s">
        <v>1908</v>
      </c>
      <c r="G177" s="6" t="s">
        <v>1909</v>
      </c>
      <c r="H177" s="6" t="s">
        <v>1910</v>
      </c>
      <c r="I177" s="6" t="s">
        <v>1077</v>
      </c>
      <c r="J177" s="6" t="s">
        <v>1058</v>
      </c>
      <c r="K177" s="6" t="s">
        <v>1079</v>
      </c>
      <c r="L177" s="6" t="s">
        <v>1070</v>
      </c>
      <c r="M177" s="6">
        <v>16</v>
      </c>
      <c r="N177" s="6">
        <v>5</v>
      </c>
      <c r="O177" s="6">
        <v>2</v>
      </c>
      <c r="P177" s="6">
        <v>8</v>
      </c>
      <c r="Q177" s="6" t="s">
        <v>1911</v>
      </c>
      <c r="R177" s="6">
        <v>0</v>
      </c>
      <c r="S177" s="6">
        <v>0</v>
      </c>
      <c r="T177" s="6">
        <v>0</v>
      </c>
      <c r="U177" s="6">
        <v>0</v>
      </c>
      <c r="V177" s="6">
        <v>2.66</v>
      </c>
      <c r="W177" s="6">
        <v>40</v>
      </c>
      <c r="X177" s="6">
        <v>4</v>
      </c>
      <c r="Y177" s="6">
        <v>0</v>
      </c>
      <c r="Z177" s="6">
        <v>2</v>
      </c>
      <c r="AA177" s="6">
        <v>1</v>
      </c>
      <c r="AB177" s="6">
        <v>16</v>
      </c>
      <c r="AC177" s="6">
        <v>58.2</v>
      </c>
      <c r="AD177" s="6">
        <v>0</v>
      </c>
      <c r="AE177" s="6">
        <v>394</v>
      </c>
      <c r="AF177" s="6">
        <v>18</v>
      </c>
      <c r="AG177" s="6" t="s">
        <v>1912</v>
      </c>
      <c r="AH177" s="6">
        <v>1</v>
      </c>
      <c r="AI177" s="6">
        <v>0</v>
      </c>
      <c r="AJ177" s="6">
        <v>21.88</v>
      </c>
      <c r="AK177" s="6">
        <v>6.75</v>
      </c>
      <c r="AL177" s="6">
        <v>19.440000000000001</v>
      </c>
      <c r="AM177" s="6">
        <v>16</v>
      </c>
    </row>
    <row r="178" spans="1:39" ht="15.75" customHeight="1" x14ac:dyDescent="0.2">
      <c r="A178" s="6" t="s">
        <v>142</v>
      </c>
      <c r="B178" s="6" t="s">
        <v>711</v>
      </c>
      <c r="C178" s="6" t="s">
        <v>1913</v>
      </c>
      <c r="D178" s="6" t="s">
        <v>1053</v>
      </c>
      <c r="E178" s="6">
        <v>6.25</v>
      </c>
      <c r="F178" s="6" t="s">
        <v>1914</v>
      </c>
      <c r="G178" s="6" t="s">
        <v>1915</v>
      </c>
      <c r="H178" s="6" t="s">
        <v>1916</v>
      </c>
      <c r="I178" s="6" t="s">
        <v>1134</v>
      </c>
      <c r="J178" s="6" t="s">
        <v>1078</v>
      </c>
      <c r="K178" s="6" t="s">
        <v>1069</v>
      </c>
      <c r="M178" s="6">
        <v>88</v>
      </c>
      <c r="N178" s="6">
        <v>88</v>
      </c>
      <c r="O178" s="6">
        <v>10</v>
      </c>
      <c r="P178" s="6">
        <v>2554</v>
      </c>
      <c r="Q178" s="6" t="s">
        <v>1917</v>
      </c>
      <c r="R178" s="6">
        <v>1</v>
      </c>
      <c r="S178" s="6">
        <v>21</v>
      </c>
      <c r="T178" s="6">
        <v>250</v>
      </c>
      <c r="U178" s="6">
        <v>99</v>
      </c>
      <c r="V178" s="6">
        <v>32.74</v>
      </c>
      <c r="W178" s="6">
        <v>140.47999999999999</v>
      </c>
      <c r="X178" s="6">
        <v>47</v>
      </c>
      <c r="Y178" s="6">
        <v>0</v>
      </c>
      <c r="Z178" s="6">
        <v>6</v>
      </c>
      <c r="AA178" s="6">
        <v>4</v>
      </c>
    </row>
    <row r="179" spans="1:39" ht="15.75" customHeight="1" x14ac:dyDescent="0.2">
      <c r="A179" s="6" t="s">
        <v>656</v>
      </c>
      <c r="B179" s="6" t="s">
        <v>711</v>
      </c>
      <c r="C179" s="6" t="s">
        <v>1918</v>
      </c>
      <c r="D179" s="6" t="s">
        <v>1074</v>
      </c>
      <c r="E179" s="6">
        <v>5.25</v>
      </c>
      <c r="F179" s="6" t="s">
        <v>1919</v>
      </c>
      <c r="G179" s="6" t="s">
        <v>1920</v>
      </c>
      <c r="H179" s="6" t="s">
        <v>1921</v>
      </c>
      <c r="I179" s="6" t="s">
        <v>1057</v>
      </c>
      <c r="J179" s="6" t="s">
        <v>1058</v>
      </c>
      <c r="K179" s="6" t="s">
        <v>1242</v>
      </c>
      <c r="L179" s="6" t="s">
        <v>1070</v>
      </c>
      <c r="M179" s="6">
        <v>14</v>
      </c>
      <c r="N179" s="6">
        <v>1</v>
      </c>
      <c r="O179" s="6">
        <v>1</v>
      </c>
      <c r="P179" s="6">
        <v>1</v>
      </c>
      <c r="Q179" s="6" t="s">
        <v>1922</v>
      </c>
      <c r="R179" s="6">
        <v>0</v>
      </c>
      <c r="S179" s="6">
        <v>0</v>
      </c>
      <c r="T179" s="6">
        <v>0</v>
      </c>
      <c r="U179" s="6">
        <v>0</v>
      </c>
      <c r="W179" s="6">
        <v>100</v>
      </c>
      <c r="X179" s="6">
        <v>3</v>
      </c>
      <c r="Y179" s="6">
        <v>0</v>
      </c>
      <c r="Z179" s="6">
        <v>0</v>
      </c>
      <c r="AA179" s="6">
        <v>0</v>
      </c>
      <c r="AB179" s="6">
        <v>14</v>
      </c>
      <c r="AC179" s="6">
        <v>52</v>
      </c>
      <c r="AD179" s="6">
        <v>1</v>
      </c>
      <c r="AE179" s="6">
        <v>459</v>
      </c>
      <c r="AF179" s="6">
        <v>13</v>
      </c>
      <c r="AG179" s="6" t="s">
        <v>1923</v>
      </c>
      <c r="AH179" s="6">
        <v>0</v>
      </c>
      <c r="AI179" s="6">
        <v>0</v>
      </c>
      <c r="AJ179" s="6">
        <v>35.299999999999997</v>
      </c>
      <c r="AK179" s="6">
        <v>8.82</v>
      </c>
      <c r="AL179" s="6">
        <v>24</v>
      </c>
      <c r="AM179" s="6">
        <v>14</v>
      </c>
    </row>
    <row r="180" spans="1:39" ht="15.75" customHeight="1" x14ac:dyDescent="0.2">
      <c r="A180" s="6" t="s">
        <v>128</v>
      </c>
      <c r="B180" s="6" t="s">
        <v>711</v>
      </c>
      <c r="C180" s="6" t="s">
        <v>1924</v>
      </c>
      <c r="D180" s="6" t="s">
        <v>1074</v>
      </c>
      <c r="E180" s="6">
        <v>4.2</v>
      </c>
      <c r="F180" s="6" t="s">
        <v>128</v>
      </c>
      <c r="G180" s="6" t="s">
        <v>1925</v>
      </c>
      <c r="H180" s="6" t="s">
        <v>1926</v>
      </c>
      <c r="I180" s="6" t="s">
        <v>1057</v>
      </c>
      <c r="J180" s="6" t="s">
        <v>1078</v>
      </c>
      <c r="K180" s="6" t="s">
        <v>1116</v>
      </c>
      <c r="L180" s="6" t="s">
        <v>1070</v>
      </c>
      <c r="M180" s="6">
        <v>2</v>
      </c>
      <c r="N180" s="6">
        <v>1</v>
      </c>
      <c r="O180" s="6">
        <v>1</v>
      </c>
      <c r="P180" s="6">
        <v>5</v>
      </c>
      <c r="Q180" s="6" t="s">
        <v>1927</v>
      </c>
      <c r="R180" s="6">
        <v>0</v>
      </c>
      <c r="S180" s="6">
        <v>0</v>
      </c>
      <c r="T180" s="6">
        <v>0</v>
      </c>
      <c r="U180" s="6">
        <v>0</v>
      </c>
      <c r="W180" s="6">
        <v>55.55</v>
      </c>
      <c r="Z180" s="6">
        <v>0</v>
      </c>
      <c r="AA180" s="6">
        <v>0</v>
      </c>
      <c r="AB180" s="6">
        <v>1</v>
      </c>
      <c r="AC180" s="6">
        <v>3.4</v>
      </c>
      <c r="AD180" s="6">
        <v>0</v>
      </c>
      <c r="AE180" s="6">
        <v>34</v>
      </c>
      <c r="AF180" s="6">
        <v>1</v>
      </c>
      <c r="AG180" s="6" t="s">
        <v>1928</v>
      </c>
      <c r="AH180" s="6">
        <v>0</v>
      </c>
      <c r="AI180" s="6">
        <v>0</v>
      </c>
      <c r="AJ180" s="6">
        <v>34</v>
      </c>
      <c r="AK180" s="6">
        <v>9.27</v>
      </c>
      <c r="AL180" s="6">
        <v>22</v>
      </c>
      <c r="AM180" s="6">
        <v>1</v>
      </c>
    </row>
    <row r="181" spans="1:39" ht="15.75" customHeight="1" x14ac:dyDescent="0.2">
      <c r="A181" s="6" t="s">
        <v>290</v>
      </c>
      <c r="B181" s="6" t="s">
        <v>711</v>
      </c>
      <c r="C181" s="6" t="s">
        <v>1929</v>
      </c>
      <c r="D181" s="6" t="s">
        <v>1053</v>
      </c>
      <c r="E181" s="6">
        <v>2.8</v>
      </c>
      <c r="F181" s="6" t="s">
        <v>290</v>
      </c>
      <c r="G181" s="6" t="s">
        <v>1930</v>
      </c>
      <c r="H181" s="6" t="s">
        <v>1931</v>
      </c>
      <c r="I181" s="6" t="s">
        <v>1103</v>
      </c>
      <c r="J181" s="6" t="s">
        <v>1058</v>
      </c>
      <c r="K181" s="6" t="s">
        <v>1130</v>
      </c>
      <c r="L181" s="6" t="s">
        <v>1070</v>
      </c>
      <c r="M181" s="6">
        <v>39</v>
      </c>
      <c r="N181" s="6">
        <v>31</v>
      </c>
      <c r="O181" s="6">
        <v>6</v>
      </c>
      <c r="P181" s="6">
        <v>619</v>
      </c>
      <c r="Q181" s="6" t="s">
        <v>1932</v>
      </c>
      <c r="R181" s="6">
        <v>1</v>
      </c>
      <c r="S181" s="6">
        <v>3</v>
      </c>
      <c r="T181" s="6">
        <v>41</v>
      </c>
      <c r="U181" s="6">
        <v>37</v>
      </c>
      <c r="V181" s="6">
        <v>24.76</v>
      </c>
      <c r="W181" s="6">
        <v>138.78</v>
      </c>
      <c r="X181" s="6">
        <v>18</v>
      </c>
      <c r="Y181" s="6">
        <v>0</v>
      </c>
      <c r="Z181" s="6">
        <v>2</v>
      </c>
      <c r="AA181" s="6">
        <v>0</v>
      </c>
      <c r="AB181" s="6">
        <v>7</v>
      </c>
      <c r="AC181" s="6">
        <v>14</v>
      </c>
      <c r="AD181" s="6">
        <v>0</v>
      </c>
      <c r="AE181" s="6">
        <v>123</v>
      </c>
      <c r="AF181" s="6">
        <v>4</v>
      </c>
      <c r="AG181" s="6" t="s">
        <v>1933</v>
      </c>
      <c r="AH181" s="6">
        <v>0</v>
      </c>
      <c r="AI181" s="6">
        <v>0</v>
      </c>
      <c r="AJ181" s="6">
        <v>30.75</v>
      </c>
      <c r="AK181" s="6">
        <v>8.7799999999999994</v>
      </c>
      <c r="AL181" s="6">
        <v>21</v>
      </c>
      <c r="AM181" s="6">
        <v>7</v>
      </c>
    </row>
    <row r="182" spans="1:39" ht="15.75" customHeight="1" x14ac:dyDescent="0.2">
      <c r="A182" s="6" t="s">
        <v>204</v>
      </c>
      <c r="B182" s="6" t="s">
        <v>711</v>
      </c>
      <c r="C182" s="6" t="s">
        <v>1934</v>
      </c>
      <c r="D182" s="6" t="s">
        <v>1074</v>
      </c>
      <c r="E182" s="6">
        <v>2</v>
      </c>
      <c r="F182" s="6" t="s">
        <v>204</v>
      </c>
      <c r="G182" s="6" t="s">
        <v>1935</v>
      </c>
      <c r="H182" s="6" t="s">
        <v>1936</v>
      </c>
      <c r="I182" s="6" t="s">
        <v>1057</v>
      </c>
      <c r="J182" s="6" t="s">
        <v>1078</v>
      </c>
      <c r="K182" s="6" t="s">
        <v>1937</v>
      </c>
      <c r="L182" s="6" t="s">
        <v>1070</v>
      </c>
      <c r="M182" s="6">
        <v>24</v>
      </c>
      <c r="N182" s="6">
        <v>3</v>
      </c>
      <c r="O182" s="6">
        <v>2</v>
      </c>
      <c r="P182" s="6">
        <v>43</v>
      </c>
      <c r="Q182" s="6" t="s">
        <v>1938</v>
      </c>
      <c r="R182" s="6">
        <v>0</v>
      </c>
      <c r="S182" s="6">
        <v>0</v>
      </c>
      <c r="T182" s="6">
        <v>2</v>
      </c>
      <c r="U182" s="6">
        <v>0</v>
      </c>
      <c r="V182" s="6">
        <v>43</v>
      </c>
      <c r="W182" s="6">
        <v>89.58</v>
      </c>
      <c r="X182" s="6">
        <v>8</v>
      </c>
      <c r="Y182" s="6">
        <v>0</v>
      </c>
      <c r="Z182" s="6">
        <v>0</v>
      </c>
      <c r="AA182" s="6">
        <v>0</v>
      </c>
      <c r="AB182" s="6">
        <v>23</v>
      </c>
      <c r="AC182" s="6">
        <v>85.3</v>
      </c>
      <c r="AD182" s="6">
        <v>1</v>
      </c>
      <c r="AE182" s="6">
        <v>605</v>
      </c>
      <c r="AF182" s="6">
        <v>41</v>
      </c>
      <c r="AG182" s="6" t="s">
        <v>1939</v>
      </c>
      <c r="AH182" s="6">
        <v>3</v>
      </c>
      <c r="AI182" s="6">
        <v>1</v>
      </c>
      <c r="AJ182" s="6">
        <v>14.75</v>
      </c>
      <c r="AK182" s="6">
        <v>7.07</v>
      </c>
      <c r="AL182" s="6">
        <v>12.51</v>
      </c>
      <c r="AM182" s="6">
        <v>23</v>
      </c>
    </row>
    <row r="183" spans="1:39" ht="15.75" customHeight="1" x14ac:dyDescent="0.2">
      <c r="A183" s="6" t="s">
        <v>677</v>
      </c>
      <c r="B183" s="6" t="s">
        <v>711</v>
      </c>
      <c r="C183" s="6" t="s">
        <v>1940</v>
      </c>
      <c r="D183" s="6" t="s">
        <v>1093</v>
      </c>
      <c r="E183" s="6">
        <v>2</v>
      </c>
      <c r="F183" s="6" t="s">
        <v>201</v>
      </c>
      <c r="G183" s="6" t="s">
        <v>1941</v>
      </c>
      <c r="H183" s="6" t="s">
        <v>1942</v>
      </c>
      <c r="I183" s="6" t="s">
        <v>1057</v>
      </c>
      <c r="J183" s="6" t="s">
        <v>1058</v>
      </c>
      <c r="M183" s="6">
        <v>10</v>
      </c>
      <c r="N183" s="6">
        <v>10</v>
      </c>
      <c r="O183" s="6">
        <v>0</v>
      </c>
      <c r="P183" s="6">
        <v>324</v>
      </c>
      <c r="Q183" s="6" t="s">
        <v>1943</v>
      </c>
      <c r="R183" s="6">
        <v>0</v>
      </c>
      <c r="S183" s="6">
        <v>3</v>
      </c>
      <c r="T183" s="6">
        <v>30</v>
      </c>
      <c r="U183" s="6">
        <v>19</v>
      </c>
      <c r="V183" s="6">
        <v>32.4</v>
      </c>
      <c r="W183" s="6">
        <v>147.27000000000001</v>
      </c>
      <c r="X183" s="6">
        <v>9</v>
      </c>
      <c r="Y183" s="6">
        <v>2</v>
      </c>
      <c r="Z183" s="6">
        <v>1</v>
      </c>
      <c r="AA183" s="6">
        <v>1</v>
      </c>
    </row>
    <row r="184" spans="1:39" ht="15.75" customHeight="1" x14ac:dyDescent="0.2">
      <c r="A184" s="6" t="s">
        <v>240</v>
      </c>
      <c r="B184" s="6" t="s">
        <v>711</v>
      </c>
      <c r="C184" s="6" t="s">
        <v>1944</v>
      </c>
      <c r="D184" s="6" t="s">
        <v>1074</v>
      </c>
      <c r="E184" s="6">
        <v>2</v>
      </c>
      <c r="F184" s="6" t="s">
        <v>240</v>
      </c>
      <c r="G184" s="6" t="s">
        <v>1945</v>
      </c>
      <c r="H184" s="6" t="s">
        <v>1946</v>
      </c>
      <c r="I184" s="6" t="s">
        <v>1947</v>
      </c>
      <c r="J184" s="6" t="s">
        <v>1078</v>
      </c>
      <c r="K184" s="6" t="s">
        <v>1324</v>
      </c>
      <c r="L184" s="6" t="s">
        <v>1070</v>
      </c>
      <c r="M184" s="6">
        <v>63</v>
      </c>
      <c r="N184" s="6">
        <v>22</v>
      </c>
      <c r="O184" s="6">
        <v>7</v>
      </c>
      <c r="P184" s="6">
        <v>59</v>
      </c>
      <c r="Q184" s="6" t="s">
        <v>1948</v>
      </c>
      <c r="R184" s="6">
        <v>0</v>
      </c>
      <c r="S184" s="6">
        <v>0</v>
      </c>
      <c r="T184" s="6">
        <v>3</v>
      </c>
      <c r="U184" s="6">
        <v>3</v>
      </c>
      <c r="V184" s="6">
        <v>3.93</v>
      </c>
      <c r="W184" s="6">
        <v>69.41</v>
      </c>
      <c r="X184" s="6">
        <v>13</v>
      </c>
      <c r="Y184" s="6">
        <v>0</v>
      </c>
      <c r="Z184" s="6">
        <v>9</v>
      </c>
      <c r="AA184" s="6">
        <v>2</v>
      </c>
      <c r="AB184" s="6">
        <v>63</v>
      </c>
      <c r="AC184" s="6">
        <v>225.4</v>
      </c>
      <c r="AD184" s="6">
        <v>6</v>
      </c>
      <c r="AE184" s="6">
        <v>1710</v>
      </c>
      <c r="AF184" s="6">
        <v>87</v>
      </c>
      <c r="AG184" s="6" t="s">
        <v>1949</v>
      </c>
      <c r="AH184" s="6">
        <v>8</v>
      </c>
      <c r="AI184" s="6">
        <v>1</v>
      </c>
      <c r="AJ184" s="6">
        <v>19.649999999999999</v>
      </c>
      <c r="AK184" s="6">
        <v>7.57</v>
      </c>
      <c r="AL184" s="6">
        <v>15.56</v>
      </c>
      <c r="AM184" s="6">
        <v>63</v>
      </c>
    </row>
    <row r="185" spans="1:39" ht="15.75" customHeight="1" x14ac:dyDescent="0.2">
      <c r="A185" s="6" t="s">
        <v>194</v>
      </c>
      <c r="B185" s="6" t="s">
        <v>711</v>
      </c>
      <c r="C185" s="6" t="s">
        <v>1950</v>
      </c>
      <c r="D185" s="6" t="s">
        <v>1064</v>
      </c>
      <c r="E185" s="6">
        <v>1.1000000000000001</v>
      </c>
      <c r="F185" s="6" t="s">
        <v>1951</v>
      </c>
      <c r="G185" s="6" t="s">
        <v>1952</v>
      </c>
      <c r="H185" s="6" t="s">
        <v>1953</v>
      </c>
      <c r="I185" s="6" t="s">
        <v>1057</v>
      </c>
      <c r="J185" s="6" t="s">
        <v>1058</v>
      </c>
      <c r="K185" s="6" t="s">
        <v>1079</v>
      </c>
    </row>
    <row r="186" spans="1:39" ht="15.75" customHeight="1" x14ac:dyDescent="0.2">
      <c r="A186" s="6" t="s">
        <v>219</v>
      </c>
      <c r="B186" s="6" t="s">
        <v>711</v>
      </c>
      <c r="C186" s="6" t="s">
        <v>1954</v>
      </c>
      <c r="D186" s="6" t="s">
        <v>1053</v>
      </c>
      <c r="E186" s="6">
        <v>1.1000000000000001</v>
      </c>
      <c r="F186" s="6" t="s">
        <v>219</v>
      </c>
      <c r="G186" s="6" t="s">
        <v>1955</v>
      </c>
      <c r="H186" s="6" t="s">
        <v>1956</v>
      </c>
      <c r="I186" s="6" t="s">
        <v>1057</v>
      </c>
      <c r="J186" s="6" t="s">
        <v>1058</v>
      </c>
      <c r="K186" s="6" t="s">
        <v>1097</v>
      </c>
      <c r="M186" s="6">
        <v>3</v>
      </c>
      <c r="N186" s="6">
        <v>3</v>
      </c>
      <c r="O186" s="6">
        <v>1</v>
      </c>
      <c r="P186" s="6">
        <v>87</v>
      </c>
      <c r="Q186" s="6" t="s">
        <v>1957</v>
      </c>
      <c r="R186" s="6">
        <v>0</v>
      </c>
      <c r="S186" s="6">
        <v>1</v>
      </c>
      <c r="T186" s="6">
        <v>11</v>
      </c>
      <c r="U186" s="6">
        <v>1</v>
      </c>
      <c r="V186" s="6">
        <v>43.5</v>
      </c>
      <c r="W186" s="6">
        <v>119.17</v>
      </c>
      <c r="X186" s="6">
        <v>1</v>
      </c>
      <c r="Y186" s="6">
        <v>0</v>
      </c>
      <c r="Z186" s="6">
        <v>0</v>
      </c>
      <c r="AA186" s="6">
        <v>0</v>
      </c>
    </row>
    <row r="187" spans="1:39" ht="15.75" customHeight="1" x14ac:dyDescent="0.2">
      <c r="A187" s="6" t="s">
        <v>208</v>
      </c>
      <c r="B187" s="6" t="s">
        <v>711</v>
      </c>
      <c r="C187" s="6" t="s">
        <v>1958</v>
      </c>
      <c r="D187" s="6" t="s">
        <v>1064</v>
      </c>
      <c r="E187" s="6">
        <v>0.65</v>
      </c>
      <c r="F187" s="6" t="s">
        <v>208</v>
      </c>
      <c r="G187" s="6" t="s">
        <v>1959</v>
      </c>
      <c r="H187" s="6" t="s">
        <v>1960</v>
      </c>
      <c r="I187" s="6" t="s">
        <v>1057</v>
      </c>
      <c r="J187" s="6" t="s">
        <v>1058</v>
      </c>
      <c r="K187" s="6" t="s">
        <v>1059</v>
      </c>
    </row>
    <row r="188" spans="1:39" ht="15.75" customHeight="1" x14ac:dyDescent="0.2">
      <c r="A188" s="6" t="s">
        <v>351</v>
      </c>
      <c r="B188" s="6" t="s">
        <v>711</v>
      </c>
      <c r="C188" s="6" t="s">
        <v>1961</v>
      </c>
      <c r="D188" s="6" t="s">
        <v>1064</v>
      </c>
      <c r="E188" s="6">
        <v>0.5</v>
      </c>
      <c r="F188" s="6" t="s">
        <v>1962</v>
      </c>
      <c r="G188" s="6" t="s">
        <v>1963</v>
      </c>
      <c r="H188" s="6" t="s">
        <v>1964</v>
      </c>
      <c r="I188" s="6" t="s">
        <v>1057</v>
      </c>
      <c r="J188" s="6" t="s">
        <v>1058</v>
      </c>
      <c r="K188" s="6" t="s">
        <v>1059</v>
      </c>
    </row>
    <row r="189" spans="1:39" ht="15.75" customHeight="1" x14ac:dyDescent="0.2">
      <c r="A189" s="6" t="s">
        <v>1965</v>
      </c>
      <c r="B189" s="6" t="s">
        <v>711</v>
      </c>
      <c r="C189" s="6" t="s">
        <v>1966</v>
      </c>
      <c r="D189" s="6" t="s">
        <v>1074</v>
      </c>
      <c r="E189" s="6">
        <v>0.5</v>
      </c>
      <c r="F189" s="6" t="s">
        <v>1967</v>
      </c>
      <c r="G189" s="6" t="s">
        <v>1968</v>
      </c>
      <c r="H189" s="6" t="s">
        <v>1969</v>
      </c>
      <c r="I189" s="6" t="s">
        <v>1077</v>
      </c>
      <c r="J189" s="6" t="s">
        <v>1058</v>
      </c>
      <c r="K189" s="6" t="s">
        <v>1125</v>
      </c>
      <c r="L189" s="6" t="s">
        <v>1070</v>
      </c>
      <c r="M189" s="6">
        <v>23</v>
      </c>
      <c r="N189" s="6">
        <v>5</v>
      </c>
      <c r="O189" s="6">
        <v>1</v>
      </c>
      <c r="P189" s="6">
        <v>7</v>
      </c>
      <c r="Q189" s="6" t="s">
        <v>1970</v>
      </c>
      <c r="R189" s="6">
        <v>0</v>
      </c>
      <c r="S189" s="6">
        <v>0</v>
      </c>
      <c r="T189" s="6">
        <v>0</v>
      </c>
      <c r="U189" s="6">
        <v>0</v>
      </c>
      <c r="V189" s="6">
        <v>1.75</v>
      </c>
      <c r="W189" s="6">
        <v>41.17</v>
      </c>
      <c r="X189" s="6">
        <v>3</v>
      </c>
      <c r="Y189" s="6">
        <v>0</v>
      </c>
      <c r="Z189" s="6">
        <v>2</v>
      </c>
      <c r="AA189" s="6">
        <v>0</v>
      </c>
      <c r="AB189" s="6">
        <v>23</v>
      </c>
      <c r="AC189" s="6">
        <v>78.5</v>
      </c>
      <c r="AD189" s="6">
        <v>0</v>
      </c>
      <c r="AE189" s="6">
        <v>706</v>
      </c>
      <c r="AF189" s="6">
        <v>36</v>
      </c>
      <c r="AG189" s="6" t="s">
        <v>1971</v>
      </c>
      <c r="AH189" s="6">
        <v>4</v>
      </c>
      <c r="AI189" s="6">
        <v>0</v>
      </c>
      <c r="AJ189" s="6">
        <v>19.61</v>
      </c>
      <c r="AK189" s="6">
        <v>8.9499999999999993</v>
      </c>
      <c r="AL189" s="6">
        <v>13.13</v>
      </c>
      <c r="AM189" s="6">
        <v>23</v>
      </c>
    </row>
    <row r="190" spans="1:39" ht="15.75" customHeight="1" x14ac:dyDescent="0.2">
      <c r="A190" s="6" t="s">
        <v>329</v>
      </c>
      <c r="B190" s="6" t="s">
        <v>711</v>
      </c>
      <c r="C190" s="6" t="s">
        <v>1972</v>
      </c>
      <c r="D190" s="6" t="s">
        <v>1093</v>
      </c>
      <c r="E190" s="6">
        <v>0.5</v>
      </c>
      <c r="F190" s="6" t="s">
        <v>1973</v>
      </c>
      <c r="G190" s="6" t="s">
        <v>1974</v>
      </c>
      <c r="H190" s="6" t="s">
        <v>1936</v>
      </c>
      <c r="I190" s="6" t="s">
        <v>1198</v>
      </c>
      <c r="J190" s="6" t="s">
        <v>1058</v>
      </c>
      <c r="M190" s="6">
        <v>40</v>
      </c>
      <c r="N190" s="6">
        <v>37</v>
      </c>
      <c r="O190" s="6">
        <v>5</v>
      </c>
      <c r="P190" s="6">
        <v>753</v>
      </c>
      <c r="Q190" s="6" t="s">
        <v>1975</v>
      </c>
      <c r="R190" s="6">
        <v>0</v>
      </c>
      <c r="S190" s="6">
        <v>5</v>
      </c>
      <c r="T190" s="6">
        <v>63</v>
      </c>
      <c r="U190" s="6">
        <v>37</v>
      </c>
      <c r="V190" s="6">
        <v>23.53</v>
      </c>
      <c r="W190" s="6">
        <v>129.82</v>
      </c>
      <c r="X190" s="6">
        <v>21</v>
      </c>
      <c r="Y190" s="6">
        <v>6</v>
      </c>
      <c r="Z190" s="6">
        <v>3</v>
      </c>
      <c r="AA190" s="6">
        <v>2</v>
      </c>
    </row>
    <row r="191" spans="1:39" ht="15.75" customHeight="1" x14ac:dyDescent="0.2">
      <c r="A191" s="6" t="s">
        <v>262</v>
      </c>
      <c r="B191" s="6" t="s">
        <v>711</v>
      </c>
      <c r="C191" s="6" t="s">
        <v>1976</v>
      </c>
      <c r="D191" s="6" t="s">
        <v>1064</v>
      </c>
      <c r="E191" s="6">
        <v>0.5</v>
      </c>
      <c r="F191" s="6" t="s">
        <v>262</v>
      </c>
      <c r="G191" s="6" t="s">
        <v>1977</v>
      </c>
      <c r="H191" s="6" t="s">
        <v>1978</v>
      </c>
      <c r="I191" s="6" t="s">
        <v>1057</v>
      </c>
      <c r="J191" s="6" t="s">
        <v>1058</v>
      </c>
      <c r="K191" s="6" t="s">
        <v>1110</v>
      </c>
      <c r="L191" s="6" t="s">
        <v>1060</v>
      </c>
      <c r="M191" s="6">
        <v>44</v>
      </c>
      <c r="N191" s="6">
        <v>35</v>
      </c>
      <c r="O191" s="6">
        <v>11</v>
      </c>
      <c r="P191" s="6">
        <v>638</v>
      </c>
      <c r="Q191" s="6" t="s">
        <v>1979</v>
      </c>
      <c r="R191" s="6">
        <v>0</v>
      </c>
      <c r="S191" s="6">
        <v>1</v>
      </c>
      <c r="T191" s="6">
        <v>49</v>
      </c>
      <c r="U191" s="6">
        <v>15</v>
      </c>
      <c r="V191" s="6">
        <v>26.58</v>
      </c>
      <c r="W191" s="6">
        <v>123.16</v>
      </c>
      <c r="X191" s="6">
        <v>19</v>
      </c>
      <c r="Y191" s="6">
        <v>0</v>
      </c>
      <c r="Z191" s="6">
        <v>2</v>
      </c>
      <c r="AA191" s="6">
        <v>2</v>
      </c>
      <c r="AB191" s="6">
        <v>42</v>
      </c>
      <c r="AC191" s="6">
        <v>128.1</v>
      </c>
      <c r="AD191" s="6">
        <v>1</v>
      </c>
      <c r="AE191" s="6">
        <v>920</v>
      </c>
      <c r="AF191" s="6">
        <v>32</v>
      </c>
      <c r="AG191" s="6" t="s">
        <v>1971</v>
      </c>
      <c r="AH191" s="6">
        <v>2</v>
      </c>
      <c r="AI191" s="6">
        <v>0</v>
      </c>
      <c r="AJ191" s="6">
        <v>28.75</v>
      </c>
      <c r="AK191" s="6">
        <v>7.17</v>
      </c>
      <c r="AL191" s="6">
        <v>24.03</v>
      </c>
      <c r="AM191" s="6">
        <v>42</v>
      </c>
    </row>
    <row r="192" spans="1:39" ht="15.75" customHeight="1" x14ac:dyDescent="0.2">
      <c r="A192" s="6" t="s">
        <v>112</v>
      </c>
      <c r="B192" s="6" t="s">
        <v>711</v>
      </c>
      <c r="C192" s="6" t="s">
        <v>1980</v>
      </c>
      <c r="D192" s="6" t="s">
        <v>1053</v>
      </c>
      <c r="E192" s="6">
        <v>0.2</v>
      </c>
      <c r="F192" s="6" t="s">
        <v>1981</v>
      </c>
      <c r="G192" s="6" t="s">
        <v>1982</v>
      </c>
      <c r="H192" s="6" t="s">
        <v>1983</v>
      </c>
      <c r="I192" s="6" t="s">
        <v>1057</v>
      </c>
      <c r="J192" s="6" t="s">
        <v>1058</v>
      </c>
      <c r="K192" s="6" t="s">
        <v>1097</v>
      </c>
      <c r="L192" s="6" t="s">
        <v>1060</v>
      </c>
      <c r="M192" s="6">
        <v>11</v>
      </c>
      <c r="N192" s="6">
        <v>11</v>
      </c>
      <c r="O192" s="6">
        <v>5</v>
      </c>
      <c r="P192" s="6">
        <v>283</v>
      </c>
      <c r="Q192" s="6" t="s">
        <v>1984</v>
      </c>
      <c r="R192" s="6">
        <v>0</v>
      </c>
      <c r="S192" s="6">
        <v>2</v>
      </c>
      <c r="T192" s="6">
        <v>9</v>
      </c>
      <c r="U192" s="6">
        <v>15</v>
      </c>
      <c r="V192" s="6">
        <v>47.16</v>
      </c>
      <c r="W192" s="6">
        <v>128.05000000000001</v>
      </c>
      <c r="X192" s="6">
        <v>6</v>
      </c>
      <c r="Y192" s="6">
        <v>0</v>
      </c>
      <c r="Z192" s="6">
        <v>0</v>
      </c>
      <c r="AA192" s="6">
        <v>0</v>
      </c>
      <c r="AB192" s="6">
        <v>11</v>
      </c>
      <c r="AC192" s="6">
        <v>42</v>
      </c>
      <c r="AD192" s="6">
        <v>0</v>
      </c>
      <c r="AE192" s="6">
        <v>345</v>
      </c>
      <c r="AF192" s="6">
        <v>15</v>
      </c>
      <c r="AG192" s="6" t="s">
        <v>1985</v>
      </c>
      <c r="AH192" s="6">
        <v>1</v>
      </c>
      <c r="AI192" s="6">
        <v>0</v>
      </c>
      <c r="AJ192" s="6">
        <v>23</v>
      </c>
      <c r="AK192" s="6">
        <v>8.2100000000000009</v>
      </c>
      <c r="AL192" s="6">
        <v>16.8</v>
      </c>
      <c r="AM192" s="6">
        <v>11</v>
      </c>
    </row>
    <row r="193" spans="1:39" ht="15.75" customHeight="1" x14ac:dyDescent="0.2">
      <c r="A193" s="6" t="s">
        <v>285</v>
      </c>
      <c r="B193" s="6" t="s">
        <v>711</v>
      </c>
      <c r="C193" s="6" t="s">
        <v>1986</v>
      </c>
      <c r="D193" s="6" t="s">
        <v>1064</v>
      </c>
      <c r="E193" s="6">
        <v>0.2</v>
      </c>
      <c r="F193" s="6" t="s">
        <v>1987</v>
      </c>
      <c r="G193" s="6" t="s">
        <v>1988</v>
      </c>
      <c r="H193" s="6" t="s">
        <v>1989</v>
      </c>
      <c r="I193" s="6" t="s">
        <v>1057</v>
      </c>
      <c r="J193" s="6" t="s">
        <v>1058</v>
      </c>
      <c r="K193" s="6" t="s">
        <v>1130</v>
      </c>
    </row>
    <row r="194" spans="1:39" ht="15.75" customHeight="1" x14ac:dyDescent="0.2">
      <c r="A194" s="6" t="s">
        <v>342</v>
      </c>
      <c r="B194" s="6" t="s">
        <v>711</v>
      </c>
      <c r="C194" s="6" t="s">
        <v>1990</v>
      </c>
      <c r="D194" s="6" t="s">
        <v>1064</v>
      </c>
      <c r="E194" s="6">
        <v>0.2</v>
      </c>
      <c r="F194" s="6" t="s">
        <v>1991</v>
      </c>
      <c r="G194" s="6" t="s">
        <v>1992</v>
      </c>
      <c r="H194" s="6" t="s">
        <v>1993</v>
      </c>
      <c r="I194" s="6" t="s">
        <v>1057</v>
      </c>
      <c r="J194" s="6" t="s">
        <v>1058</v>
      </c>
      <c r="K194" s="6" t="s">
        <v>1120</v>
      </c>
    </row>
    <row r="195" spans="1:39" ht="15.75" customHeight="1" x14ac:dyDescent="0.2">
      <c r="A195" s="6" t="s">
        <v>297</v>
      </c>
      <c r="B195" s="6" t="s">
        <v>711</v>
      </c>
      <c r="C195" s="6" t="s">
        <v>1994</v>
      </c>
      <c r="D195" s="6" t="s">
        <v>1064</v>
      </c>
      <c r="E195" s="6">
        <v>0.2</v>
      </c>
      <c r="F195" s="6" t="s">
        <v>581</v>
      </c>
      <c r="G195" s="6" t="s">
        <v>1995</v>
      </c>
      <c r="H195" s="6" t="s">
        <v>1996</v>
      </c>
      <c r="I195" s="6" t="s">
        <v>1057</v>
      </c>
      <c r="J195" s="6" t="s">
        <v>1058</v>
      </c>
      <c r="K195" s="6" t="s">
        <v>1069</v>
      </c>
    </row>
    <row r="196" spans="1:39" ht="15.75" customHeight="1" x14ac:dyDescent="0.2">
      <c r="A196" s="6" t="s">
        <v>487</v>
      </c>
      <c r="B196" s="6" t="s">
        <v>1997</v>
      </c>
      <c r="C196" s="6" t="s">
        <v>1998</v>
      </c>
      <c r="D196" s="6" t="s">
        <v>1999</v>
      </c>
      <c r="E196" s="6">
        <v>17</v>
      </c>
      <c r="F196" s="6" t="s">
        <v>2000</v>
      </c>
      <c r="G196" s="6" t="s">
        <v>2001</v>
      </c>
      <c r="H196" s="6" t="s">
        <v>2002</v>
      </c>
      <c r="I196" s="6" t="s">
        <v>1057</v>
      </c>
      <c r="J196" s="6" t="s">
        <v>1058</v>
      </c>
      <c r="L196" s="6" t="s">
        <v>1060</v>
      </c>
      <c r="M196" s="6">
        <v>56</v>
      </c>
      <c r="N196" s="6">
        <v>52</v>
      </c>
      <c r="O196" s="6">
        <v>7</v>
      </c>
      <c r="P196" s="6">
        <v>1831</v>
      </c>
      <c r="Q196" s="6" t="s">
        <v>2003</v>
      </c>
      <c r="R196" s="6">
        <v>2</v>
      </c>
      <c r="S196" s="6">
        <v>16</v>
      </c>
      <c r="T196" s="6">
        <v>164</v>
      </c>
      <c r="U196" s="6">
        <v>73</v>
      </c>
      <c r="V196" s="6">
        <v>40.68</v>
      </c>
      <c r="W196" s="6">
        <v>142.49</v>
      </c>
      <c r="X196" s="6">
        <v>20</v>
      </c>
      <c r="Y196" s="6">
        <v>1</v>
      </c>
      <c r="Z196" s="6">
        <v>4</v>
      </c>
      <c r="AA196" s="6">
        <v>0</v>
      </c>
      <c r="AB196" s="6">
        <v>1</v>
      </c>
      <c r="AC196" s="6">
        <v>1</v>
      </c>
      <c r="AD196" s="6">
        <v>0</v>
      </c>
      <c r="AE196" s="6">
        <v>8</v>
      </c>
      <c r="AF196" s="6">
        <v>0</v>
      </c>
      <c r="AG196" s="6" t="s">
        <v>2004</v>
      </c>
      <c r="AH196" s="6">
        <v>0</v>
      </c>
      <c r="AI196" s="6">
        <v>0</v>
      </c>
      <c r="AK196" s="6">
        <v>8</v>
      </c>
      <c r="AM196" s="6">
        <v>1</v>
      </c>
    </row>
    <row r="197" spans="1:39" ht="15.75" customHeight="1" x14ac:dyDescent="0.2">
      <c r="A197" s="6" t="s">
        <v>114</v>
      </c>
      <c r="B197" s="6" t="s">
        <v>1997</v>
      </c>
      <c r="C197" s="6" t="s">
        <v>2005</v>
      </c>
      <c r="D197" s="6" t="s">
        <v>1074</v>
      </c>
      <c r="E197" s="6">
        <v>10</v>
      </c>
      <c r="F197" s="6" t="s">
        <v>114</v>
      </c>
      <c r="G197" s="6" t="s">
        <v>2006</v>
      </c>
      <c r="H197" s="6" t="s">
        <v>2007</v>
      </c>
      <c r="I197" s="6" t="s">
        <v>1057</v>
      </c>
      <c r="J197" s="6" t="s">
        <v>1058</v>
      </c>
      <c r="K197" s="6" t="s">
        <v>1130</v>
      </c>
      <c r="L197" s="6" t="s">
        <v>1070</v>
      </c>
      <c r="M197" s="6">
        <v>2</v>
      </c>
      <c r="N197" s="6">
        <v>0</v>
      </c>
      <c r="O197" s="6">
        <v>0</v>
      </c>
      <c r="R197" s="6">
        <v>0</v>
      </c>
      <c r="S197" s="6">
        <v>0</v>
      </c>
      <c r="T197" s="6">
        <v>0</v>
      </c>
      <c r="U197" s="6">
        <v>0</v>
      </c>
      <c r="W197" s="6">
        <v>0</v>
      </c>
      <c r="Z197" s="6">
        <v>0</v>
      </c>
      <c r="AA197" s="6">
        <v>0</v>
      </c>
      <c r="AB197" s="6">
        <v>2</v>
      </c>
      <c r="AC197" s="6">
        <v>8</v>
      </c>
      <c r="AD197" s="6">
        <v>1</v>
      </c>
      <c r="AE197" s="6">
        <v>65</v>
      </c>
      <c r="AF197" s="6">
        <v>2</v>
      </c>
      <c r="AG197" s="6" t="s">
        <v>2008</v>
      </c>
      <c r="AH197" s="6">
        <v>0</v>
      </c>
      <c r="AI197" s="6">
        <v>0</v>
      </c>
      <c r="AJ197" s="6">
        <v>32.5</v>
      </c>
      <c r="AK197" s="6">
        <v>8.1199999999999992</v>
      </c>
      <c r="AL197" s="6">
        <v>24</v>
      </c>
      <c r="AM197" s="6">
        <v>2</v>
      </c>
    </row>
    <row r="198" spans="1:39" ht="15.75" customHeight="1" x14ac:dyDescent="0.2">
      <c r="A198" s="6" t="s">
        <v>222</v>
      </c>
      <c r="B198" s="6" t="s">
        <v>1997</v>
      </c>
      <c r="C198" s="6" t="s">
        <v>2009</v>
      </c>
      <c r="D198" s="6" t="s">
        <v>1064</v>
      </c>
      <c r="E198" s="6">
        <v>9.1999999999999993</v>
      </c>
      <c r="F198" s="6" t="s">
        <v>2010</v>
      </c>
      <c r="G198" s="6" t="s">
        <v>2011</v>
      </c>
      <c r="H198" s="6" t="s">
        <v>2012</v>
      </c>
      <c r="I198" s="6" t="s">
        <v>1134</v>
      </c>
      <c r="J198" s="6" t="s">
        <v>1058</v>
      </c>
      <c r="K198" s="6" t="s">
        <v>1097</v>
      </c>
      <c r="L198" s="6" t="s">
        <v>1070</v>
      </c>
      <c r="M198" s="6">
        <v>40</v>
      </c>
      <c r="N198" s="6">
        <v>32</v>
      </c>
      <c r="O198" s="6">
        <v>13</v>
      </c>
      <c r="P198" s="6">
        <v>542</v>
      </c>
      <c r="Q198" s="6" t="s">
        <v>2013</v>
      </c>
      <c r="R198" s="6">
        <v>0</v>
      </c>
      <c r="S198" s="6">
        <v>1</v>
      </c>
      <c r="T198" s="6">
        <v>50</v>
      </c>
      <c r="U198" s="6">
        <v>19</v>
      </c>
      <c r="V198" s="6">
        <v>28.52</v>
      </c>
      <c r="W198" s="6">
        <v>136.86000000000001</v>
      </c>
      <c r="X198" s="6">
        <v>15</v>
      </c>
      <c r="Y198" s="6">
        <v>0</v>
      </c>
      <c r="Z198" s="6">
        <v>2</v>
      </c>
      <c r="AA198" s="6">
        <v>2</v>
      </c>
      <c r="AB198" s="6">
        <v>22</v>
      </c>
      <c r="AC198" s="6">
        <v>53.2</v>
      </c>
      <c r="AD198" s="6">
        <v>0</v>
      </c>
      <c r="AE198" s="6">
        <v>449</v>
      </c>
      <c r="AF198" s="6">
        <v>11</v>
      </c>
      <c r="AG198" s="6" t="s">
        <v>1388</v>
      </c>
      <c r="AH198" s="6">
        <v>0</v>
      </c>
      <c r="AI198" s="6">
        <v>0</v>
      </c>
      <c r="AJ198" s="6">
        <v>40.81</v>
      </c>
      <c r="AK198" s="6">
        <v>8.41</v>
      </c>
      <c r="AL198" s="6">
        <v>29.09</v>
      </c>
      <c r="AM198" s="6">
        <v>22</v>
      </c>
    </row>
    <row r="199" spans="1:39" ht="15.75" customHeight="1" x14ac:dyDescent="0.2">
      <c r="A199" s="6" t="s">
        <v>178</v>
      </c>
      <c r="B199" s="6" t="s">
        <v>1997</v>
      </c>
      <c r="C199" s="6" t="s">
        <v>2014</v>
      </c>
      <c r="D199" s="6" t="s">
        <v>1064</v>
      </c>
      <c r="E199" s="6">
        <v>8.75</v>
      </c>
      <c r="F199" s="6" t="s">
        <v>2015</v>
      </c>
      <c r="G199" s="6" t="s">
        <v>2016</v>
      </c>
      <c r="H199" s="6" t="s">
        <v>2017</v>
      </c>
      <c r="I199" s="6" t="s">
        <v>1103</v>
      </c>
      <c r="J199" s="6" t="s">
        <v>1058</v>
      </c>
      <c r="K199" s="6" t="s">
        <v>1130</v>
      </c>
      <c r="L199" s="6" t="s">
        <v>1070</v>
      </c>
      <c r="M199" s="6">
        <v>37</v>
      </c>
      <c r="N199" s="6">
        <v>24</v>
      </c>
      <c r="O199" s="6">
        <v>8</v>
      </c>
      <c r="P199" s="6">
        <v>264</v>
      </c>
      <c r="Q199" s="6" t="s">
        <v>2018</v>
      </c>
      <c r="R199" s="6">
        <v>0</v>
      </c>
      <c r="S199" s="6">
        <v>0</v>
      </c>
      <c r="T199" s="6">
        <v>14</v>
      </c>
      <c r="U199" s="6">
        <v>16</v>
      </c>
      <c r="V199" s="6">
        <v>16.5</v>
      </c>
      <c r="W199" s="6">
        <v>121.1</v>
      </c>
      <c r="X199" s="6">
        <v>19</v>
      </c>
      <c r="Y199" s="6">
        <v>0</v>
      </c>
      <c r="Z199" s="6">
        <v>3</v>
      </c>
      <c r="AA199" s="6">
        <v>1</v>
      </c>
      <c r="AB199" s="6">
        <v>34</v>
      </c>
      <c r="AC199" s="6">
        <v>123.4</v>
      </c>
      <c r="AD199" s="6">
        <v>1</v>
      </c>
      <c r="AE199" s="6">
        <v>1008</v>
      </c>
      <c r="AF199" s="6">
        <v>39</v>
      </c>
      <c r="AG199" s="6" t="s">
        <v>2019</v>
      </c>
      <c r="AH199" s="6">
        <v>1</v>
      </c>
      <c r="AI199" s="6">
        <v>1</v>
      </c>
      <c r="AJ199" s="6">
        <v>25.84</v>
      </c>
      <c r="AK199" s="6">
        <v>8.15</v>
      </c>
      <c r="AL199" s="6">
        <v>19.02</v>
      </c>
      <c r="AM199" s="6">
        <v>34</v>
      </c>
    </row>
    <row r="200" spans="1:39" ht="15.75" customHeight="1" x14ac:dyDescent="0.2">
      <c r="A200" s="6" t="s">
        <v>202</v>
      </c>
      <c r="B200" s="6" t="s">
        <v>1997</v>
      </c>
      <c r="C200" s="6" t="s">
        <v>2020</v>
      </c>
      <c r="D200" s="6" t="s">
        <v>1064</v>
      </c>
      <c r="E200" s="6">
        <v>8.25</v>
      </c>
      <c r="F200" s="6" t="s">
        <v>2021</v>
      </c>
      <c r="G200" s="6" t="s">
        <v>2022</v>
      </c>
      <c r="H200" s="6" t="s">
        <v>2023</v>
      </c>
      <c r="I200" s="6" t="s">
        <v>1057</v>
      </c>
      <c r="J200" s="6" t="s">
        <v>1078</v>
      </c>
      <c r="K200" s="6" t="s">
        <v>1120</v>
      </c>
      <c r="L200" s="6" t="s">
        <v>1070</v>
      </c>
      <c r="M200" s="6">
        <v>19</v>
      </c>
      <c r="N200" s="6">
        <v>10</v>
      </c>
      <c r="O200" s="6">
        <v>5</v>
      </c>
      <c r="P200" s="6">
        <v>124</v>
      </c>
      <c r="Q200" s="6" t="s">
        <v>2024</v>
      </c>
      <c r="R200" s="6">
        <v>0</v>
      </c>
      <c r="S200" s="6">
        <v>0</v>
      </c>
      <c r="T200" s="6">
        <v>8</v>
      </c>
      <c r="U200" s="6">
        <v>6</v>
      </c>
      <c r="V200" s="6">
        <v>24.8</v>
      </c>
      <c r="W200" s="6">
        <v>130.52000000000001</v>
      </c>
      <c r="X200" s="6">
        <v>8</v>
      </c>
      <c r="Y200" s="6">
        <v>0</v>
      </c>
      <c r="Z200" s="6">
        <v>0</v>
      </c>
      <c r="AA200" s="6">
        <v>0</v>
      </c>
      <c r="AB200" s="6">
        <v>19</v>
      </c>
      <c r="AC200" s="6">
        <v>68.2</v>
      </c>
      <c r="AD200" s="6">
        <v>1</v>
      </c>
      <c r="AE200" s="6">
        <v>554</v>
      </c>
      <c r="AF200" s="6">
        <v>15</v>
      </c>
      <c r="AG200" s="6" t="s">
        <v>2025</v>
      </c>
      <c r="AH200" s="6">
        <v>1</v>
      </c>
      <c r="AI200" s="6">
        <v>0</v>
      </c>
      <c r="AJ200" s="6">
        <v>36.93</v>
      </c>
      <c r="AK200" s="6">
        <v>8.1</v>
      </c>
      <c r="AL200" s="6">
        <v>27.33</v>
      </c>
      <c r="AM200" s="6">
        <v>19</v>
      </c>
    </row>
    <row r="201" spans="1:39" ht="15.75" customHeight="1" x14ac:dyDescent="0.2">
      <c r="A201" s="6" t="s">
        <v>223</v>
      </c>
      <c r="B201" s="6" t="s">
        <v>1997</v>
      </c>
      <c r="C201" s="6" t="s">
        <v>2026</v>
      </c>
      <c r="D201" s="6" t="s">
        <v>1074</v>
      </c>
      <c r="E201" s="6">
        <v>7.5</v>
      </c>
      <c r="F201" s="6" t="s">
        <v>2027</v>
      </c>
      <c r="G201" s="6" t="s">
        <v>2028</v>
      </c>
      <c r="H201" s="6" t="s">
        <v>2029</v>
      </c>
      <c r="I201" s="6" t="s">
        <v>1068</v>
      </c>
      <c r="J201" s="6" t="s">
        <v>1058</v>
      </c>
      <c r="K201" s="6" t="s">
        <v>1079</v>
      </c>
      <c r="L201" s="6" t="s">
        <v>1070</v>
      </c>
      <c r="M201" s="6">
        <v>19</v>
      </c>
      <c r="N201" s="6">
        <v>3</v>
      </c>
      <c r="O201" s="6">
        <v>3</v>
      </c>
      <c r="P201" s="6">
        <v>11</v>
      </c>
      <c r="Q201" s="6" t="s">
        <v>2030</v>
      </c>
      <c r="R201" s="6">
        <v>0</v>
      </c>
      <c r="S201" s="6">
        <v>0</v>
      </c>
      <c r="T201" s="6">
        <v>1</v>
      </c>
      <c r="U201" s="6">
        <v>0</v>
      </c>
      <c r="W201" s="6">
        <v>84.61</v>
      </c>
      <c r="Z201" s="6">
        <v>0</v>
      </c>
      <c r="AA201" s="6">
        <v>0</v>
      </c>
      <c r="AB201" s="6">
        <v>19</v>
      </c>
      <c r="AC201" s="6">
        <v>71.3</v>
      </c>
      <c r="AD201" s="6">
        <v>1</v>
      </c>
      <c r="AE201" s="6">
        <v>621</v>
      </c>
      <c r="AF201" s="6">
        <v>26</v>
      </c>
      <c r="AG201" s="6" t="s">
        <v>2031</v>
      </c>
      <c r="AH201" s="6">
        <v>3</v>
      </c>
      <c r="AI201" s="6">
        <v>0</v>
      </c>
      <c r="AJ201" s="6">
        <v>23.88</v>
      </c>
      <c r="AK201" s="6">
        <v>8.68</v>
      </c>
      <c r="AL201" s="6">
        <v>16.5</v>
      </c>
      <c r="AM201" s="6">
        <v>19</v>
      </c>
    </row>
    <row r="202" spans="1:39" ht="15.75" customHeight="1" x14ac:dyDescent="0.2">
      <c r="A202" s="6" t="s">
        <v>2032</v>
      </c>
      <c r="B202" s="6" t="s">
        <v>1997</v>
      </c>
      <c r="C202" s="6" t="s">
        <v>2033</v>
      </c>
      <c r="D202" s="6" t="s">
        <v>1093</v>
      </c>
      <c r="E202" s="6">
        <v>6.75</v>
      </c>
      <c r="F202" s="6" t="s">
        <v>2032</v>
      </c>
      <c r="G202" s="6" t="s">
        <v>2034</v>
      </c>
      <c r="H202" s="6" t="s">
        <v>2035</v>
      </c>
      <c r="I202" s="6" t="s">
        <v>1077</v>
      </c>
      <c r="J202" s="6" t="s">
        <v>1078</v>
      </c>
      <c r="M202" s="6">
        <v>61</v>
      </c>
      <c r="N202" s="6">
        <v>61</v>
      </c>
      <c r="O202" s="6">
        <v>7</v>
      </c>
      <c r="P202" s="6">
        <v>1827</v>
      </c>
      <c r="Q202" s="6" t="s">
        <v>2036</v>
      </c>
      <c r="R202" s="6">
        <v>0</v>
      </c>
      <c r="S202" s="6">
        <v>11</v>
      </c>
      <c r="T202" s="6">
        <v>189</v>
      </c>
      <c r="U202" s="6">
        <v>65</v>
      </c>
      <c r="V202" s="6">
        <v>33.83</v>
      </c>
      <c r="W202" s="6">
        <v>135.03</v>
      </c>
      <c r="X202" s="6">
        <v>49</v>
      </c>
      <c r="Y202" s="6">
        <v>15</v>
      </c>
      <c r="Z202" s="6">
        <v>4</v>
      </c>
      <c r="AA202" s="6">
        <v>2</v>
      </c>
    </row>
    <row r="203" spans="1:39" ht="15.75" customHeight="1" x14ac:dyDescent="0.2">
      <c r="A203" s="6" t="s">
        <v>146</v>
      </c>
      <c r="B203" s="6" t="s">
        <v>1997</v>
      </c>
      <c r="C203" s="6" t="s">
        <v>2037</v>
      </c>
      <c r="D203" s="6" t="s">
        <v>1064</v>
      </c>
      <c r="E203" s="6">
        <v>5.75</v>
      </c>
      <c r="F203" s="6" t="s">
        <v>2038</v>
      </c>
      <c r="G203" s="6" t="s">
        <v>2039</v>
      </c>
      <c r="H203" s="6" t="s">
        <v>2040</v>
      </c>
      <c r="I203" s="6" t="s">
        <v>1057</v>
      </c>
      <c r="J203" s="6" t="s">
        <v>1058</v>
      </c>
      <c r="K203" s="6" t="s">
        <v>1059</v>
      </c>
      <c r="L203" s="6" t="s">
        <v>1070</v>
      </c>
      <c r="M203" s="6">
        <v>3</v>
      </c>
      <c r="N203" s="6">
        <v>1</v>
      </c>
      <c r="O203" s="6">
        <v>0</v>
      </c>
      <c r="P203" s="6">
        <v>21</v>
      </c>
      <c r="Q203" s="6" t="s">
        <v>1677</v>
      </c>
      <c r="R203" s="6">
        <v>0</v>
      </c>
      <c r="S203" s="6">
        <v>0</v>
      </c>
      <c r="T203" s="6">
        <v>1</v>
      </c>
      <c r="U203" s="6">
        <v>1</v>
      </c>
      <c r="V203" s="6">
        <v>21</v>
      </c>
      <c r="W203" s="6">
        <v>131.25</v>
      </c>
      <c r="Z203" s="6">
        <v>0</v>
      </c>
      <c r="AA203" s="6">
        <v>0</v>
      </c>
      <c r="AB203" s="6">
        <v>1</v>
      </c>
      <c r="AC203" s="6">
        <v>3</v>
      </c>
      <c r="AD203" s="6">
        <v>0</v>
      </c>
      <c r="AE203" s="6">
        <v>24</v>
      </c>
      <c r="AF203" s="6">
        <v>0</v>
      </c>
      <c r="AG203" s="6" t="s">
        <v>2041</v>
      </c>
      <c r="AH203" s="6">
        <v>0</v>
      </c>
      <c r="AI203" s="6">
        <v>0</v>
      </c>
      <c r="AK203" s="6">
        <v>8</v>
      </c>
      <c r="AM203" s="6">
        <v>1</v>
      </c>
    </row>
    <row r="204" spans="1:39" ht="15.75" customHeight="1" x14ac:dyDescent="0.2">
      <c r="A204" s="6" t="s">
        <v>220</v>
      </c>
      <c r="B204" s="6" t="s">
        <v>1997</v>
      </c>
      <c r="C204" s="6" t="s">
        <v>2042</v>
      </c>
      <c r="D204" s="6" t="s">
        <v>1053</v>
      </c>
      <c r="E204" s="6">
        <v>4.5999999999999996</v>
      </c>
      <c r="F204" s="6" t="s">
        <v>2043</v>
      </c>
      <c r="G204" s="6" t="s">
        <v>2044</v>
      </c>
      <c r="H204" s="6" t="s">
        <v>2045</v>
      </c>
      <c r="I204" s="6" t="s">
        <v>1057</v>
      </c>
      <c r="J204" s="6" t="s">
        <v>1058</v>
      </c>
      <c r="K204" s="6" t="s">
        <v>1097</v>
      </c>
      <c r="L204" s="6" t="s">
        <v>1060</v>
      </c>
      <c r="M204" s="6">
        <v>39</v>
      </c>
      <c r="N204" s="6">
        <v>33</v>
      </c>
      <c r="O204" s="6">
        <v>17</v>
      </c>
      <c r="P204" s="6">
        <v>709</v>
      </c>
      <c r="Q204" s="6" t="s">
        <v>2046</v>
      </c>
      <c r="R204" s="6">
        <v>0</v>
      </c>
      <c r="S204" s="6">
        <v>3</v>
      </c>
      <c r="T204" s="6">
        <v>49</v>
      </c>
      <c r="U204" s="6">
        <v>19</v>
      </c>
      <c r="V204" s="6">
        <v>44.31</v>
      </c>
      <c r="W204" s="6">
        <v>126.15</v>
      </c>
      <c r="X204" s="6">
        <v>9</v>
      </c>
      <c r="Y204" s="6">
        <v>0</v>
      </c>
      <c r="Z204" s="6">
        <v>3</v>
      </c>
      <c r="AA204" s="6">
        <v>1</v>
      </c>
      <c r="AB204" s="6">
        <v>2</v>
      </c>
      <c r="AC204" s="6">
        <v>4</v>
      </c>
      <c r="AD204" s="6">
        <v>0</v>
      </c>
      <c r="AE204" s="6">
        <v>43</v>
      </c>
      <c r="AF204" s="6">
        <v>0</v>
      </c>
      <c r="AG204" s="6" t="s">
        <v>2047</v>
      </c>
      <c r="AH204" s="6">
        <v>0</v>
      </c>
      <c r="AI204" s="6">
        <v>0</v>
      </c>
      <c r="AK204" s="6">
        <v>10.75</v>
      </c>
      <c r="AM204" s="6">
        <v>2</v>
      </c>
    </row>
    <row r="205" spans="1:39" ht="15.75" customHeight="1" x14ac:dyDescent="0.2">
      <c r="A205" s="6" t="s">
        <v>282</v>
      </c>
      <c r="B205" s="6" t="s">
        <v>1997</v>
      </c>
      <c r="C205" s="6" t="s">
        <v>2048</v>
      </c>
      <c r="D205" s="6" t="s">
        <v>1074</v>
      </c>
      <c r="E205" s="6">
        <v>4</v>
      </c>
      <c r="F205" s="6" t="s">
        <v>282</v>
      </c>
      <c r="G205" s="6" t="s">
        <v>2049</v>
      </c>
      <c r="H205" s="6" t="s">
        <v>2050</v>
      </c>
      <c r="I205" s="6" t="s">
        <v>1057</v>
      </c>
      <c r="J205" s="6" t="s">
        <v>1058</v>
      </c>
      <c r="K205" s="6" t="s">
        <v>1110</v>
      </c>
      <c r="L205" s="6" t="s">
        <v>1070</v>
      </c>
      <c r="M205" s="6">
        <v>4</v>
      </c>
      <c r="N205" s="6">
        <v>0</v>
      </c>
      <c r="O205" s="6">
        <v>0</v>
      </c>
      <c r="R205" s="6">
        <v>0</v>
      </c>
      <c r="S205" s="6">
        <v>0</v>
      </c>
      <c r="T205" s="6">
        <v>0</v>
      </c>
      <c r="U205" s="6">
        <v>0</v>
      </c>
      <c r="W205" s="6">
        <v>0</v>
      </c>
      <c r="X205" s="6">
        <v>2</v>
      </c>
      <c r="Y205" s="6">
        <v>0</v>
      </c>
      <c r="Z205" s="6">
        <v>0</v>
      </c>
      <c r="AA205" s="6">
        <v>0</v>
      </c>
      <c r="AB205" s="6">
        <v>4</v>
      </c>
      <c r="AC205" s="6">
        <v>16</v>
      </c>
      <c r="AD205" s="6">
        <v>0</v>
      </c>
      <c r="AE205" s="6">
        <v>108</v>
      </c>
      <c r="AF205" s="6">
        <v>4</v>
      </c>
      <c r="AG205" s="6" t="s">
        <v>2051</v>
      </c>
      <c r="AH205" s="6">
        <v>0</v>
      </c>
      <c r="AI205" s="6">
        <v>0</v>
      </c>
      <c r="AJ205" s="6">
        <v>27</v>
      </c>
      <c r="AK205" s="6">
        <v>6.75</v>
      </c>
      <c r="AL205" s="6">
        <v>24</v>
      </c>
      <c r="AM205" s="6">
        <v>4</v>
      </c>
    </row>
    <row r="206" spans="1:39" ht="15.75" customHeight="1" x14ac:dyDescent="0.2">
      <c r="A206" s="6" t="s">
        <v>158</v>
      </c>
      <c r="B206" s="6" t="s">
        <v>1997</v>
      </c>
      <c r="C206" s="6" t="s">
        <v>2052</v>
      </c>
      <c r="D206" s="6" t="s">
        <v>1053</v>
      </c>
      <c r="E206" s="6">
        <v>2</v>
      </c>
    </row>
    <row r="207" spans="1:39" ht="15.75" customHeight="1" x14ac:dyDescent="0.2">
      <c r="A207" s="6" t="s">
        <v>439</v>
      </c>
      <c r="B207" s="6" t="s">
        <v>1997</v>
      </c>
      <c r="C207" s="6" t="s">
        <v>2053</v>
      </c>
      <c r="D207" s="6" t="s">
        <v>1074</v>
      </c>
      <c r="E207" s="6">
        <v>2</v>
      </c>
      <c r="F207" s="6" t="s">
        <v>2054</v>
      </c>
      <c r="G207" s="6" t="s">
        <v>2055</v>
      </c>
      <c r="H207" s="6" t="s">
        <v>2056</v>
      </c>
      <c r="I207" s="6" t="s">
        <v>1149</v>
      </c>
      <c r="J207" s="6" t="s">
        <v>1058</v>
      </c>
      <c r="K207" s="6" t="s">
        <v>1079</v>
      </c>
      <c r="L207" s="6" t="s">
        <v>1070</v>
      </c>
      <c r="M207" s="6">
        <v>47</v>
      </c>
      <c r="N207" s="6">
        <v>23</v>
      </c>
      <c r="O207" s="6">
        <v>11</v>
      </c>
      <c r="P207" s="6">
        <v>85</v>
      </c>
      <c r="Q207" s="6" t="s">
        <v>2057</v>
      </c>
      <c r="R207" s="6">
        <v>0</v>
      </c>
      <c r="S207" s="6">
        <v>0</v>
      </c>
      <c r="T207" s="6">
        <v>8</v>
      </c>
      <c r="U207" s="6">
        <v>1</v>
      </c>
      <c r="V207" s="6">
        <v>7.08</v>
      </c>
      <c r="W207" s="6">
        <v>95.5</v>
      </c>
      <c r="X207" s="6">
        <v>10</v>
      </c>
      <c r="Y207" s="6">
        <v>0</v>
      </c>
      <c r="Z207" s="6">
        <v>3</v>
      </c>
      <c r="AA207" s="6">
        <v>1</v>
      </c>
      <c r="AB207" s="6">
        <v>47</v>
      </c>
      <c r="AC207" s="6">
        <v>166.3</v>
      </c>
      <c r="AD207" s="6">
        <v>0</v>
      </c>
      <c r="AE207" s="6">
        <v>1328</v>
      </c>
      <c r="AF207" s="6">
        <v>47</v>
      </c>
      <c r="AG207" s="6" t="s">
        <v>2058</v>
      </c>
      <c r="AH207" s="6">
        <v>1</v>
      </c>
      <c r="AI207" s="6">
        <v>0</v>
      </c>
      <c r="AJ207" s="6">
        <v>28.25</v>
      </c>
      <c r="AK207" s="6">
        <v>7.97</v>
      </c>
      <c r="AL207" s="6">
        <v>21.25</v>
      </c>
      <c r="AM207" s="6">
        <v>47</v>
      </c>
    </row>
    <row r="208" spans="1:39" ht="15.75" customHeight="1" x14ac:dyDescent="0.2">
      <c r="A208" s="6" t="s">
        <v>188</v>
      </c>
      <c r="B208" s="6" t="s">
        <v>1997</v>
      </c>
      <c r="C208" s="6" t="s">
        <v>2059</v>
      </c>
      <c r="D208" s="6" t="s">
        <v>1064</v>
      </c>
      <c r="E208" s="6">
        <v>0.9</v>
      </c>
      <c r="F208" s="6" t="s">
        <v>188</v>
      </c>
      <c r="G208" s="6" t="s">
        <v>2060</v>
      </c>
      <c r="H208" s="6" t="s">
        <v>2061</v>
      </c>
      <c r="I208" s="6" t="s">
        <v>1057</v>
      </c>
      <c r="J208" s="6" t="s">
        <v>1058</v>
      </c>
      <c r="K208" s="6" t="s">
        <v>1059</v>
      </c>
      <c r="L208" s="6" t="s">
        <v>1060</v>
      </c>
      <c r="M208" s="6">
        <v>48</v>
      </c>
      <c r="N208" s="6">
        <v>44</v>
      </c>
      <c r="O208" s="6">
        <v>8</v>
      </c>
      <c r="P208" s="6">
        <v>649</v>
      </c>
      <c r="Q208" s="6" t="s">
        <v>2062</v>
      </c>
      <c r="R208" s="6">
        <v>1</v>
      </c>
      <c r="S208" s="6">
        <v>0</v>
      </c>
      <c r="T208" s="6">
        <v>42</v>
      </c>
      <c r="U208" s="6">
        <v>45</v>
      </c>
      <c r="V208" s="6">
        <v>18.02</v>
      </c>
      <c r="W208" s="6">
        <v>161.44</v>
      </c>
      <c r="X208" s="6">
        <v>27</v>
      </c>
      <c r="Y208" s="6">
        <v>0</v>
      </c>
      <c r="Z208" s="6">
        <v>3</v>
      </c>
      <c r="AA208" s="6">
        <v>0</v>
      </c>
      <c r="AB208" s="6">
        <v>47</v>
      </c>
      <c r="AC208" s="6">
        <v>156</v>
      </c>
      <c r="AD208" s="6">
        <v>2</v>
      </c>
      <c r="AE208" s="6">
        <v>1070</v>
      </c>
      <c r="AF208" s="6">
        <v>73</v>
      </c>
      <c r="AG208" s="6" t="s">
        <v>2063</v>
      </c>
      <c r="AH208" s="6">
        <v>6</v>
      </c>
      <c r="AI208" s="6">
        <v>1</v>
      </c>
      <c r="AJ208" s="6">
        <v>14.65</v>
      </c>
      <c r="AK208" s="6">
        <v>6.85</v>
      </c>
      <c r="AL208" s="6">
        <v>12.82</v>
      </c>
      <c r="AM208" s="6">
        <v>47</v>
      </c>
    </row>
    <row r="209" spans="1:39" ht="15.75" customHeight="1" x14ac:dyDescent="0.2">
      <c r="A209" s="6" t="s">
        <v>207</v>
      </c>
      <c r="B209" s="6" t="s">
        <v>1997</v>
      </c>
      <c r="C209" s="6" t="s">
        <v>2064</v>
      </c>
      <c r="D209" s="6" t="s">
        <v>1064</v>
      </c>
      <c r="E209" s="6">
        <v>0.5</v>
      </c>
      <c r="F209" s="6" t="s">
        <v>2065</v>
      </c>
      <c r="G209" s="6" t="s">
        <v>2066</v>
      </c>
      <c r="H209" s="6" t="s">
        <v>2067</v>
      </c>
      <c r="I209" s="6" t="s">
        <v>1103</v>
      </c>
      <c r="J209" s="6" t="s">
        <v>1078</v>
      </c>
      <c r="K209" s="6" t="s">
        <v>1097</v>
      </c>
      <c r="L209" s="6" t="s">
        <v>1070</v>
      </c>
      <c r="M209" s="6">
        <v>7</v>
      </c>
      <c r="N209" s="6">
        <v>7</v>
      </c>
      <c r="O209" s="6">
        <v>1</v>
      </c>
      <c r="P209" s="6">
        <v>142</v>
      </c>
      <c r="Q209" s="6" t="s">
        <v>2068</v>
      </c>
      <c r="R209" s="6">
        <v>0</v>
      </c>
      <c r="S209" s="6">
        <v>0</v>
      </c>
      <c r="T209" s="6">
        <v>15</v>
      </c>
      <c r="U209" s="6">
        <v>8</v>
      </c>
      <c r="V209" s="6">
        <v>23.66</v>
      </c>
      <c r="W209" s="6">
        <v>143.43</v>
      </c>
      <c r="X209" s="6">
        <v>5</v>
      </c>
      <c r="Y209" s="6">
        <v>0</v>
      </c>
      <c r="Z209" s="6">
        <v>0</v>
      </c>
      <c r="AA209" s="6">
        <v>0</v>
      </c>
      <c r="AB209" s="6">
        <v>1</v>
      </c>
      <c r="AC209" s="6">
        <v>1</v>
      </c>
      <c r="AD209" s="6">
        <v>0</v>
      </c>
      <c r="AE209" s="6">
        <v>10</v>
      </c>
      <c r="AF209" s="6">
        <v>0</v>
      </c>
      <c r="AG209" s="6" t="s">
        <v>2069</v>
      </c>
      <c r="AH209" s="6">
        <v>0</v>
      </c>
      <c r="AI209" s="6">
        <v>0</v>
      </c>
      <c r="AK209" s="6">
        <v>10</v>
      </c>
      <c r="AM209" s="6">
        <v>1</v>
      </c>
    </row>
    <row r="210" spans="1:39" ht="15.75" customHeight="1" x14ac:dyDescent="0.2">
      <c r="A210" s="6" t="s">
        <v>303</v>
      </c>
      <c r="B210" s="6" t="s">
        <v>1997</v>
      </c>
      <c r="C210" s="6" t="s">
        <v>2070</v>
      </c>
      <c r="D210" s="6" t="s">
        <v>1074</v>
      </c>
      <c r="E210" s="6">
        <v>0.5</v>
      </c>
      <c r="F210" s="6" t="s">
        <v>303</v>
      </c>
      <c r="G210" s="6" t="s">
        <v>2071</v>
      </c>
      <c r="H210" s="6" t="s">
        <v>2072</v>
      </c>
      <c r="I210" s="6" t="s">
        <v>1057</v>
      </c>
      <c r="J210" s="6" t="s">
        <v>1058</v>
      </c>
      <c r="K210" s="6" t="s">
        <v>1120</v>
      </c>
    </row>
    <row r="211" spans="1:39" ht="15.75" customHeight="1" x14ac:dyDescent="0.2">
      <c r="A211" s="6" t="s">
        <v>665</v>
      </c>
      <c r="B211" s="6" t="s">
        <v>1997</v>
      </c>
      <c r="C211" s="6" t="s">
        <v>2073</v>
      </c>
      <c r="D211" s="6" t="s">
        <v>1074</v>
      </c>
      <c r="E211" s="6">
        <v>0.5</v>
      </c>
      <c r="F211" s="6" t="s">
        <v>101</v>
      </c>
      <c r="G211" s="6" t="s">
        <v>2074</v>
      </c>
      <c r="H211" s="6" t="s">
        <v>2075</v>
      </c>
      <c r="I211" s="6" t="s">
        <v>1057</v>
      </c>
      <c r="J211" s="6" t="s">
        <v>1058</v>
      </c>
      <c r="K211" s="6" t="s">
        <v>1079</v>
      </c>
    </row>
    <row r="212" spans="1:39" ht="15.75" customHeight="1" x14ac:dyDescent="0.2">
      <c r="A212" s="6" t="s">
        <v>235</v>
      </c>
      <c r="B212" s="6" t="s">
        <v>1997</v>
      </c>
      <c r="C212" s="6" t="s">
        <v>2076</v>
      </c>
      <c r="D212" s="6" t="s">
        <v>1074</v>
      </c>
      <c r="E212" s="6">
        <v>0.2</v>
      </c>
      <c r="F212" s="6" t="s">
        <v>235</v>
      </c>
      <c r="G212" s="6" t="s">
        <v>2077</v>
      </c>
      <c r="H212" s="6" t="s">
        <v>2078</v>
      </c>
      <c r="I212" s="6" t="s">
        <v>1057</v>
      </c>
      <c r="J212" s="6" t="s">
        <v>1078</v>
      </c>
      <c r="K212" s="6" t="s">
        <v>1116</v>
      </c>
    </row>
    <row r="213" spans="1:39" ht="15.75" customHeight="1" x14ac:dyDescent="0.2">
      <c r="A213" s="6" t="s">
        <v>115</v>
      </c>
      <c r="B213" s="6" t="s">
        <v>1997</v>
      </c>
      <c r="C213" s="6" t="s">
        <v>2079</v>
      </c>
      <c r="D213" s="6" t="s">
        <v>1064</v>
      </c>
      <c r="E213" s="6">
        <v>0.2</v>
      </c>
      <c r="F213" s="6" t="s">
        <v>115</v>
      </c>
      <c r="G213" s="6" t="s">
        <v>2080</v>
      </c>
      <c r="H213" s="6" t="s">
        <v>2081</v>
      </c>
      <c r="I213" s="6" t="s">
        <v>1057</v>
      </c>
      <c r="J213" s="6" t="s">
        <v>1058</v>
      </c>
      <c r="K213" s="6" t="s">
        <v>1059</v>
      </c>
    </row>
    <row r="214" spans="1:39" ht="15.75" customHeight="1" x14ac:dyDescent="0.2">
      <c r="A214" s="6" t="s">
        <v>196</v>
      </c>
      <c r="B214" s="6" t="s">
        <v>1997</v>
      </c>
      <c r="C214" s="6" t="s">
        <v>2082</v>
      </c>
      <c r="D214" s="6" t="s">
        <v>1064</v>
      </c>
      <c r="E214" s="6">
        <v>0.2</v>
      </c>
      <c r="F214" s="6" t="s">
        <v>196</v>
      </c>
      <c r="G214" s="6" t="s">
        <v>2083</v>
      </c>
      <c r="H214" s="6" t="s">
        <v>2084</v>
      </c>
      <c r="I214" s="6" t="s">
        <v>1057</v>
      </c>
      <c r="J214" s="6" t="s">
        <v>1058</v>
      </c>
      <c r="K214" s="6" t="s">
        <v>1059</v>
      </c>
    </row>
    <row r="215" spans="1:39" ht="15.75" customHeight="1" x14ac:dyDescent="0.2">
      <c r="A215" s="6" t="s">
        <v>226</v>
      </c>
      <c r="B215" s="6" t="s">
        <v>1997</v>
      </c>
      <c r="C215" s="6" t="s">
        <v>2085</v>
      </c>
      <c r="D215" s="6" t="s">
        <v>1074</v>
      </c>
      <c r="E215" s="6">
        <v>0.2</v>
      </c>
      <c r="F215" s="6" t="s">
        <v>2086</v>
      </c>
      <c r="G215" s="6" t="s">
        <v>2087</v>
      </c>
      <c r="H215" s="6" t="s">
        <v>1850</v>
      </c>
      <c r="I215" s="6" t="s">
        <v>1057</v>
      </c>
      <c r="J215" s="6" t="s">
        <v>1058</v>
      </c>
      <c r="K215" s="6" t="s">
        <v>1130</v>
      </c>
    </row>
    <row r="216" spans="1:39" ht="15.75" customHeight="1" x14ac:dyDescent="0.2">
      <c r="A216" s="6" t="s">
        <v>218</v>
      </c>
      <c r="B216" s="6" t="s">
        <v>1997</v>
      </c>
      <c r="C216" s="6" t="s">
        <v>2088</v>
      </c>
      <c r="D216" s="6" t="s">
        <v>1053</v>
      </c>
      <c r="E216" s="6">
        <v>0.2</v>
      </c>
      <c r="F216" s="6" t="s">
        <v>218</v>
      </c>
      <c r="G216" s="6" t="s">
        <v>2089</v>
      </c>
      <c r="H216" s="6" t="s">
        <v>2090</v>
      </c>
      <c r="I216" s="6" t="s">
        <v>1057</v>
      </c>
      <c r="J216" s="6" t="s">
        <v>1058</v>
      </c>
      <c r="K216" s="6" t="s">
        <v>1097</v>
      </c>
    </row>
    <row r="217" spans="1:39" ht="15.75" customHeight="1" x14ac:dyDescent="0.2">
      <c r="A217" s="6" t="s">
        <v>642</v>
      </c>
      <c r="B217" s="6" t="s">
        <v>2091</v>
      </c>
      <c r="C217" s="6" t="s">
        <v>2092</v>
      </c>
      <c r="D217" s="6" t="s">
        <v>1074</v>
      </c>
      <c r="E217" s="6">
        <v>15</v>
      </c>
      <c r="F217" s="6" t="s">
        <v>560</v>
      </c>
      <c r="G217" s="6" t="s">
        <v>2093</v>
      </c>
      <c r="H217" s="6" t="s">
        <v>2094</v>
      </c>
      <c r="I217" s="6" t="s">
        <v>1273</v>
      </c>
      <c r="J217" s="6" t="s">
        <v>1058</v>
      </c>
      <c r="K217" s="6" t="s">
        <v>1110</v>
      </c>
      <c r="L217" s="6" t="s">
        <v>1070</v>
      </c>
      <c r="M217" s="6">
        <v>58</v>
      </c>
      <c r="N217" s="6">
        <v>29</v>
      </c>
      <c r="O217" s="6">
        <v>13</v>
      </c>
      <c r="P217" s="6">
        <v>183</v>
      </c>
      <c r="Q217" s="6" t="s">
        <v>2095</v>
      </c>
      <c r="R217" s="6">
        <v>0</v>
      </c>
      <c r="S217" s="6">
        <v>0</v>
      </c>
      <c r="T217" s="6">
        <v>11</v>
      </c>
      <c r="U217" s="6">
        <v>11</v>
      </c>
      <c r="V217" s="6">
        <v>11.43</v>
      </c>
      <c r="W217" s="6">
        <v>118.83</v>
      </c>
      <c r="X217" s="6">
        <v>20</v>
      </c>
      <c r="Y217" s="6">
        <v>0</v>
      </c>
      <c r="Z217" s="6">
        <v>6</v>
      </c>
      <c r="AA217" s="6">
        <v>1</v>
      </c>
      <c r="AB217" s="6">
        <v>58</v>
      </c>
      <c r="AC217" s="6">
        <v>219.2</v>
      </c>
      <c r="AD217" s="6">
        <v>1</v>
      </c>
      <c r="AE217" s="6">
        <v>1357</v>
      </c>
      <c r="AF217" s="6">
        <v>105</v>
      </c>
      <c r="AG217" s="6" t="s">
        <v>2096</v>
      </c>
      <c r="AH217" s="6">
        <v>10</v>
      </c>
      <c r="AI217" s="6">
        <v>2</v>
      </c>
      <c r="AJ217" s="6">
        <v>12.92</v>
      </c>
      <c r="AK217" s="6">
        <v>6.18</v>
      </c>
      <c r="AL217" s="6">
        <v>12.53</v>
      </c>
      <c r="AM217" s="6">
        <v>58</v>
      </c>
    </row>
    <row r="218" spans="1:39" ht="15.75" customHeight="1" x14ac:dyDescent="0.2">
      <c r="A218" s="6" t="s">
        <v>448</v>
      </c>
      <c r="B218" s="6" t="s">
        <v>2091</v>
      </c>
      <c r="C218" s="6" t="s">
        <v>2097</v>
      </c>
      <c r="D218" s="6" t="s">
        <v>1064</v>
      </c>
      <c r="E218" s="6">
        <v>15</v>
      </c>
      <c r="F218" s="6" t="s">
        <v>2098</v>
      </c>
      <c r="G218" s="6" t="s">
        <v>2099</v>
      </c>
      <c r="H218" s="6" t="s">
        <v>2100</v>
      </c>
      <c r="I218" s="6" t="s">
        <v>1057</v>
      </c>
      <c r="J218" s="6" t="s">
        <v>1058</v>
      </c>
      <c r="K218" s="6" t="s">
        <v>1130</v>
      </c>
      <c r="L218" s="6" t="s">
        <v>1070</v>
      </c>
      <c r="M218" s="6">
        <v>54</v>
      </c>
      <c r="N218" s="6">
        <v>36</v>
      </c>
      <c r="O218" s="6">
        <v>9</v>
      </c>
      <c r="P218" s="6">
        <v>553</v>
      </c>
      <c r="Q218" s="6" t="s">
        <v>2101</v>
      </c>
      <c r="R218" s="6">
        <v>0</v>
      </c>
      <c r="S218" s="6">
        <v>0</v>
      </c>
      <c r="T218" s="6">
        <v>34</v>
      </c>
      <c r="U218" s="6">
        <v>32</v>
      </c>
      <c r="V218" s="6">
        <v>20.48</v>
      </c>
      <c r="W218" s="6">
        <v>146.29</v>
      </c>
      <c r="X218" s="6">
        <v>34</v>
      </c>
      <c r="Y218" s="6">
        <v>0</v>
      </c>
      <c r="Z218" s="6">
        <v>2</v>
      </c>
      <c r="AA218" s="6">
        <v>2</v>
      </c>
      <c r="AB218" s="6">
        <v>47</v>
      </c>
      <c r="AC218" s="6">
        <v>139.5</v>
      </c>
      <c r="AD218" s="6">
        <v>1</v>
      </c>
      <c r="AE218" s="6">
        <v>1151</v>
      </c>
      <c r="AF218" s="6">
        <v>42</v>
      </c>
      <c r="AG218" s="6" t="s">
        <v>2102</v>
      </c>
      <c r="AH218" s="6">
        <v>2</v>
      </c>
      <c r="AI218" s="6">
        <v>0</v>
      </c>
      <c r="AJ218" s="6">
        <v>27.4</v>
      </c>
      <c r="AK218" s="6">
        <v>8.23</v>
      </c>
      <c r="AL218" s="6">
        <v>19.97</v>
      </c>
      <c r="AM218" s="6">
        <v>47</v>
      </c>
    </row>
    <row r="219" spans="1:39" ht="15.75" customHeight="1" x14ac:dyDescent="0.2">
      <c r="A219" s="6" t="s">
        <v>210</v>
      </c>
      <c r="B219" s="6" t="s">
        <v>2091</v>
      </c>
      <c r="C219" s="6" t="s">
        <v>2103</v>
      </c>
      <c r="D219" s="6" t="s">
        <v>1074</v>
      </c>
      <c r="E219" s="6">
        <v>10</v>
      </c>
      <c r="F219" s="6" t="s">
        <v>2104</v>
      </c>
      <c r="G219" s="6" t="s">
        <v>2105</v>
      </c>
      <c r="H219" s="6" t="s">
        <v>2106</v>
      </c>
      <c r="I219" s="6" t="s">
        <v>1198</v>
      </c>
      <c r="J219" s="6" t="s">
        <v>1058</v>
      </c>
      <c r="K219" s="6" t="s">
        <v>1079</v>
      </c>
      <c r="L219" s="6" t="s">
        <v>1070</v>
      </c>
      <c r="M219" s="6">
        <v>15</v>
      </c>
      <c r="N219" s="6">
        <v>2</v>
      </c>
      <c r="O219" s="6">
        <v>0</v>
      </c>
      <c r="P219" s="6">
        <v>15</v>
      </c>
      <c r="Q219" s="6" t="s">
        <v>2107</v>
      </c>
      <c r="R219" s="6">
        <v>0</v>
      </c>
      <c r="S219" s="6">
        <v>0</v>
      </c>
      <c r="T219" s="6">
        <v>0</v>
      </c>
      <c r="U219" s="6">
        <v>2</v>
      </c>
      <c r="V219" s="6">
        <v>7.5</v>
      </c>
      <c r="W219" s="6">
        <v>136.36000000000001</v>
      </c>
      <c r="X219" s="6">
        <v>4</v>
      </c>
      <c r="Y219" s="6">
        <v>0</v>
      </c>
      <c r="Z219" s="6">
        <v>0</v>
      </c>
      <c r="AA219" s="6">
        <v>0</v>
      </c>
      <c r="AB219" s="6">
        <v>15</v>
      </c>
      <c r="AC219" s="6">
        <v>54</v>
      </c>
      <c r="AD219" s="6">
        <v>0</v>
      </c>
      <c r="AE219" s="6">
        <v>385</v>
      </c>
      <c r="AF219" s="6">
        <v>25</v>
      </c>
      <c r="AG219" s="6" t="s">
        <v>2108</v>
      </c>
      <c r="AH219" s="6">
        <v>2</v>
      </c>
      <c r="AI219" s="6">
        <v>1</v>
      </c>
      <c r="AJ219" s="6">
        <v>15.4</v>
      </c>
      <c r="AK219" s="6">
        <v>7.12</v>
      </c>
      <c r="AL219" s="6">
        <v>12.96</v>
      </c>
      <c r="AM219" s="6">
        <v>15</v>
      </c>
    </row>
    <row r="220" spans="1:39" ht="15.75" customHeight="1" x14ac:dyDescent="0.2">
      <c r="A220" s="6" t="s">
        <v>273</v>
      </c>
      <c r="B220" s="6" t="s">
        <v>2091</v>
      </c>
      <c r="C220" s="6" t="s">
        <v>2109</v>
      </c>
      <c r="D220" s="6" t="s">
        <v>1064</v>
      </c>
      <c r="E220" s="6">
        <v>9</v>
      </c>
    </row>
    <row r="221" spans="1:39" ht="15.75" customHeight="1" x14ac:dyDescent="0.2">
      <c r="A221" s="6" t="s">
        <v>597</v>
      </c>
      <c r="B221" s="6" t="s">
        <v>2091</v>
      </c>
      <c r="C221" s="6" t="s">
        <v>2110</v>
      </c>
      <c r="D221" s="6" t="s">
        <v>1053</v>
      </c>
      <c r="E221" s="6">
        <v>8</v>
      </c>
      <c r="F221" s="6" t="s">
        <v>597</v>
      </c>
      <c r="G221" s="6" t="s">
        <v>2111</v>
      </c>
      <c r="H221" s="6" t="s">
        <v>2112</v>
      </c>
      <c r="I221" s="6" t="s">
        <v>1057</v>
      </c>
      <c r="J221" s="6" t="s">
        <v>1058</v>
      </c>
      <c r="K221" s="6" t="s">
        <v>1059</v>
      </c>
    </row>
    <row r="222" spans="1:39" ht="15.75" customHeight="1" x14ac:dyDescent="0.2">
      <c r="A222" s="6" t="s">
        <v>2113</v>
      </c>
      <c r="B222" s="6" t="s">
        <v>2091</v>
      </c>
      <c r="C222" s="6" t="s">
        <v>2114</v>
      </c>
      <c r="D222" s="6" t="s">
        <v>1074</v>
      </c>
      <c r="E222" s="6">
        <v>6.25</v>
      </c>
      <c r="F222" s="6" t="s">
        <v>2115</v>
      </c>
      <c r="G222" s="6" t="s">
        <v>2116</v>
      </c>
      <c r="H222" s="6" t="s">
        <v>2117</v>
      </c>
      <c r="I222" s="6" t="s">
        <v>1057</v>
      </c>
      <c r="J222" s="6" t="s">
        <v>1058</v>
      </c>
      <c r="K222" s="6" t="s">
        <v>1079</v>
      </c>
      <c r="L222" s="6" t="s">
        <v>1070</v>
      </c>
      <c r="M222" s="6">
        <v>17</v>
      </c>
      <c r="N222" s="6">
        <v>2</v>
      </c>
      <c r="O222" s="6">
        <v>2</v>
      </c>
      <c r="P222" s="6">
        <v>0</v>
      </c>
      <c r="Q222" s="6" t="s">
        <v>2118</v>
      </c>
      <c r="R222" s="6">
        <v>0</v>
      </c>
      <c r="S222" s="6">
        <v>0</v>
      </c>
      <c r="T222" s="6">
        <v>0</v>
      </c>
      <c r="U222" s="6">
        <v>0</v>
      </c>
      <c r="W222" s="6">
        <v>0</v>
      </c>
      <c r="X222" s="6">
        <v>1</v>
      </c>
      <c r="Y222" s="6">
        <v>0</v>
      </c>
      <c r="Z222" s="6">
        <v>2</v>
      </c>
      <c r="AA222" s="6">
        <v>0</v>
      </c>
      <c r="AB222" s="6">
        <v>17</v>
      </c>
      <c r="AC222" s="6">
        <v>59.3</v>
      </c>
      <c r="AD222" s="6">
        <v>1</v>
      </c>
      <c r="AE222" s="6">
        <v>568</v>
      </c>
      <c r="AF222" s="6">
        <v>18</v>
      </c>
      <c r="AG222" s="6" t="s">
        <v>1650</v>
      </c>
      <c r="AH222" s="6">
        <v>3</v>
      </c>
      <c r="AI222" s="6">
        <v>0</v>
      </c>
      <c r="AJ222" s="6">
        <v>31.55</v>
      </c>
      <c r="AK222" s="6">
        <v>9.5399999999999991</v>
      </c>
      <c r="AL222" s="6">
        <v>19.829999999999998</v>
      </c>
      <c r="AM222" s="6">
        <v>17</v>
      </c>
    </row>
    <row r="223" spans="1:39" ht="15.75" customHeight="1" x14ac:dyDescent="0.2">
      <c r="A223" s="6" t="s">
        <v>350</v>
      </c>
      <c r="B223" s="6" t="s">
        <v>2091</v>
      </c>
      <c r="C223" s="6" t="s">
        <v>2119</v>
      </c>
      <c r="D223" s="6" t="s">
        <v>1074</v>
      </c>
      <c r="E223" s="6">
        <v>3.2</v>
      </c>
      <c r="F223" s="6" t="s">
        <v>350</v>
      </c>
      <c r="G223" s="6" t="s">
        <v>2120</v>
      </c>
      <c r="H223" s="6" t="s">
        <v>2121</v>
      </c>
      <c r="I223" s="6" t="s">
        <v>1057</v>
      </c>
      <c r="J223" s="6" t="s">
        <v>1078</v>
      </c>
      <c r="K223" s="6" t="s">
        <v>1116</v>
      </c>
    </row>
    <row r="224" spans="1:39" ht="15.75" customHeight="1" x14ac:dyDescent="0.2">
      <c r="A224" s="6" t="s">
        <v>2122</v>
      </c>
      <c r="B224" s="6" t="s">
        <v>2091</v>
      </c>
      <c r="C224" s="6" t="s">
        <v>2123</v>
      </c>
      <c r="D224" s="6" t="s">
        <v>1074</v>
      </c>
      <c r="E224" s="6">
        <v>3</v>
      </c>
      <c r="F224" s="6" t="s">
        <v>2122</v>
      </c>
      <c r="G224" s="6" t="s">
        <v>2124</v>
      </c>
      <c r="H224" s="6" t="s">
        <v>2125</v>
      </c>
      <c r="I224" s="6" t="s">
        <v>1057</v>
      </c>
      <c r="J224" s="6" t="s">
        <v>1078</v>
      </c>
      <c r="K224" s="6" t="s">
        <v>1120</v>
      </c>
      <c r="L224" s="6" t="s">
        <v>1060</v>
      </c>
      <c r="M224" s="6">
        <v>40</v>
      </c>
      <c r="N224" s="6">
        <v>16</v>
      </c>
      <c r="O224" s="6">
        <v>4</v>
      </c>
      <c r="P224" s="6">
        <v>111</v>
      </c>
      <c r="Q224" s="6" t="s">
        <v>2126</v>
      </c>
      <c r="R224" s="6">
        <v>0</v>
      </c>
      <c r="S224" s="6">
        <v>0</v>
      </c>
      <c r="T224" s="6">
        <v>10</v>
      </c>
      <c r="U224" s="6">
        <v>1</v>
      </c>
      <c r="V224" s="6">
        <v>9.25</v>
      </c>
      <c r="W224" s="6">
        <v>96.52</v>
      </c>
      <c r="X224" s="6">
        <v>14</v>
      </c>
      <c r="Y224" s="6">
        <v>0</v>
      </c>
      <c r="Z224" s="6">
        <v>4</v>
      </c>
      <c r="AA224" s="6">
        <v>4</v>
      </c>
      <c r="AB224" s="6">
        <v>40</v>
      </c>
      <c r="AC224" s="6">
        <v>158</v>
      </c>
      <c r="AD224" s="6">
        <v>7</v>
      </c>
      <c r="AE224" s="6">
        <v>960</v>
      </c>
      <c r="AF224" s="6">
        <v>55</v>
      </c>
      <c r="AG224" s="6" t="s">
        <v>2127</v>
      </c>
      <c r="AH224" s="6">
        <v>2</v>
      </c>
      <c r="AI224" s="6">
        <v>1</v>
      </c>
      <c r="AJ224" s="6">
        <v>17.45</v>
      </c>
      <c r="AK224" s="6">
        <v>6.07</v>
      </c>
      <c r="AL224" s="6">
        <v>17.23</v>
      </c>
      <c r="AM224" s="6">
        <v>40</v>
      </c>
    </row>
    <row r="225" spans="1:39" ht="15.75" customHeight="1" x14ac:dyDescent="0.2">
      <c r="A225" s="6" t="s">
        <v>141</v>
      </c>
      <c r="B225" s="6" t="s">
        <v>2091</v>
      </c>
      <c r="C225" s="6" t="s">
        <v>2128</v>
      </c>
      <c r="D225" s="6" t="s">
        <v>1053</v>
      </c>
      <c r="E225" s="6">
        <v>3</v>
      </c>
      <c r="F225" s="6" t="s">
        <v>2129</v>
      </c>
      <c r="G225" s="6" t="s">
        <v>2130</v>
      </c>
      <c r="H225" s="6" t="s">
        <v>2131</v>
      </c>
      <c r="I225" s="6" t="s">
        <v>1077</v>
      </c>
      <c r="J225" s="6" t="s">
        <v>1078</v>
      </c>
      <c r="K225" s="6" t="s">
        <v>1059</v>
      </c>
      <c r="M225" s="6">
        <v>95</v>
      </c>
      <c r="N225" s="6">
        <v>83</v>
      </c>
      <c r="O225" s="6">
        <v>27</v>
      </c>
      <c r="P225" s="6">
        <v>1786</v>
      </c>
      <c r="Q225" s="6" t="s">
        <v>2132</v>
      </c>
      <c r="R225" s="6">
        <v>1</v>
      </c>
      <c r="S225" s="6">
        <v>4</v>
      </c>
      <c r="T225" s="6">
        <v>119</v>
      </c>
      <c r="U225" s="6">
        <v>79</v>
      </c>
      <c r="V225" s="6">
        <v>31.89</v>
      </c>
      <c r="W225" s="6">
        <v>140.63</v>
      </c>
      <c r="X225" s="6">
        <v>70</v>
      </c>
      <c r="Y225" s="6">
        <v>1</v>
      </c>
      <c r="Z225" s="6">
        <v>0</v>
      </c>
      <c r="AA225" s="6">
        <v>4</v>
      </c>
    </row>
    <row r="226" spans="1:39" ht="15.75" customHeight="1" x14ac:dyDescent="0.2">
      <c r="A226" s="6" t="s">
        <v>660</v>
      </c>
      <c r="B226" s="6" t="s">
        <v>2091</v>
      </c>
      <c r="C226" s="6" t="s">
        <v>2133</v>
      </c>
      <c r="D226" s="6" t="s">
        <v>1053</v>
      </c>
      <c r="E226" s="6">
        <v>2.6</v>
      </c>
      <c r="F226" s="6" t="s">
        <v>2134</v>
      </c>
      <c r="G226" s="6" t="s">
        <v>2135</v>
      </c>
      <c r="H226" s="6" t="s">
        <v>2136</v>
      </c>
      <c r="I226" s="6" t="s">
        <v>1057</v>
      </c>
      <c r="J226" s="6" t="s">
        <v>1058</v>
      </c>
      <c r="K226" s="6" t="s">
        <v>1110</v>
      </c>
      <c r="L226" s="6" t="s">
        <v>1060</v>
      </c>
      <c r="M226" s="6">
        <v>20</v>
      </c>
      <c r="N226" s="6">
        <v>18</v>
      </c>
      <c r="O226" s="6">
        <v>3</v>
      </c>
      <c r="P226" s="6">
        <v>424</v>
      </c>
      <c r="Q226" s="6" t="s">
        <v>2137</v>
      </c>
      <c r="R226" s="6">
        <v>0</v>
      </c>
      <c r="S226" s="6">
        <v>2</v>
      </c>
      <c r="T226" s="6">
        <v>29</v>
      </c>
      <c r="U226" s="6">
        <v>28</v>
      </c>
      <c r="V226" s="6">
        <v>28.26</v>
      </c>
      <c r="W226" s="6">
        <v>151.97</v>
      </c>
      <c r="X226" s="6">
        <v>7</v>
      </c>
      <c r="Y226" s="6">
        <v>0</v>
      </c>
      <c r="Z226" s="6">
        <v>3</v>
      </c>
      <c r="AA226" s="6">
        <v>1</v>
      </c>
      <c r="AB226" s="6">
        <v>2</v>
      </c>
      <c r="AC226" s="6">
        <v>3</v>
      </c>
      <c r="AD226" s="6">
        <v>0</v>
      </c>
      <c r="AE226" s="6">
        <v>26</v>
      </c>
      <c r="AF226" s="6">
        <v>0</v>
      </c>
      <c r="AG226" s="6" t="s">
        <v>2138</v>
      </c>
      <c r="AH226" s="6">
        <v>0</v>
      </c>
      <c r="AI226" s="6">
        <v>0</v>
      </c>
      <c r="AK226" s="6">
        <v>8.66</v>
      </c>
      <c r="AM226" s="6">
        <v>2</v>
      </c>
    </row>
    <row r="227" spans="1:39" ht="15.75" customHeight="1" x14ac:dyDescent="0.2">
      <c r="A227" s="6" t="s">
        <v>95</v>
      </c>
      <c r="B227" s="6" t="s">
        <v>2091</v>
      </c>
      <c r="C227" s="6" t="s">
        <v>2139</v>
      </c>
      <c r="D227" s="6" t="s">
        <v>1074</v>
      </c>
      <c r="E227" s="6">
        <v>2.4</v>
      </c>
      <c r="F227" s="6" t="s">
        <v>2140</v>
      </c>
      <c r="G227" s="6" t="s">
        <v>2141</v>
      </c>
      <c r="H227" s="6" t="s">
        <v>2142</v>
      </c>
      <c r="I227" s="6" t="s">
        <v>1103</v>
      </c>
      <c r="J227" s="6" t="s">
        <v>1058</v>
      </c>
      <c r="K227" s="6" t="s">
        <v>1125</v>
      </c>
    </row>
    <row r="228" spans="1:39" ht="15.75" customHeight="1" x14ac:dyDescent="0.2">
      <c r="A228" s="6" t="s">
        <v>224</v>
      </c>
      <c r="B228" s="6" t="s">
        <v>2091</v>
      </c>
      <c r="C228" s="6" t="s">
        <v>2143</v>
      </c>
      <c r="D228" s="6" t="s">
        <v>1093</v>
      </c>
      <c r="E228" s="6">
        <v>2.4</v>
      </c>
      <c r="F228" s="6" t="s">
        <v>2144</v>
      </c>
      <c r="G228" s="6" t="s">
        <v>2145</v>
      </c>
      <c r="H228" s="6" t="s">
        <v>2146</v>
      </c>
      <c r="I228" s="6" t="s">
        <v>1134</v>
      </c>
      <c r="J228" s="6" t="s">
        <v>1078</v>
      </c>
      <c r="K228" s="6" t="s">
        <v>1097</v>
      </c>
      <c r="M228" s="6">
        <v>60</v>
      </c>
      <c r="N228" s="6">
        <v>45</v>
      </c>
      <c r="O228" s="6">
        <v>9</v>
      </c>
      <c r="P228" s="6">
        <v>789</v>
      </c>
      <c r="Q228" s="6" t="s">
        <v>2147</v>
      </c>
      <c r="R228" s="6">
        <v>0</v>
      </c>
      <c r="S228" s="6">
        <v>3</v>
      </c>
      <c r="T228" s="6">
        <v>57</v>
      </c>
      <c r="U228" s="6">
        <v>32</v>
      </c>
      <c r="V228" s="6">
        <v>21.91</v>
      </c>
      <c r="W228" s="6">
        <v>129.34</v>
      </c>
      <c r="X228" s="6">
        <v>38</v>
      </c>
      <c r="Y228" s="6">
        <v>4</v>
      </c>
      <c r="Z228" s="6">
        <v>1</v>
      </c>
      <c r="AA228" s="6">
        <v>4</v>
      </c>
    </row>
    <row r="229" spans="1:39" ht="15.75" customHeight="1" x14ac:dyDescent="0.2">
      <c r="A229" s="6" t="s">
        <v>179</v>
      </c>
      <c r="B229" s="6" t="s">
        <v>2091</v>
      </c>
      <c r="C229" s="6" t="s">
        <v>2148</v>
      </c>
      <c r="D229" s="6" t="s">
        <v>1053</v>
      </c>
      <c r="E229" s="6">
        <v>2</v>
      </c>
      <c r="F229" s="6" t="s">
        <v>2149</v>
      </c>
      <c r="G229" s="6" t="s">
        <v>2150</v>
      </c>
      <c r="H229" s="6" t="s">
        <v>2151</v>
      </c>
      <c r="I229" s="6" t="s">
        <v>1068</v>
      </c>
      <c r="J229" s="6" t="s">
        <v>1058</v>
      </c>
      <c r="M229" s="6">
        <v>57</v>
      </c>
      <c r="N229" s="6">
        <v>57</v>
      </c>
      <c r="O229" s="6">
        <v>1</v>
      </c>
      <c r="P229" s="6">
        <v>1438</v>
      </c>
      <c r="Q229" s="6" t="s">
        <v>2013</v>
      </c>
      <c r="R229" s="6">
        <v>0</v>
      </c>
      <c r="S229" s="6">
        <v>8</v>
      </c>
      <c r="T229" s="6">
        <v>147</v>
      </c>
      <c r="U229" s="6">
        <v>67</v>
      </c>
      <c r="V229" s="6">
        <v>25.67</v>
      </c>
      <c r="W229" s="6">
        <v>143.37</v>
      </c>
      <c r="X229" s="6">
        <v>15</v>
      </c>
      <c r="Y229" s="6">
        <v>0</v>
      </c>
      <c r="Z229" s="6">
        <v>6</v>
      </c>
      <c r="AA229" s="6">
        <v>1</v>
      </c>
    </row>
    <row r="230" spans="1:39" ht="15.75" customHeight="1" x14ac:dyDescent="0.2">
      <c r="A230" s="6" t="s">
        <v>348</v>
      </c>
      <c r="B230" s="6" t="s">
        <v>2091</v>
      </c>
      <c r="C230" s="6" t="s">
        <v>2152</v>
      </c>
      <c r="D230" s="6" t="s">
        <v>1093</v>
      </c>
      <c r="E230" s="6">
        <v>1.9</v>
      </c>
      <c r="F230" s="6" t="s">
        <v>2153</v>
      </c>
      <c r="G230" s="6" t="s">
        <v>2154</v>
      </c>
      <c r="H230" s="6" t="s">
        <v>2155</v>
      </c>
      <c r="I230" s="6" t="s">
        <v>1057</v>
      </c>
      <c r="J230" s="6" t="s">
        <v>1058</v>
      </c>
    </row>
    <row r="231" spans="1:39" ht="15.75" customHeight="1" x14ac:dyDescent="0.2">
      <c r="A231" s="6" t="s">
        <v>180</v>
      </c>
      <c r="B231" s="6" t="s">
        <v>2091</v>
      </c>
      <c r="C231" s="6" t="s">
        <v>2156</v>
      </c>
      <c r="D231" s="6" t="s">
        <v>1064</v>
      </c>
      <c r="E231" s="6">
        <v>1.7</v>
      </c>
      <c r="F231" s="6" t="s">
        <v>180</v>
      </c>
      <c r="G231" s="6" t="s">
        <v>2157</v>
      </c>
      <c r="H231" s="6" t="s">
        <v>2158</v>
      </c>
      <c r="I231" s="6" t="s">
        <v>1057</v>
      </c>
      <c r="J231" s="6" t="s">
        <v>1058</v>
      </c>
      <c r="K231" s="6" t="s">
        <v>1059</v>
      </c>
    </row>
    <row r="232" spans="1:39" ht="15.75" customHeight="1" x14ac:dyDescent="0.2">
      <c r="A232" s="6" t="s">
        <v>343</v>
      </c>
      <c r="B232" s="6" t="s">
        <v>2091</v>
      </c>
      <c r="C232" s="6" t="s">
        <v>2159</v>
      </c>
      <c r="D232" s="6" t="s">
        <v>1064</v>
      </c>
      <c r="E232" s="6">
        <v>1.4</v>
      </c>
      <c r="F232" s="6" t="s">
        <v>343</v>
      </c>
      <c r="G232" s="6" t="s">
        <v>2160</v>
      </c>
      <c r="H232" s="6" t="s">
        <v>2161</v>
      </c>
      <c r="I232" s="6" t="s">
        <v>1057</v>
      </c>
      <c r="J232" s="6" t="s">
        <v>1058</v>
      </c>
      <c r="K232" s="6" t="s">
        <v>1097</v>
      </c>
      <c r="L232" s="6" t="s">
        <v>1070</v>
      </c>
      <c r="M232" s="6">
        <v>9</v>
      </c>
      <c r="N232" s="6">
        <v>4</v>
      </c>
      <c r="O232" s="6">
        <v>0</v>
      </c>
      <c r="P232" s="6">
        <v>101</v>
      </c>
      <c r="Q232" s="6" t="s">
        <v>2162</v>
      </c>
      <c r="R232" s="6">
        <v>0</v>
      </c>
      <c r="S232" s="6">
        <v>0</v>
      </c>
      <c r="T232" s="6">
        <v>11</v>
      </c>
      <c r="U232" s="6">
        <v>5</v>
      </c>
      <c r="V232" s="6">
        <v>25.25</v>
      </c>
      <c r="W232" s="6">
        <v>138.35</v>
      </c>
      <c r="X232" s="6">
        <v>2</v>
      </c>
      <c r="Y232" s="6">
        <v>0</v>
      </c>
      <c r="Z232" s="6">
        <v>0</v>
      </c>
      <c r="AA232" s="6">
        <v>0</v>
      </c>
      <c r="AB232" s="6">
        <v>6</v>
      </c>
      <c r="AC232" s="6">
        <v>21</v>
      </c>
      <c r="AD232" s="6">
        <v>0</v>
      </c>
      <c r="AE232" s="6">
        <v>191</v>
      </c>
      <c r="AF232" s="6">
        <v>5</v>
      </c>
      <c r="AG232" s="6" t="s">
        <v>2163</v>
      </c>
      <c r="AH232" s="6">
        <v>0</v>
      </c>
      <c r="AI232" s="6">
        <v>0</v>
      </c>
      <c r="AJ232" s="6">
        <v>38.200000000000003</v>
      </c>
      <c r="AK232" s="6">
        <v>9.09</v>
      </c>
      <c r="AL232" s="6">
        <v>25.2</v>
      </c>
      <c r="AM232" s="6">
        <v>6</v>
      </c>
    </row>
    <row r="233" spans="1:39" ht="15.75" customHeight="1" x14ac:dyDescent="0.2">
      <c r="A233" s="6" t="s">
        <v>153</v>
      </c>
      <c r="B233" s="6" t="s">
        <v>2091</v>
      </c>
      <c r="C233" s="6" t="s">
        <v>2164</v>
      </c>
      <c r="D233" s="6" t="s">
        <v>1064</v>
      </c>
      <c r="E233" s="6">
        <v>1.1000000000000001</v>
      </c>
      <c r="F233" s="6" t="s">
        <v>2165</v>
      </c>
      <c r="G233" s="6" t="s">
        <v>2166</v>
      </c>
      <c r="H233" s="6" t="s">
        <v>2167</v>
      </c>
      <c r="I233" s="6" t="s">
        <v>1103</v>
      </c>
      <c r="J233" s="6" t="s">
        <v>1078</v>
      </c>
      <c r="K233" s="6" t="s">
        <v>1324</v>
      </c>
      <c r="L233" s="6" t="s">
        <v>1070</v>
      </c>
      <c r="M233" s="6">
        <v>5</v>
      </c>
      <c r="N233" s="6">
        <v>3</v>
      </c>
      <c r="O233" s="6">
        <v>0</v>
      </c>
      <c r="P233" s="6">
        <v>9</v>
      </c>
      <c r="Q233" s="6" t="s">
        <v>2168</v>
      </c>
      <c r="R233" s="6">
        <v>0</v>
      </c>
      <c r="S233" s="6">
        <v>0</v>
      </c>
      <c r="T233" s="6">
        <v>2</v>
      </c>
      <c r="U233" s="6">
        <v>0</v>
      </c>
      <c r="V233" s="6">
        <v>3</v>
      </c>
      <c r="W233" s="6">
        <v>90</v>
      </c>
      <c r="Z233" s="6">
        <v>1</v>
      </c>
      <c r="AA233" s="6">
        <v>0</v>
      </c>
      <c r="AB233" s="6">
        <v>5</v>
      </c>
      <c r="AC233" s="6">
        <v>16</v>
      </c>
      <c r="AD233" s="6">
        <v>0</v>
      </c>
      <c r="AE233" s="6">
        <v>177</v>
      </c>
      <c r="AF233" s="6">
        <v>3</v>
      </c>
      <c r="AG233" s="6" t="s">
        <v>2169</v>
      </c>
      <c r="AH233" s="6">
        <v>0</v>
      </c>
      <c r="AI233" s="6">
        <v>0</v>
      </c>
      <c r="AJ233" s="6">
        <v>59</v>
      </c>
      <c r="AK233" s="6">
        <v>11.06</v>
      </c>
      <c r="AL233" s="6">
        <v>32</v>
      </c>
      <c r="AM233" s="6">
        <v>5</v>
      </c>
    </row>
    <row r="234" spans="1:39" ht="15.75" customHeight="1" x14ac:dyDescent="0.2">
      <c r="A234" s="6" t="s">
        <v>339</v>
      </c>
      <c r="B234" s="6" t="s">
        <v>2091</v>
      </c>
      <c r="C234" s="6" t="s">
        <v>2170</v>
      </c>
      <c r="D234" s="6" t="s">
        <v>1074</v>
      </c>
      <c r="E234" s="6">
        <v>0.5</v>
      </c>
      <c r="F234" s="6" t="s">
        <v>2171</v>
      </c>
      <c r="G234" s="6" t="s">
        <v>2172</v>
      </c>
      <c r="H234" s="6" t="s">
        <v>2173</v>
      </c>
      <c r="I234" s="6" t="s">
        <v>1057</v>
      </c>
      <c r="J234" s="6" t="s">
        <v>1058</v>
      </c>
      <c r="K234" s="6" t="s">
        <v>1079</v>
      </c>
    </row>
    <row r="235" spans="1:39" ht="15.75" customHeight="1" x14ac:dyDescent="0.2">
      <c r="A235" s="6" t="s">
        <v>165</v>
      </c>
      <c r="B235" s="6" t="s">
        <v>2091</v>
      </c>
      <c r="C235" s="6" t="s">
        <v>2174</v>
      </c>
      <c r="D235" s="6" t="s">
        <v>1064</v>
      </c>
      <c r="E235" s="6">
        <v>0.5</v>
      </c>
      <c r="F235" s="6" t="s">
        <v>2175</v>
      </c>
      <c r="G235" s="6" t="s">
        <v>2176</v>
      </c>
      <c r="H235" s="6" t="s">
        <v>2177</v>
      </c>
      <c r="I235" s="6" t="s">
        <v>1057</v>
      </c>
      <c r="J235" s="6" t="s">
        <v>1058</v>
      </c>
      <c r="K235" s="6" t="s">
        <v>1059</v>
      </c>
    </row>
    <row r="236" spans="1:39" ht="15.75" customHeight="1" x14ac:dyDescent="0.2">
      <c r="A236" s="6" t="s">
        <v>249</v>
      </c>
      <c r="B236" s="6" t="s">
        <v>2091</v>
      </c>
      <c r="C236" s="6" t="s">
        <v>2178</v>
      </c>
      <c r="D236" s="6" t="s">
        <v>1074</v>
      </c>
      <c r="E236" s="6">
        <v>0.3</v>
      </c>
      <c r="F236" s="6" t="s">
        <v>2179</v>
      </c>
      <c r="G236" s="6" t="s">
        <v>2180</v>
      </c>
      <c r="H236" s="6" t="s">
        <v>2181</v>
      </c>
      <c r="I236" s="6" t="s">
        <v>1273</v>
      </c>
      <c r="J236" s="6" t="s">
        <v>1058</v>
      </c>
      <c r="K236" s="6" t="s">
        <v>1937</v>
      </c>
    </row>
    <row r="237" spans="1:39" ht="15.75" customHeight="1" x14ac:dyDescent="0.2">
      <c r="A237" s="6" t="s">
        <v>139</v>
      </c>
      <c r="B237" s="6" t="s">
        <v>2091</v>
      </c>
      <c r="C237" s="6" t="s">
        <v>2182</v>
      </c>
      <c r="D237" s="6" t="s">
        <v>1064</v>
      </c>
      <c r="E237" s="6">
        <v>0.2</v>
      </c>
      <c r="F237" s="6" t="s">
        <v>2183</v>
      </c>
      <c r="G237" s="6" t="s">
        <v>2184</v>
      </c>
      <c r="H237" s="6" t="s">
        <v>2185</v>
      </c>
      <c r="I237" s="6" t="s">
        <v>1057</v>
      </c>
      <c r="J237" s="6" t="s">
        <v>1058</v>
      </c>
      <c r="K237" s="6" t="s">
        <v>1125</v>
      </c>
    </row>
    <row r="238" spans="1:39" ht="15.75" customHeight="1" x14ac:dyDescent="0.2">
      <c r="A238" s="6" t="s">
        <v>666</v>
      </c>
      <c r="B238" s="6" t="s">
        <v>2091</v>
      </c>
      <c r="C238" s="6" t="s">
        <v>2186</v>
      </c>
      <c r="D238" s="6" t="s">
        <v>1064</v>
      </c>
      <c r="E238" s="6">
        <v>0.2</v>
      </c>
      <c r="F238" s="6" t="s">
        <v>2187</v>
      </c>
      <c r="G238" s="6" t="s">
        <v>2188</v>
      </c>
      <c r="H238" s="6" t="s">
        <v>2189</v>
      </c>
      <c r="I238" s="6" t="s">
        <v>1057</v>
      </c>
      <c r="J238" s="6" t="s">
        <v>1078</v>
      </c>
      <c r="K238" s="6" t="s">
        <v>1069</v>
      </c>
      <c r="M238" s="6">
        <v>8</v>
      </c>
      <c r="N238" s="6">
        <v>8</v>
      </c>
      <c r="O238" s="6">
        <v>3</v>
      </c>
      <c r="P238" s="6">
        <v>358</v>
      </c>
      <c r="Q238" s="6" t="s">
        <v>2190</v>
      </c>
      <c r="R238" s="6">
        <v>0</v>
      </c>
      <c r="S238" s="6">
        <v>5</v>
      </c>
      <c r="T238" s="6">
        <v>30</v>
      </c>
      <c r="U238" s="6">
        <v>11</v>
      </c>
      <c r="V238" s="6">
        <v>71.599999999999994</v>
      </c>
      <c r="W238" s="6">
        <v>143.77000000000001</v>
      </c>
      <c r="X238" s="6">
        <v>7</v>
      </c>
      <c r="Y238" s="6">
        <v>0</v>
      </c>
      <c r="Z238" s="6">
        <v>1</v>
      </c>
      <c r="AA238" s="6">
        <v>2</v>
      </c>
    </row>
    <row r="239" spans="1:39" ht="15.75" customHeight="1" x14ac:dyDescent="0.2">
      <c r="A239" s="6" t="s">
        <v>258</v>
      </c>
      <c r="B239" s="6" t="s">
        <v>2091</v>
      </c>
      <c r="C239" s="6" t="s">
        <v>2191</v>
      </c>
      <c r="D239" s="6" t="s">
        <v>1064</v>
      </c>
      <c r="E239" s="6">
        <v>0.2</v>
      </c>
      <c r="F239" s="6" t="s">
        <v>2192</v>
      </c>
      <c r="G239" s="6" t="s">
        <v>2193</v>
      </c>
      <c r="H239" s="6" t="s">
        <v>2194</v>
      </c>
      <c r="I239" s="6" t="s">
        <v>1057</v>
      </c>
      <c r="J239" s="6" t="s">
        <v>1058</v>
      </c>
      <c r="K239" s="6" t="s">
        <v>1242</v>
      </c>
    </row>
    <row r="240" spans="1:3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r:id="rId1" xr:uid="{00000000-0004-0000-0600-000000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" x14ac:dyDescent="0.2">
      <c r="A1" s="6" t="s">
        <v>2195</v>
      </c>
    </row>
    <row r="2" spans="1:1" x14ac:dyDescent="0.2">
      <c r="A2" s="6" t="s">
        <v>2196</v>
      </c>
    </row>
    <row r="3" spans="1:1" x14ac:dyDescent="0.2">
      <c r="A3" s="6" t="s">
        <v>2197</v>
      </c>
    </row>
    <row r="4" spans="1:1" x14ac:dyDescent="0.2">
      <c r="A4" s="6" t="s">
        <v>2198</v>
      </c>
    </row>
    <row r="5" spans="1:1" x14ac:dyDescent="0.2">
      <c r="A5" s="6" t="s">
        <v>2199</v>
      </c>
    </row>
    <row r="6" spans="1:1" x14ac:dyDescent="0.2">
      <c r="A6" s="6" t="s">
        <v>2200</v>
      </c>
    </row>
    <row r="7" spans="1:1" x14ac:dyDescent="0.2">
      <c r="A7" s="6" t="s">
        <v>2201</v>
      </c>
    </row>
    <row r="8" spans="1:1" x14ac:dyDescent="0.2">
      <c r="A8" s="6" t="s">
        <v>2202</v>
      </c>
    </row>
    <row r="9" spans="1:1" x14ac:dyDescent="0.2">
      <c r="A9" s="6" t="s">
        <v>2203</v>
      </c>
    </row>
    <row r="10" spans="1:1" x14ac:dyDescent="0.2">
      <c r="A10" s="6" t="s">
        <v>2204</v>
      </c>
    </row>
    <row r="11" spans="1:1" x14ac:dyDescent="0.2">
      <c r="A11" s="6" t="s">
        <v>2205</v>
      </c>
    </row>
    <row r="12" spans="1:1" x14ac:dyDescent="0.2">
      <c r="A12" s="6" t="s">
        <v>2206</v>
      </c>
    </row>
    <row r="13" spans="1:1" x14ac:dyDescent="0.2">
      <c r="A13" s="6" t="s">
        <v>2207</v>
      </c>
    </row>
    <row r="14" spans="1:1" x14ac:dyDescent="0.2">
      <c r="A14" s="6" t="s">
        <v>2208</v>
      </c>
    </row>
    <row r="15" spans="1:1" x14ac:dyDescent="0.2">
      <c r="A15" s="6" t="s">
        <v>2209</v>
      </c>
    </row>
    <row r="16" spans="1:1" x14ac:dyDescent="0.2">
      <c r="A16" s="6" t="s">
        <v>2210</v>
      </c>
    </row>
    <row r="17" spans="1:1" x14ac:dyDescent="0.2">
      <c r="A17" s="6" t="s">
        <v>2211</v>
      </c>
    </row>
    <row r="18" spans="1:1" x14ac:dyDescent="0.2">
      <c r="A18" s="6" t="s">
        <v>2212</v>
      </c>
    </row>
    <row r="19" spans="1:1" x14ac:dyDescent="0.2">
      <c r="A19" s="6" t="s">
        <v>2213</v>
      </c>
    </row>
    <row r="20" spans="1:1" x14ac:dyDescent="0.2">
      <c r="A20" s="6" t="s">
        <v>2214</v>
      </c>
    </row>
    <row r="21" spans="1:1" ht="15.75" customHeight="1" x14ac:dyDescent="0.2">
      <c r="A21" s="6" t="s">
        <v>2215</v>
      </c>
    </row>
    <row r="22" spans="1:1" ht="15.75" customHeight="1" x14ac:dyDescent="0.2">
      <c r="A22" s="6" t="s">
        <v>2216</v>
      </c>
    </row>
    <row r="23" spans="1:1" ht="15.75" customHeight="1" x14ac:dyDescent="0.2">
      <c r="A23" s="6" t="s">
        <v>2217</v>
      </c>
    </row>
    <row r="24" spans="1:1" ht="15.75" customHeight="1" x14ac:dyDescent="0.2">
      <c r="A24" s="6" t="s">
        <v>2218</v>
      </c>
    </row>
    <row r="25" spans="1:1" ht="15.75" customHeight="1" x14ac:dyDescent="0.2">
      <c r="A25" s="6" t="s">
        <v>2219</v>
      </c>
    </row>
    <row r="26" spans="1:1" ht="15.75" customHeight="1" x14ac:dyDescent="0.2">
      <c r="A26" s="6" t="s">
        <v>2220</v>
      </c>
    </row>
    <row r="27" spans="1:1" ht="15.75" customHeight="1" x14ac:dyDescent="0.2">
      <c r="A27" s="6" t="s">
        <v>2221</v>
      </c>
    </row>
    <row r="28" spans="1:1" ht="15.75" customHeight="1" x14ac:dyDescent="0.2">
      <c r="A28" s="6" t="s">
        <v>2222</v>
      </c>
    </row>
    <row r="29" spans="1:1" ht="15.75" customHeight="1" x14ac:dyDescent="0.2">
      <c r="A29" s="6" t="s">
        <v>2223</v>
      </c>
    </row>
    <row r="30" spans="1:1" ht="15.75" customHeight="1" x14ac:dyDescent="0.2">
      <c r="A30" s="6" t="s">
        <v>2224</v>
      </c>
    </row>
    <row r="31" spans="1:1" ht="15.75" customHeight="1" x14ac:dyDescent="0.2">
      <c r="A31" s="6" t="s">
        <v>2225</v>
      </c>
    </row>
    <row r="32" spans="1:1" ht="15.75" customHeight="1" x14ac:dyDescent="0.2">
      <c r="A32" s="6" t="s">
        <v>2226</v>
      </c>
    </row>
    <row r="33" spans="1:1" ht="15.75" customHeight="1" x14ac:dyDescent="0.2">
      <c r="A33" s="6" t="s">
        <v>2227</v>
      </c>
    </row>
    <row r="34" spans="1:1" ht="15.75" customHeight="1" x14ac:dyDescent="0.2">
      <c r="A34" s="6" t="s">
        <v>2228</v>
      </c>
    </row>
    <row r="35" spans="1:1" ht="15.75" customHeight="1" x14ac:dyDescent="0.2">
      <c r="A35" s="6" t="s">
        <v>2229</v>
      </c>
    </row>
    <row r="36" spans="1:1" ht="15.75" customHeight="1" x14ac:dyDescent="0.2">
      <c r="A36" s="6" t="s">
        <v>2230</v>
      </c>
    </row>
    <row r="37" spans="1:1" ht="15.75" customHeight="1" x14ac:dyDescent="0.2">
      <c r="A37" s="6" t="s">
        <v>2231</v>
      </c>
    </row>
    <row r="38" spans="1:1" ht="15.75" customHeight="1" x14ac:dyDescent="0.2">
      <c r="A38" s="6" t="s">
        <v>2232</v>
      </c>
    </row>
    <row r="39" spans="1:1" ht="15.75" customHeight="1" x14ac:dyDescent="0.2">
      <c r="A39" s="6" t="s">
        <v>2233</v>
      </c>
    </row>
    <row r="40" spans="1:1" ht="15.75" customHeight="1" x14ac:dyDescent="0.2">
      <c r="A40" s="6" t="s">
        <v>2234</v>
      </c>
    </row>
    <row r="41" spans="1:1" ht="15.75" customHeight="1" x14ac:dyDescent="0.2">
      <c r="A41" s="6" t="s">
        <v>2235</v>
      </c>
    </row>
    <row r="42" spans="1:1" ht="15.75" customHeight="1" x14ac:dyDescent="0.2">
      <c r="A42" s="6" t="s">
        <v>2236</v>
      </c>
    </row>
    <row r="43" spans="1:1" ht="15.75" customHeight="1" x14ac:dyDescent="0.2">
      <c r="A43" s="6" t="s">
        <v>2237</v>
      </c>
    </row>
    <row r="44" spans="1:1" ht="15.75" customHeight="1" x14ac:dyDescent="0.2">
      <c r="A44" s="6" t="s">
        <v>2238</v>
      </c>
    </row>
    <row r="45" spans="1:1" ht="15.75" customHeight="1" x14ac:dyDescent="0.2">
      <c r="A45" s="6" t="s">
        <v>2239</v>
      </c>
    </row>
    <row r="46" spans="1:1" ht="15.75" customHeight="1" x14ac:dyDescent="0.2">
      <c r="A46" s="6" t="s">
        <v>2240</v>
      </c>
    </row>
    <row r="47" spans="1:1" ht="15.75" customHeight="1" x14ac:dyDescent="0.2">
      <c r="A47" s="6" t="s">
        <v>2241</v>
      </c>
    </row>
    <row r="48" spans="1:1" ht="15.75" customHeight="1" x14ac:dyDescent="0.2">
      <c r="A48" s="6" t="s">
        <v>2242</v>
      </c>
    </row>
    <row r="49" spans="1:1" ht="15.75" customHeight="1" x14ac:dyDescent="0.2">
      <c r="A49" s="6" t="s">
        <v>2243</v>
      </c>
    </row>
    <row r="50" spans="1:1" ht="15.75" customHeight="1" x14ac:dyDescent="0.2">
      <c r="A50" s="6" t="s">
        <v>2244</v>
      </c>
    </row>
    <row r="51" spans="1:1" ht="15.75" customHeight="1" x14ac:dyDescent="0.2">
      <c r="A51" s="6" t="s">
        <v>2245</v>
      </c>
    </row>
    <row r="52" spans="1:1" ht="15.75" customHeight="1" x14ac:dyDescent="0.2">
      <c r="A52" s="6" t="s">
        <v>2246</v>
      </c>
    </row>
    <row r="53" spans="1:1" ht="15.75" customHeight="1" x14ac:dyDescent="0.2">
      <c r="A53" s="6" t="s">
        <v>2247</v>
      </c>
    </row>
    <row r="54" spans="1:1" ht="15.75" customHeight="1" x14ac:dyDescent="0.2">
      <c r="A54" s="6" t="s">
        <v>2248</v>
      </c>
    </row>
    <row r="55" spans="1:1" ht="15.75" customHeight="1" x14ac:dyDescent="0.2">
      <c r="A55" s="6" t="s">
        <v>2249</v>
      </c>
    </row>
    <row r="56" spans="1:1" ht="15.75" customHeight="1" x14ac:dyDescent="0.2">
      <c r="A56" s="6" t="s">
        <v>2250</v>
      </c>
    </row>
    <row r="57" spans="1:1" ht="15.75" customHeight="1" x14ac:dyDescent="0.2">
      <c r="A57" s="6" t="s">
        <v>2251</v>
      </c>
    </row>
    <row r="58" spans="1:1" ht="15.75" customHeight="1" x14ac:dyDescent="0.2">
      <c r="A58" s="6" t="s">
        <v>2252</v>
      </c>
    </row>
    <row r="59" spans="1:1" ht="15.75" customHeight="1" x14ac:dyDescent="0.2">
      <c r="A59" s="6" t="s">
        <v>2253</v>
      </c>
    </row>
    <row r="60" spans="1:1" ht="15.75" customHeight="1" x14ac:dyDescent="0.2">
      <c r="A60" s="6" t="s">
        <v>2254</v>
      </c>
    </row>
    <row r="61" spans="1:1" ht="15.75" customHeight="1" x14ac:dyDescent="0.2">
      <c r="A61" s="6" t="s">
        <v>2255</v>
      </c>
    </row>
    <row r="62" spans="1:1" ht="15.75" customHeight="1" x14ac:dyDescent="0.2">
      <c r="A62" s="6" t="s">
        <v>2256</v>
      </c>
    </row>
    <row r="63" spans="1:1" ht="15.75" customHeight="1" x14ac:dyDescent="0.2">
      <c r="A63" s="6" t="s">
        <v>2257</v>
      </c>
    </row>
    <row r="64" spans="1:1" ht="15.75" customHeight="1" x14ac:dyDescent="0.2">
      <c r="A64" s="6" t="s">
        <v>2258</v>
      </c>
    </row>
    <row r="65" spans="1:1" ht="15.75" customHeight="1" x14ac:dyDescent="0.2">
      <c r="A65" s="6" t="s">
        <v>2259</v>
      </c>
    </row>
    <row r="66" spans="1:1" ht="15.75" customHeight="1" x14ac:dyDescent="0.2">
      <c r="A66" s="6" t="s">
        <v>2260</v>
      </c>
    </row>
    <row r="67" spans="1:1" ht="15.75" customHeight="1" x14ac:dyDescent="0.2">
      <c r="A67" s="6" t="s">
        <v>2261</v>
      </c>
    </row>
    <row r="68" spans="1:1" ht="15.75" customHeight="1" x14ac:dyDescent="0.2">
      <c r="A68" s="6" t="s">
        <v>2262</v>
      </c>
    </row>
    <row r="69" spans="1:1" ht="15.75" customHeight="1" x14ac:dyDescent="0.2">
      <c r="A69" s="6">
        <v>2</v>
      </c>
    </row>
    <row r="70" spans="1:1" ht="15.75" customHeight="1" x14ac:dyDescent="0.2">
      <c r="A70" s="6" t="s">
        <v>2195</v>
      </c>
    </row>
    <row r="71" spans="1:1" ht="15.75" customHeight="1" x14ac:dyDescent="0.2">
      <c r="A71" s="6" t="s">
        <v>2263</v>
      </c>
    </row>
    <row r="72" spans="1:1" ht="15.75" customHeight="1" x14ac:dyDescent="0.2">
      <c r="A72" s="6" t="s">
        <v>2264</v>
      </c>
    </row>
    <row r="73" spans="1:1" ht="15.75" customHeight="1" x14ac:dyDescent="0.2">
      <c r="A73" s="6" t="s">
        <v>2265</v>
      </c>
    </row>
    <row r="74" spans="1:1" ht="15.75" customHeight="1" x14ac:dyDescent="0.2">
      <c r="A74" s="6" t="s">
        <v>2266</v>
      </c>
    </row>
    <row r="75" spans="1:1" ht="15.75" customHeight="1" x14ac:dyDescent="0.2">
      <c r="A75" s="6" t="s">
        <v>2267</v>
      </c>
    </row>
    <row r="76" spans="1:1" ht="15.75" customHeight="1" x14ac:dyDescent="0.2">
      <c r="A76" s="6" t="s">
        <v>2268</v>
      </c>
    </row>
    <row r="77" spans="1:1" ht="15.75" customHeight="1" x14ac:dyDescent="0.2">
      <c r="A77" s="6" t="s">
        <v>2269</v>
      </c>
    </row>
    <row r="78" spans="1:1" ht="15.75" customHeight="1" x14ac:dyDescent="0.2">
      <c r="A78" s="6" t="s">
        <v>2270</v>
      </c>
    </row>
    <row r="79" spans="1:1" ht="15.75" customHeight="1" x14ac:dyDescent="0.2">
      <c r="A79" s="6" t="s">
        <v>2271</v>
      </c>
    </row>
    <row r="80" spans="1:1" ht="15.75" customHeight="1" x14ac:dyDescent="0.2">
      <c r="A80" s="6" t="s">
        <v>2272</v>
      </c>
    </row>
    <row r="81" spans="1:1" ht="15.75" customHeight="1" x14ac:dyDescent="0.2">
      <c r="A81" s="6" t="s">
        <v>2273</v>
      </c>
    </row>
    <row r="82" spans="1:1" ht="15.75" customHeight="1" x14ac:dyDescent="0.2">
      <c r="A82" s="6" t="s">
        <v>2274</v>
      </c>
    </row>
    <row r="83" spans="1:1" ht="15.75" customHeight="1" x14ac:dyDescent="0.2">
      <c r="A83" s="6" t="s">
        <v>2275</v>
      </c>
    </row>
    <row r="84" spans="1:1" ht="15.75" customHeight="1" x14ac:dyDescent="0.2">
      <c r="A84" s="6" t="s">
        <v>2276</v>
      </c>
    </row>
    <row r="85" spans="1:1" ht="15.75" customHeight="1" x14ac:dyDescent="0.2">
      <c r="A85" s="6" t="s">
        <v>2277</v>
      </c>
    </row>
    <row r="86" spans="1:1" ht="15.75" customHeight="1" x14ac:dyDescent="0.2">
      <c r="A86" s="6" t="s">
        <v>2278</v>
      </c>
    </row>
    <row r="87" spans="1:1" ht="15.75" customHeight="1" x14ac:dyDescent="0.2">
      <c r="A87" s="6" t="s">
        <v>2279</v>
      </c>
    </row>
    <row r="88" spans="1:1" ht="15.75" customHeight="1" x14ac:dyDescent="0.2">
      <c r="A88" s="6" t="s">
        <v>2280</v>
      </c>
    </row>
    <row r="89" spans="1:1" ht="15.75" customHeight="1" x14ac:dyDescent="0.2">
      <c r="A89" s="6" t="s">
        <v>2281</v>
      </c>
    </row>
    <row r="90" spans="1:1" ht="15.75" customHeight="1" x14ac:dyDescent="0.2">
      <c r="A90" s="6" t="s">
        <v>2282</v>
      </c>
    </row>
    <row r="91" spans="1:1" ht="15.75" customHeight="1" x14ac:dyDescent="0.2">
      <c r="A91" s="6" t="s">
        <v>2283</v>
      </c>
    </row>
    <row r="92" spans="1:1" ht="15.75" customHeight="1" x14ac:dyDescent="0.2">
      <c r="A92" s="6" t="s">
        <v>2284</v>
      </c>
    </row>
    <row r="93" spans="1:1" ht="15.75" customHeight="1" x14ac:dyDescent="0.2">
      <c r="A93" s="6" t="s">
        <v>2285</v>
      </c>
    </row>
    <row r="94" spans="1:1" ht="15.75" customHeight="1" x14ac:dyDescent="0.2">
      <c r="A94" s="6" t="s">
        <v>2286</v>
      </c>
    </row>
    <row r="95" spans="1:1" ht="15.75" customHeight="1" x14ac:dyDescent="0.2">
      <c r="A95" s="6" t="s">
        <v>2287</v>
      </c>
    </row>
    <row r="96" spans="1:1" ht="15.75" customHeight="1" x14ac:dyDescent="0.2">
      <c r="A96" s="6" t="s">
        <v>2288</v>
      </c>
    </row>
    <row r="97" spans="1:1" ht="15.75" customHeight="1" x14ac:dyDescent="0.2">
      <c r="A97" s="6" t="s">
        <v>2289</v>
      </c>
    </row>
    <row r="98" spans="1:1" ht="15.75" customHeight="1" x14ac:dyDescent="0.2">
      <c r="A98" s="6" t="s">
        <v>2290</v>
      </c>
    </row>
    <row r="99" spans="1:1" ht="15.75" customHeight="1" x14ac:dyDescent="0.2">
      <c r="A99" s="6" t="s">
        <v>2291</v>
      </c>
    </row>
    <row r="100" spans="1:1" ht="15.75" customHeight="1" x14ac:dyDescent="0.2">
      <c r="A100" s="6" t="s">
        <v>2292</v>
      </c>
    </row>
    <row r="101" spans="1:1" ht="15.75" customHeight="1" x14ac:dyDescent="0.2">
      <c r="A101" s="6" t="s">
        <v>2293</v>
      </c>
    </row>
    <row r="102" spans="1:1" ht="15.75" customHeight="1" x14ac:dyDescent="0.2">
      <c r="A102" s="6" t="s">
        <v>2294</v>
      </c>
    </row>
    <row r="103" spans="1:1" ht="15.75" customHeight="1" x14ac:dyDescent="0.2">
      <c r="A103" s="6" t="s">
        <v>2295</v>
      </c>
    </row>
    <row r="104" spans="1:1" ht="15.75" customHeight="1" x14ac:dyDescent="0.2">
      <c r="A104" s="6" t="s">
        <v>2296</v>
      </c>
    </row>
    <row r="105" spans="1:1" ht="15.75" customHeight="1" x14ac:dyDescent="0.2">
      <c r="A105" s="6" t="s">
        <v>2297</v>
      </c>
    </row>
    <row r="106" spans="1:1" ht="15.75" customHeight="1" x14ac:dyDescent="0.2">
      <c r="A106" s="6" t="s">
        <v>2298</v>
      </c>
    </row>
    <row r="107" spans="1:1" ht="15.75" customHeight="1" x14ac:dyDescent="0.2">
      <c r="A107" s="6" t="s">
        <v>2299</v>
      </c>
    </row>
    <row r="108" spans="1:1" ht="15.75" customHeight="1" x14ac:dyDescent="0.2">
      <c r="A108" s="6" t="s">
        <v>2300</v>
      </c>
    </row>
    <row r="109" spans="1:1" ht="15.75" customHeight="1" x14ac:dyDescent="0.2">
      <c r="A109" s="6" t="s">
        <v>2301</v>
      </c>
    </row>
    <row r="110" spans="1:1" ht="15.75" customHeight="1" x14ac:dyDescent="0.2">
      <c r="A110" s="6" t="s">
        <v>2302</v>
      </c>
    </row>
    <row r="111" spans="1:1" ht="15.75" customHeight="1" x14ac:dyDescent="0.2">
      <c r="A111" s="6" t="s">
        <v>2303</v>
      </c>
    </row>
    <row r="112" spans="1:1" ht="15.75" customHeight="1" x14ac:dyDescent="0.2">
      <c r="A112" s="6" t="s">
        <v>2304</v>
      </c>
    </row>
    <row r="113" spans="1:1" ht="15.75" customHeight="1" x14ac:dyDescent="0.2">
      <c r="A113" s="6" t="s">
        <v>2305</v>
      </c>
    </row>
    <row r="114" spans="1:1" ht="15.75" customHeight="1" x14ac:dyDescent="0.2">
      <c r="A114" s="6" t="s">
        <v>2306</v>
      </c>
    </row>
    <row r="115" spans="1:1" ht="15.75" customHeight="1" x14ac:dyDescent="0.2">
      <c r="A115" s="6" t="s">
        <v>2307</v>
      </c>
    </row>
    <row r="116" spans="1:1" ht="15.75" customHeight="1" x14ac:dyDescent="0.2">
      <c r="A116" s="6" t="s">
        <v>2308</v>
      </c>
    </row>
    <row r="117" spans="1:1" ht="15.75" customHeight="1" x14ac:dyDescent="0.2">
      <c r="A117" s="6" t="s">
        <v>2309</v>
      </c>
    </row>
    <row r="118" spans="1:1" ht="15.75" customHeight="1" x14ac:dyDescent="0.2">
      <c r="A118" s="6" t="s">
        <v>2310</v>
      </c>
    </row>
    <row r="119" spans="1:1" ht="15.75" customHeight="1" x14ac:dyDescent="0.2">
      <c r="A119" s="6" t="s">
        <v>2311</v>
      </c>
    </row>
    <row r="120" spans="1:1" ht="15.75" customHeight="1" x14ac:dyDescent="0.2">
      <c r="A120" s="6" t="s">
        <v>2312</v>
      </c>
    </row>
    <row r="121" spans="1:1" ht="15.75" customHeight="1" x14ac:dyDescent="0.2">
      <c r="A121" s="6" t="s">
        <v>2313</v>
      </c>
    </row>
    <row r="122" spans="1:1" ht="15.75" customHeight="1" x14ac:dyDescent="0.2">
      <c r="A122" s="6" t="s">
        <v>2314</v>
      </c>
    </row>
    <row r="123" spans="1:1" ht="15.75" customHeight="1" x14ac:dyDescent="0.2">
      <c r="A123" s="6" t="s">
        <v>2315</v>
      </c>
    </row>
    <row r="124" spans="1:1" ht="15.75" customHeight="1" x14ac:dyDescent="0.2">
      <c r="A124" s="6" t="s">
        <v>2316</v>
      </c>
    </row>
    <row r="125" spans="1:1" ht="15.75" customHeight="1" x14ac:dyDescent="0.2">
      <c r="A125" s="6" t="s">
        <v>2317</v>
      </c>
    </row>
    <row r="126" spans="1:1" ht="15.75" customHeight="1" x14ac:dyDescent="0.2">
      <c r="A126" s="6" t="s">
        <v>2318</v>
      </c>
    </row>
    <row r="127" spans="1:1" ht="15.75" customHeight="1" x14ac:dyDescent="0.2">
      <c r="A127" s="6" t="s">
        <v>2319</v>
      </c>
    </row>
    <row r="128" spans="1:1" ht="15.75" customHeight="1" x14ac:dyDescent="0.2">
      <c r="A128" s="6" t="s">
        <v>2320</v>
      </c>
    </row>
    <row r="129" spans="1:1" ht="15.75" customHeight="1" x14ac:dyDescent="0.2">
      <c r="A129" s="6" t="s">
        <v>2321</v>
      </c>
    </row>
    <row r="130" spans="1:1" ht="15.75" customHeight="1" x14ac:dyDescent="0.2">
      <c r="A130" s="6" t="s">
        <v>2322</v>
      </c>
    </row>
    <row r="131" spans="1:1" ht="15.75" customHeight="1" x14ac:dyDescent="0.2">
      <c r="A131" s="6" t="s">
        <v>2323</v>
      </c>
    </row>
    <row r="132" spans="1:1" ht="15.75" customHeight="1" x14ac:dyDescent="0.2">
      <c r="A132" s="6" t="s">
        <v>2324</v>
      </c>
    </row>
    <row r="133" spans="1:1" ht="15.75" customHeight="1" x14ac:dyDescent="0.2">
      <c r="A133" s="6" t="s">
        <v>2325</v>
      </c>
    </row>
    <row r="134" spans="1:1" ht="15.75" customHeight="1" x14ac:dyDescent="0.2">
      <c r="A134" s="6" t="s">
        <v>2326</v>
      </c>
    </row>
    <row r="135" spans="1:1" ht="15.75" customHeight="1" x14ac:dyDescent="0.2">
      <c r="A135" s="6" t="s">
        <v>2327</v>
      </c>
    </row>
    <row r="136" spans="1:1" ht="15.75" customHeight="1" x14ac:dyDescent="0.2">
      <c r="A136" s="6" t="s">
        <v>2328</v>
      </c>
    </row>
    <row r="137" spans="1:1" ht="15.75" customHeight="1" x14ac:dyDescent="0.2">
      <c r="A137" s="6" t="s">
        <v>2262</v>
      </c>
    </row>
    <row r="138" spans="1:1" ht="15.75" customHeight="1" x14ac:dyDescent="0.2">
      <c r="A138" s="6">
        <v>3</v>
      </c>
    </row>
    <row r="139" spans="1:1" ht="15.75" customHeight="1" x14ac:dyDescent="0.2">
      <c r="A139" s="6" t="s">
        <v>2195</v>
      </c>
    </row>
    <row r="140" spans="1:1" ht="15.75" customHeight="1" x14ac:dyDescent="0.2">
      <c r="A140" s="6" t="s">
        <v>2329</v>
      </c>
    </row>
    <row r="141" spans="1:1" ht="15.75" customHeight="1" x14ac:dyDescent="0.2">
      <c r="A141" s="6" t="s">
        <v>2330</v>
      </c>
    </row>
    <row r="142" spans="1:1" ht="15.75" customHeight="1" x14ac:dyDescent="0.2">
      <c r="A142" s="6" t="s">
        <v>2331</v>
      </c>
    </row>
    <row r="143" spans="1:1" ht="15.75" customHeight="1" x14ac:dyDescent="0.2">
      <c r="A143" s="6" t="s">
        <v>2332</v>
      </c>
    </row>
    <row r="144" spans="1:1" ht="15.75" customHeight="1" x14ac:dyDescent="0.2">
      <c r="A144" s="6" t="s">
        <v>2333</v>
      </c>
    </row>
    <row r="145" spans="1:1" ht="15.75" customHeight="1" x14ac:dyDescent="0.2">
      <c r="A145" s="6" t="s">
        <v>2334</v>
      </c>
    </row>
    <row r="146" spans="1:1" ht="15.75" customHeight="1" x14ac:dyDescent="0.2">
      <c r="A146" s="6" t="s">
        <v>2335</v>
      </c>
    </row>
    <row r="147" spans="1:1" ht="15.75" customHeight="1" x14ac:dyDescent="0.2">
      <c r="A147" s="6" t="s">
        <v>2336</v>
      </c>
    </row>
    <row r="148" spans="1:1" ht="15.75" customHeight="1" x14ac:dyDescent="0.2">
      <c r="A148" s="6" t="s">
        <v>2337</v>
      </c>
    </row>
    <row r="149" spans="1:1" ht="15.75" customHeight="1" x14ac:dyDescent="0.2">
      <c r="A149" s="6" t="s">
        <v>2338</v>
      </c>
    </row>
    <row r="150" spans="1:1" ht="15.75" customHeight="1" x14ac:dyDescent="0.2">
      <c r="A150" s="6" t="s">
        <v>2339</v>
      </c>
    </row>
    <row r="151" spans="1:1" ht="15.75" customHeight="1" x14ac:dyDescent="0.2">
      <c r="A151" s="6" t="s">
        <v>2340</v>
      </c>
    </row>
    <row r="152" spans="1:1" ht="15.75" customHeight="1" x14ac:dyDescent="0.2">
      <c r="A152" s="6" t="s">
        <v>2341</v>
      </c>
    </row>
    <row r="153" spans="1:1" ht="15.75" customHeight="1" x14ac:dyDescent="0.2">
      <c r="A153" s="6" t="s">
        <v>2342</v>
      </c>
    </row>
    <row r="154" spans="1:1" ht="15.75" customHeight="1" x14ac:dyDescent="0.2">
      <c r="A154" s="6" t="s">
        <v>2343</v>
      </c>
    </row>
    <row r="155" spans="1:1" ht="15.75" customHeight="1" x14ac:dyDescent="0.2">
      <c r="A155" s="6" t="s">
        <v>2344</v>
      </c>
    </row>
    <row r="156" spans="1:1" ht="15.75" customHeight="1" x14ac:dyDescent="0.2">
      <c r="A156" s="6" t="s">
        <v>2345</v>
      </c>
    </row>
    <row r="157" spans="1:1" ht="15.75" customHeight="1" x14ac:dyDescent="0.2">
      <c r="A157" s="6" t="s">
        <v>2346</v>
      </c>
    </row>
    <row r="158" spans="1:1" ht="15.75" customHeight="1" x14ac:dyDescent="0.2">
      <c r="A158" s="6" t="s">
        <v>2347</v>
      </c>
    </row>
    <row r="159" spans="1:1" ht="15.75" customHeight="1" x14ac:dyDescent="0.2">
      <c r="A159" s="6" t="s">
        <v>2348</v>
      </c>
    </row>
    <row r="160" spans="1:1" ht="15.75" customHeight="1" x14ac:dyDescent="0.2">
      <c r="A160" s="6" t="s">
        <v>2349</v>
      </c>
    </row>
    <row r="161" spans="1:1" ht="15.75" customHeight="1" x14ac:dyDescent="0.2">
      <c r="A161" s="6" t="s">
        <v>2350</v>
      </c>
    </row>
    <row r="162" spans="1:1" ht="15.75" customHeight="1" x14ac:dyDescent="0.2">
      <c r="A162" s="6" t="s">
        <v>2351</v>
      </c>
    </row>
    <row r="163" spans="1:1" ht="15.75" customHeight="1" x14ac:dyDescent="0.2">
      <c r="A163" s="6" t="s">
        <v>2352</v>
      </c>
    </row>
    <row r="164" spans="1:1" ht="15.75" customHeight="1" x14ac:dyDescent="0.2">
      <c r="A164" s="6" t="s">
        <v>2353</v>
      </c>
    </row>
    <row r="165" spans="1:1" ht="15.75" customHeight="1" x14ac:dyDescent="0.2">
      <c r="A165" s="6" t="s">
        <v>2354</v>
      </c>
    </row>
    <row r="166" spans="1:1" ht="15.75" customHeight="1" x14ac:dyDescent="0.2">
      <c r="A166" s="6" t="s">
        <v>2355</v>
      </c>
    </row>
    <row r="167" spans="1:1" ht="15.75" customHeight="1" x14ac:dyDescent="0.2">
      <c r="A167" s="6" t="s">
        <v>2356</v>
      </c>
    </row>
    <row r="168" spans="1:1" ht="15.75" customHeight="1" x14ac:dyDescent="0.2">
      <c r="A168" s="6" t="s">
        <v>2357</v>
      </c>
    </row>
    <row r="169" spans="1:1" ht="15.75" customHeight="1" x14ac:dyDescent="0.2">
      <c r="A169" s="6" t="s">
        <v>2358</v>
      </c>
    </row>
    <row r="170" spans="1:1" ht="15.75" customHeight="1" x14ac:dyDescent="0.2">
      <c r="A170" s="6" t="s">
        <v>2359</v>
      </c>
    </row>
    <row r="171" spans="1:1" ht="15.75" customHeight="1" x14ac:dyDescent="0.2">
      <c r="A171" s="6" t="s">
        <v>2360</v>
      </c>
    </row>
    <row r="172" spans="1:1" ht="15.75" customHeight="1" x14ac:dyDescent="0.2">
      <c r="A172" s="6" t="s">
        <v>2361</v>
      </c>
    </row>
    <row r="173" spans="1:1" ht="15.75" customHeight="1" x14ac:dyDescent="0.2">
      <c r="A173" s="6" t="s">
        <v>2362</v>
      </c>
    </row>
    <row r="174" spans="1:1" ht="15.75" customHeight="1" x14ac:dyDescent="0.2">
      <c r="A174" s="6" t="s">
        <v>2363</v>
      </c>
    </row>
    <row r="175" spans="1:1" ht="15.75" customHeight="1" x14ac:dyDescent="0.2">
      <c r="A175" s="6" t="s">
        <v>2364</v>
      </c>
    </row>
    <row r="176" spans="1:1" ht="15.75" customHeight="1" x14ac:dyDescent="0.2">
      <c r="A176" s="6" t="s">
        <v>2365</v>
      </c>
    </row>
    <row r="177" spans="1:1" ht="15.75" customHeight="1" x14ac:dyDescent="0.2">
      <c r="A177" s="6" t="s">
        <v>2366</v>
      </c>
    </row>
    <row r="178" spans="1:1" ht="15.75" customHeight="1" x14ac:dyDescent="0.2">
      <c r="A178" s="6" t="s">
        <v>2367</v>
      </c>
    </row>
    <row r="179" spans="1:1" ht="15.75" customHeight="1" x14ac:dyDescent="0.2">
      <c r="A179" s="6" t="s">
        <v>2368</v>
      </c>
    </row>
    <row r="180" spans="1:1" ht="15.75" customHeight="1" x14ac:dyDescent="0.2">
      <c r="A180" s="6" t="s">
        <v>2369</v>
      </c>
    </row>
    <row r="181" spans="1:1" ht="15.75" customHeight="1" x14ac:dyDescent="0.2">
      <c r="A181" s="6" t="s">
        <v>2370</v>
      </c>
    </row>
    <row r="182" spans="1:1" ht="15.75" customHeight="1" x14ac:dyDescent="0.2">
      <c r="A182" s="6" t="s">
        <v>2371</v>
      </c>
    </row>
    <row r="183" spans="1:1" ht="15.75" customHeight="1" x14ac:dyDescent="0.2">
      <c r="A183" s="6" t="s">
        <v>2372</v>
      </c>
    </row>
    <row r="184" spans="1:1" ht="15.75" customHeight="1" x14ac:dyDescent="0.2">
      <c r="A184" s="6" t="s">
        <v>2373</v>
      </c>
    </row>
    <row r="185" spans="1:1" ht="15.75" customHeight="1" x14ac:dyDescent="0.2">
      <c r="A185" s="6" t="s">
        <v>2374</v>
      </c>
    </row>
    <row r="186" spans="1:1" ht="15.75" customHeight="1" x14ac:dyDescent="0.2">
      <c r="A186" s="6" t="s">
        <v>2375</v>
      </c>
    </row>
    <row r="187" spans="1:1" ht="15.75" customHeight="1" x14ac:dyDescent="0.2">
      <c r="A187" s="6" t="s">
        <v>2376</v>
      </c>
    </row>
    <row r="188" spans="1:1" ht="15.75" customHeight="1" x14ac:dyDescent="0.2">
      <c r="A188" s="6" t="s">
        <v>2377</v>
      </c>
    </row>
    <row r="189" spans="1:1" ht="15.75" customHeight="1" x14ac:dyDescent="0.2">
      <c r="A189" s="6" t="s">
        <v>2378</v>
      </c>
    </row>
    <row r="190" spans="1:1" ht="15.75" customHeight="1" x14ac:dyDescent="0.2">
      <c r="A190" s="6" t="s">
        <v>2379</v>
      </c>
    </row>
    <row r="191" spans="1:1" ht="15.75" customHeight="1" x14ac:dyDescent="0.2">
      <c r="A191" s="6" t="s">
        <v>2380</v>
      </c>
    </row>
    <row r="192" spans="1:1" ht="15.75" customHeight="1" x14ac:dyDescent="0.2">
      <c r="A192" s="6" t="s">
        <v>2381</v>
      </c>
    </row>
    <row r="193" spans="1:1" ht="15.75" customHeight="1" x14ac:dyDescent="0.2">
      <c r="A193" s="6" t="s">
        <v>2382</v>
      </c>
    </row>
    <row r="194" spans="1:1" ht="15.75" customHeight="1" x14ac:dyDescent="0.2">
      <c r="A194" s="6" t="s">
        <v>2383</v>
      </c>
    </row>
    <row r="195" spans="1:1" ht="15.75" customHeight="1" x14ac:dyDescent="0.2">
      <c r="A195" s="6" t="s">
        <v>2384</v>
      </c>
    </row>
    <row r="196" spans="1:1" ht="15.75" customHeight="1" x14ac:dyDescent="0.2">
      <c r="A196" s="6" t="s">
        <v>2385</v>
      </c>
    </row>
    <row r="197" spans="1:1" ht="15.75" customHeight="1" x14ac:dyDescent="0.2">
      <c r="A197" s="6" t="s">
        <v>2386</v>
      </c>
    </row>
    <row r="198" spans="1:1" ht="15.75" customHeight="1" x14ac:dyDescent="0.2">
      <c r="A198" s="6" t="s">
        <v>2387</v>
      </c>
    </row>
    <row r="199" spans="1:1" ht="15.75" customHeight="1" x14ac:dyDescent="0.2">
      <c r="A199" s="6" t="s">
        <v>2388</v>
      </c>
    </row>
    <row r="200" spans="1:1" ht="15.75" customHeight="1" x14ac:dyDescent="0.2">
      <c r="A200" s="6" t="s">
        <v>2389</v>
      </c>
    </row>
    <row r="201" spans="1:1" ht="15.75" customHeight="1" x14ac:dyDescent="0.2">
      <c r="A201" s="6" t="s">
        <v>2390</v>
      </c>
    </row>
    <row r="202" spans="1:1" ht="15.75" customHeight="1" x14ac:dyDescent="0.2">
      <c r="A202" s="6" t="s">
        <v>2391</v>
      </c>
    </row>
    <row r="203" spans="1:1" ht="15.75" customHeight="1" x14ac:dyDescent="0.2">
      <c r="A203" s="6" t="s">
        <v>2392</v>
      </c>
    </row>
    <row r="204" spans="1:1" ht="15.75" customHeight="1" x14ac:dyDescent="0.2">
      <c r="A204" s="6" t="s">
        <v>2393</v>
      </c>
    </row>
    <row r="205" spans="1:1" ht="15.75" customHeight="1" x14ac:dyDescent="0.2">
      <c r="A205" s="6" t="s">
        <v>2394</v>
      </c>
    </row>
    <row r="206" spans="1:1" ht="15.75" customHeight="1" x14ac:dyDescent="0.2">
      <c r="A206" s="6" t="s">
        <v>2262</v>
      </c>
    </row>
    <row r="207" spans="1:1" ht="15.75" customHeight="1" x14ac:dyDescent="0.2">
      <c r="A207" s="6">
        <v>4</v>
      </c>
    </row>
    <row r="208" spans="1:1" ht="15.75" customHeight="1" x14ac:dyDescent="0.2">
      <c r="A208" s="6" t="s">
        <v>2195</v>
      </c>
    </row>
    <row r="209" spans="1:1" ht="15.75" customHeight="1" x14ac:dyDescent="0.2">
      <c r="A209" s="6" t="s">
        <v>2395</v>
      </c>
    </row>
    <row r="210" spans="1:1" ht="15.75" customHeight="1" x14ac:dyDescent="0.2">
      <c r="A210" s="6" t="s">
        <v>2396</v>
      </c>
    </row>
    <row r="211" spans="1:1" ht="15.75" customHeight="1" x14ac:dyDescent="0.2">
      <c r="A211" s="6" t="s">
        <v>2397</v>
      </c>
    </row>
    <row r="212" spans="1:1" ht="15.75" customHeight="1" x14ac:dyDescent="0.2">
      <c r="A212" s="6" t="s">
        <v>2398</v>
      </c>
    </row>
    <row r="213" spans="1:1" ht="15.75" customHeight="1" x14ac:dyDescent="0.2">
      <c r="A213" s="6" t="s">
        <v>2399</v>
      </c>
    </row>
    <row r="214" spans="1:1" ht="15.75" customHeight="1" x14ac:dyDescent="0.2">
      <c r="A214" s="6" t="s">
        <v>2400</v>
      </c>
    </row>
    <row r="215" spans="1:1" ht="15.75" customHeight="1" x14ac:dyDescent="0.2">
      <c r="A215" s="6" t="s">
        <v>2401</v>
      </c>
    </row>
    <row r="216" spans="1:1" ht="15.75" customHeight="1" x14ac:dyDescent="0.2">
      <c r="A216" s="6" t="s">
        <v>2402</v>
      </c>
    </row>
    <row r="217" spans="1:1" ht="15.75" customHeight="1" x14ac:dyDescent="0.2">
      <c r="A217" s="6" t="s">
        <v>2403</v>
      </c>
    </row>
    <row r="218" spans="1:1" ht="15.75" customHeight="1" x14ac:dyDescent="0.2">
      <c r="A218" s="6" t="s">
        <v>2404</v>
      </c>
    </row>
    <row r="219" spans="1:1" ht="15.75" customHeight="1" x14ac:dyDescent="0.2">
      <c r="A219" s="6" t="s">
        <v>2405</v>
      </c>
    </row>
    <row r="220" spans="1:1" ht="15.75" customHeight="1" x14ac:dyDescent="0.2">
      <c r="A220" s="6" t="s">
        <v>2406</v>
      </c>
    </row>
    <row r="221" spans="1:1" ht="15.75" customHeight="1" x14ac:dyDescent="0.2">
      <c r="A221" s="6" t="s">
        <v>2407</v>
      </c>
    </row>
    <row r="222" spans="1:1" ht="15.75" customHeight="1" x14ac:dyDescent="0.2">
      <c r="A222" s="6" t="s">
        <v>2408</v>
      </c>
    </row>
    <row r="223" spans="1:1" ht="15.75" customHeight="1" x14ac:dyDescent="0.2">
      <c r="A223" s="6" t="s">
        <v>2409</v>
      </c>
    </row>
    <row r="224" spans="1:1" ht="15.75" customHeight="1" x14ac:dyDescent="0.2">
      <c r="A224" s="6" t="s">
        <v>2410</v>
      </c>
    </row>
    <row r="225" spans="1:1" ht="15.75" customHeight="1" x14ac:dyDescent="0.2">
      <c r="A225" s="6" t="s">
        <v>2411</v>
      </c>
    </row>
    <row r="226" spans="1:1" ht="15.75" customHeight="1" x14ac:dyDescent="0.2">
      <c r="A226" s="6" t="s">
        <v>2412</v>
      </c>
    </row>
    <row r="227" spans="1:1" ht="15.75" customHeight="1" x14ac:dyDescent="0.2">
      <c r="A227" s="6" t="s">
        <v>2413</v>
      </c>
    </row>
    <row r="228" spans="1:1" ht="15.75" customHeight="1" x14ac:dyDescent="0.2">
      <c r="A228" s="6" t="s">
        <v>2414</v>
      </c>
    </row>
    <row r="229" spans="1:1" ht="15.75" customHeight="1" x14ac:dyDescent="0.2">
      <c r="A229" s="6" t="s">
        <v>2415</v>
      </c>
    </row>
    <row r="230" spans="1:1" ht="15.75" customHeight="1" x14ac:dyDescent="0.2">
      <c r="A230" s="6" t="s">
        <v>2416</v>
      </c>
    </row>
    <row r="231" spans="1:1" ht="15.75" customHeight="1" x14ac:dyDescent="0.2">
      <c r="A231" s="6" t="s">
        <v>2417</v>
      </c>
    </row>
    <row r="232" spans="1:1" ht="15.75" customHeight="1" x14ac:dyDescent="0.2">
      <c r="A232" s="6" t="s">
        <v>2418</v>
      </c>
    </row>
    <row r="233" spans="1:1" ht="15.75" customHeight="1" x14ac:dyDescent="0.2">
      <c r="A233" s="6" t="s">
        <v>2419</v>
      </c>
    </row>
    <row r="234" spans="1:1" ht="15.75" customHeight="1" x14ac:dyDescent="0.2">
      <c r="A234" s="6" t="s">
        <v>2420</v>
      </c>
    </row>
    <row r="235" spans="1:1" ht="15.75" customHeight="1" x14ac:dyDescent="0.2">
      <c r="A235" s="6" t="s">
        <v>2421</v>
      </c>
    </row>
    <row r="236" spans="1:1" ht="15.75" customHeight="1" x14ac:dyDescent="0.2">
      <c r="A236" s="6" t="s">
        <v>2422</v>
      </c>
    </row>
    <row r="237" spans="1:1" ht="15.75" customHeight="1" x14ac:dyDescent="0.2">
      <c r="A237" s="6" t="s">
        <v>2423</v>
      </c>
    </row>
    <row r="238" spans="1:1" ht="15.75" customHeight="1" x14ac:dyDescent="0.2">
      <c r="A238" s="6" t="s">
        <v>2424</v>
      </c>
    </row>
    <row r="239" spans="1:1" ht="15.75" customHeight="1" x14ac:dyDescent="0.2">
      <c r="A239" s="6" t="s">
        <v>2425</v>
      </c>
    </row>
    <row r="240" spans="1:1" ht="15.75" customHeight="1" x14ac:dyDescent="0.2">
      <c r="A240" s="6" t="s">
        <v>2426</v>
      </c>
    </row>
    <row r="241" spans="1:1" ht="15.75" customHeight="1" x14ac:dyDescent="0.2">
      <c r="A241" s="6" t="s">
        <v>2427</v>
      </c>
    </row>
    <row r="242" spans="1:1" ht="15.75" customHeight="1" x14ac:dyDescent="0.2">
      <c r="A242" s="6" t="s">
        <v>2428</v>
      </c>
    </row>
    <row r="243" spans="1:1" ht="15.75" customHeight="1" x14ac:dyDescent="0.2">
      <c r="A243" s="6" t="s">
        <v>2429</v>
      </c>
    </row>
    <row r="244" spans="1:1" ht="15.75" customHeight="1" x14ac:dyDescent="0.2">
      <c r="A244" s="6" t="s">
        <v>2430</v>
      </c>
    </row>
    <row r="245" spans="1:1" ht="15.75" customHeight="1" x14ac:dyDescent="0.2">
      <c r="A245" s="6" t="s">
        <v>2431</v>
      </c>
    </row>
    <row r="246" spans="1:1" ht="15.75" customHeight="1" x14ac:dyDescent="0.2">
      <c r="A246" s="6" t="s">
        <v>2432</v>
      </c>
    </row>
    <row r="247" spans="1:1" ht="15.75" customHeight="1" x14ac:dyDescent="0.2">
      <c r="A247" s="6" t="s">
        <v>2433</v>
      </c>
    </row>
    <row r="248" spans="1:1" ht="15.75" customHeight="1" x14ac:dyDescent="0.2">
      <c r="A248" s="6" t="s">
        <v>2434</v>
      </c>
    </row>
    <row r="249" spans="1:1" ht="15.75" customHeight="1" x14ac:dyDescent="0.2">
      <c r="A249" s="6" t="s">
        <v>2435</v>
      </c>
    </row>
    <row r="250" spans="1:1" ht="15.75" customHeight="1" x14ac:dyDescent="0.2">
      <c r="A250" s="6" t="s">
        <v>2436</v>
      </c>
    </row>
    <row r="251" spans="1:1" ht="15.75" customHeight="1" x14ac:dyDescent="0.2">
      <c r="A251" s="6" t="s">
        <v>2437</v>
      </c>
    </row>
    <row r="252" spans="1:1" ht="15.75" customHeight="1" x14ac:dyDescent="0.2">
      <c r="A252" s="6" t="s">
        <v>2438</v>
      </c>
    </row>
    <row r="253" spans="1:1" ht="15.75" customHeight="1" x14ac:dyDescent="0.2">
      <c r="A253" s="6" t="s">
        <v>2439</v>
      </c>
    </row>
    <row r="254" spans="1:1" ht="15.75" customHeight="1" x14ac:dyDescent="0.2">
      <c r="A254" s="6" t="s">
        <v>2440</v>
      </c>
    </row>
    <row r="255" spans="1:1" ht="15.75" customHeight="1" x14ac:dyDescent="0.2">
      <c r="A255" s="6" t="s">
        <v>2441</v>
      </c>
    </row>
    <row r="256" spans="1:1" ht="15.75" customHeight="1" x14ac:dyDescent="0.2">
      <c r="A256" s="6" t="s">
        <v>2442</v>
      </c>
    </row>
    <row r="257" spans="1:1" ht="15.75" customHeight="1" x14ac:dyDescent="0.2">
      <c r="A257" s="6" t="s">
        <v>2443</v>
      </c>
    </row>
    <row r="258" spans="1:1" ht="15.75" customHeight="1" x14ac:dyDescent="0.2">
      <c r="A258" s="6" t="s">
        <v>2444</v>
      </c>
    </row>
    <row r="259" spans="1:1" ht="15.75" customHeight="1" x14ac:dyDescent="0.2">
      <c r="A259" s="6" t="s">
        <v>2445</v>
      </c>
    </row>
    <row r="260" spans="1:1" ht="15.75" customHeight="1" x14ac:dyDescent="0.2">
      <c r="A260" s="6" t="s">
        <v>2446</v>
      </c>
    </row>
    <row r="261" spans="1:1" ht="15.75" customHeight="1" x14ac:dyDescent="0.2">
      <c r="A261" s="6" t="s">
        <v>2447</v>
      </c>
    </row>
    <row r="262" spans="1:1" ht="15.75" customHeight="1" x14ac:dyDescent="0.2">
      <c r="A262" s="6" t="s">
        <v>2448</v>
      </c>
    </row>
    <row r="263" spans="1:1" ht="15.75" customHeight="1" x14ac:dyDescent="0.2">
      <c r="A263" s="6" t="s">
        <v>2449</v>
      </c>
    </row>
    <row r="264" spans="1:1" ht="15.75" customHeight="1" x14ac:dyDescent="0.2">
      <c r="A264" s="6" t="s">
        <v>2450</v>
      </c>
    </row>
    <row r="265" spans="1:1" ht="15.75" customHeight="1" x14ac:dyDescent="0.2">
      <c r="A265" s="6" t="s">
        <v>2451</v>
      </c>
    </row>
    <row r="266" spans="1:1" ht="15.75" customHeight="1" x14ac:dyDescent="0.2">
      <c r="A266" s="6" t="s">
        <v>2452</v>
      </c>
    </row>
    <row r="267" spans="1:1" ht="15.75" customHeight="1" x14ac:dyDescent="0.2">
      <c r="A267" s="6" t="s">
        <v>2453</v>
      </c>
    </row>
    <row r="268" spans="1:1" ht="15.75" customHeight="1" x14ac:dyDescent="0.2">
      <c r="A268" s="6" t="s">
        <v>2454</v>
      </c>
    </row>
    <row r="269" spans="1:1" ht="15.75" customHeight="1" x14ac:dyDescent="0.2">
      <c r="A269" s="6" t="s">
        <v>2455</v>
      </c>
    </row>
    <row r="270" spans="1:1" ht="15.75" customHeight="1" x14ac:dyDescent="0.2">
      <c r="A270" s="6" t="s">
        <v>2456</v>
      </c>
    </row>
    <row r="271" spans="1:1" ht="15.75" customHeight="1" x14ac:dyDescent="0.2">
      <c r="A271" s="6" t="s">
        <v>2457</v>
      </c>
    </row>
    <row r="272" spans="1:1" ht="15.75" customHeight="1" x14ac:dyDescent="0.2">
      <c r="A272" s="6" t="s">
        <v>2458</v>
      </c>
    </row>
    <row r="273" spans="1:1" ht="15.75" customHeight="1" x14ac:dyDescent="0.2">
      <c r="A273" s="6" t="s">
        <v>2459</v>
      </c>
    </row>
    <row r="274" spans="1:1" ht="15.75" customHeight="1" x14ac:dyDescent="0.2">
      <c r="A274" s="6" t="s">
        <v>2460</v>
      </c>
    </row>
    <row r="275" spans="1:1" ht="15.75" customHeight="1" x14ac:dyDescent="0.2">
      <c r="A275" s="6" t="s">
        <v>2262</v>
      </c>
    </row>
    <row r="276" spans="1:1" ht="15.75" customHeight="1" x14ac:dyDescent="0.2">
      <c r="A276" s="6">
        <v>5</v>
      </c>
    </row>
    <row r="277" spans="1:1" ht="15.75" customHeight="1" x14ac:dyDescent="0.2">
      <c r="A277" s="6" t="s">
        <v>2195</v>
      </c>
    </row>
    <row r="278" spans="1:1" ht="15.75" customHeight="1" x14ac:dyDescent="0.2">
      <c r="A278" s="6" t="s">
        <v>2461</v>
      </c>
    </row>
    <row r="279" spans="1:1" ht="15.75" customHeight="1" x14ac:dyDescent="0.2">
      <c r="A279" s="6" t="s">
        <v>2462</v>
      </c>
    </row>
    <row r="280" spans="1:1" ht="15.75" customHeight="1" x14ac:dyDescent="0.2">
      <c r="A280" s="6" t="s">
        <v>2463</v>
      </c>
    </row>
    <row r="281" spans="1:1" ht="15.75" customHeight="1" x14ac:dyDescent="0.2">
      <c r="A281" s="6" t="s">
        <v>2464</v>
      </c>
    </row>
    <row r="282" spans="1:1" ht="15.75" customHeight="1" x14ac:dyDescent="0.2">
      <c r="A282" s="6" t="s">
        <v>2465</v>
      </c>
    </row>
    <row r="283" spans="1:1" ht="15.75" customHeight="1" x14ac:dyDescent="0.2">
      <c r="A283" s="6" t="s">
        <v>2466</v>
      </c>
    </row>
    <row r="284" spans="1:1" ht="15.75" customHeight="1" x14ac:dyDescent="0.2">
      <c r="A284" s="6" t="s">
        <v>2467</v>
      </c>
    </row>
    <row r="285" spans="1:1" ht="15.75" customHeight="1" x14ac:dyDescent="0.2">
      <c r="A285" s="6" t="s">
        <v>2468</v>
      </c>
    </row>
    <row r="286" spans="1:1" ht="15.75" customHeight="1" x14ac:dyDescent="0.2">
      <c r="A286" s="6" t="s">
        <v>2469</v>
      </c>
    </row>
    <row r="287" spans="1:1" ht="15.75" customHeight="1" x14ac:dyDescent="0.2">
      <c r="A287" s="6" t="s">
        <v>2470</v>
      </c>
    </row>
    <row r="288" spans="1:1" ht="15.75" customHeight="1" x14ac:dyDescent="0.2">
      <c r="A288" s="6" t="s">
        <v>2471</v>
      </c>
    </row>
    <row r="289" spans="1:1" ht="15.75" customHeight="1" x14ac:dyDescent="0.2">
      <c r="A289" s="6" t="s">
        <v>2472</v>
      </c>
    </row>
    <row r="290" spans="1:1" ht="15.75" customHeight="1" x14ac:dyDescent="0.2">
      <c r="A290" s="6" t="s">
        <v>2473</v>
      </c>
    </row>
    <row r="291" spans="1:1" ht="15.75" customHeight="1" x14ac:dyDescent="0.2">
      <c r="A291" s="6" t="s">
        <v>2474</v>
      </c>
    </row>
    <row r="292" spans="1:1" ht="15.75" customHeight="1" x14ac:dyDescent="0.2">
      <c r="A292" s="6" t="s">
        <v>2475</v>
      </c>
    </row>
    <row r="293" spans="1:1" ht="15.75" customHeight="1" x14ac:dyDescent="0.2">
      <c r="A293" s="6" t="s">
        <v>2476</v>
      </c>
    </row>
    <row r="294" spans="1:1" ht="15.75" customHeight="1" x14ac:dyDescent="0.2">
      <c r="A294" s="6" t="s">
        <v>2477</v>
      </c>
    </row>
    <row r="295" spans="1:1" ht="15.75" customHeight="1" x14ac:dyDescent="0.2">
      <c r="A295" s="6" t="s">
        <v>2478</v>
      </c>
    </row>
    <row r="296" spans="1:1" ht="15.75" customHeight="1" x14ac:dyDescent="0.2">
      <c r="A296" s="6" t="s">
        <v>2479</v>
      </c>
    </row>
    <row r="297" spans="1:1" ht="15.75" customHeight="1" x14ac:dyDescent="0.2">
      <c r="A297" s="6" t="s">
        <v>2480</v>
      </c>
    </row>
    <row r="298" spans="1:1" ht="15.75" customHeight="1" x14ac:dyDescent="0.2">
      <c r="A298" s="6" t="s">
        <v>2481</v>
      </c>
    </row>
    <row r="299" spans="1:1" ht="15.75" customHeight="1" x14ac:dyDescent="0.2">
      <c r="A299" s="6" t="s">
        <v>2482</v>
      </c>
    </row>
    <row r="300" spans="1:1" ht="15.75" customHeight="1" x14ac:dyDescent="0.2">
      <c r="A300" s="6" t="s">
        <v>2483</v>
      </c>
    </row>
    <row r="301" spans="1:1" ht="15.75" customHeight="1" x14ac:dyDescent="0.2">
      <c r="A301" s="6" t="s">
        <v>2484</v>
      </c>
    </row>
    <row r="302" spans="1:1" ht="15.75" customHeight="1" x14ac:dyDescent="0.2">
      <c r="A302" s="6" t="s">
        <v>2485</v>
      </c>
    </row>
    <row r="303" spans="1:1" ht="15.75" customHeight="1" x14ac:dyDescent="0.2">
      <c r="A303" s="6" t="s">
        <v>2486</v>
      </c>
    </row>
    <row r="304" spans="1:1" ht="15.75" customHeight="1" x14ac:dyDescent="0.2">
      <c r="A304" s="6" t="s">
        <v>2487</v>
      </c>
    </row>
    <row r="305" spans="1:1" ht="15.75" customHeight="1" x14ac:dyDescent="0.2">
      <c r="A305" s="6" t="s">
        <v>2488</v>
      </c>
    </row>
    <row r="306" spans="1:1" ht="15.75" customHeight="1" x14ac:dyDescent="0.2">
      <c r="A306" s="6" t="s">
        <v>2489</v>
      </c>
    </row>
    <row r="307" spans="1:1" ht="15.75" customHeight="1" x14ac:dyDescent="0.2">
      <c r="A307" s="6" t="s">
        <v>2490</v>
      </c>
    </row>
    <row r="308" spans="1:1" ht="15.75" customHeight="1" x14ac:dyDescent="0.2">
      <c r="A308" s="6" t="s">
        <v>2491</v>
      </c>
    </row>
    <row r="309" spans="1:1" ht="15.75" customHeight="1" x14ac:dyDescent="0.2">
      <c r="A309" s="6" t="s">
        <v>2492</v>
      </c>
    </row>
    <row r="310" spans="1:1" ht="15.75" customHeight="1" x14ac:dyDescent="0.2">
      <c r="A310" s="6" t="s">
        <v>2493</v>
      </c>
    </row>
    <row r="311" spans="1:1" ht="15.75" customHeight="1" x14ac:dyDescent="0.2">
      <c r="A311" s="6" t="s">
        <v>2494</v>
      </c>
    </row>
    <row r="312" spans="1:1" ht="15.75" customHeight="1" x14ac:dyDescent="0.2">
      <c r="A312" s="6" t="s">
        <v>2495</v>
      </c>
    </row>
    <row r="313" spans="1:1" ht="15.75" customHeight="1" x14ac:dyDescent="0.2">
      <c r="A313" s="6" t="s">
        <v>2496</v>
      </c>
    </row>
    <row r="314" spans="1:1" ht="15.75" customHeight="1" x14ac:dyDescent="0.2">
      <c r="A314" s="6" t="s">
        <v>2497</v>
      </c>
    </row>
    <row r="315" spans="1:1" ht="15.75" customHeight="1" x14ac:dyDescent="0.2">
      <c r="A315" s="6" t="s">
        <v>2498</v>
      </c>
    </row>
    <row r="316" spans="1:1" ht="15.75" customHeight="1" x14ac:dyDescent="0.2">
      <c r="A316" s="6" t="s">
        <v>2499</v>
      </c>
    </row>
    <row r="317" spans="1:1" ht="15.75" customHeight="1" x14ac:dyDescent="0.2">
      <c r="A317" s="6" t="s">
        <v>2500</v>
      </c>
    </row>
    <row r="318" spans="1:1" ht="15.75" customHeight="1" x14ac:dyDescent="0.2">
      <c r="A318" s="6" t="s">
        <v>2501</v>
      </c>
    </row>
    <row r="319" spans="1:1" ht="15.75" customHeight="1" x14ac:dyDescent="0.2">
      <c r="A319" s="6" t="s">
        <v>2502</v>
      </c>
    </row>
    <row r="320" spans="1:1" ht="15.75" customHeight="1" x14ac:dyDescent="0.2">
      <c r="A320" s="6" t="s">
        <v>2503</v>
      </c>
    </row>
    <row r="321" spans="1:1" ht="15.75" customHeight="1" x14ac:dyDescent="0.2">
      <c r="A321" s="6" t="s">
        <v>2504</v>
      </c>
    </row>
    <row r="322" spans="1:1" ht="15.75" customHeight="1" x14ac:dyDescent="0.2">
      <c r="A322" s="6" t="s">
        <v>2505</v>
      </c>
    </row>
    <row r="323" spans="1:1" ht="15.75" customHeight="1" x14ac:dyDescent="0.2">
      <c r="A323" s="6" t="s">
        <v>2506</v>
      </c>
    </row>
    <row r="324" spans="1:1" ht="15.75" customHeight="1" x14ac:dyDescent="0.2">
      <c r="A324" s="6" t="s">
        <v>2507</v>
      </c>
    </row>
    <row r="325" spans="1:1" ht="15.75" customHeight="1" x14ac:dyDescent="0.2">
      <c r="A325" s="6" t="s">
        <v>2508</v>
      </c>
    </row>
    <row r="326" spans="1:1" ht="15.75" customHeight="1" x14ac:dyDescent="0.2">
      <c r="A326" s="6" t="s">
        <v>2509</v>
      </c>
    </row>
    <row r="327" spans="1:1" ht="15.75" customHeight="1" x14ac:dyDescent="0.2">
      <c r="A327" s="6" t="s">
        <v>2510</v>
      </c>
    </row>
    <row r="328" spans="1:1" ht="15.75" customHeight="1" x14ac:dyDescent="0.2">
      <c r="A328" s="6" t="s">
        <v>2511</v>
      </c>
    </row>
    <row r="329" spans="1:1" ht="15.75" customHeight="1" x14ac:dyDescent="0.2">
      <c r="A329" s="6" t="s">
        <v>2512</v>
      </c>
    </row>
    <row r="330" spans="1:1" ht="15.75" customHeight="1" x14ac:dyDescent="0.2">
      <c r="A330" s="6" t="s">
        <v>2513</v>
      </c>
    </row>
    <row r="331" spans="1:1" ht="15.75" customHeight="1" x14ac:dyDescent="0.2">
      <c r="A331" s="6" t="s">
        <v>2514</v>
      </c>
    </row>
    <row r="332" spans="1:1" ht="15.75" customHeight="1" x14ac:dyDescent="0.2">
      <c r="A332" s="6" t="s">
        <v>2515</v>
      </c>
    </row>
    <row r="333" spans="1:1" ht="15.75" customHeight="1" x14ac:dyDescent="0.2">
      <c r="A333" s="6" t="s">
        <v>2516</v>
      </c>
    </row>
    <row r="334" spans="1:1" ht="15.75" customHeight="1" x14ac:dyDescent="0.2">
      <c r="A334" s="6" t="s">
        <v>2517</v>
      </c>
    </row>
    <row r="335" spans="1:1" ht="15.75" customHeight="1" x14ac:dyDescent="0.2">
      <c r="A335" s="6" t="s">
        <v>2518</v>
      </c>
    </row>
    <row r="336" spans="1:1" ht="15.75" customHeight="1" x14ac:dyDescent="0.2">
      <c r="A336" s="6" t="s">
        <v>2519</v>
      </c>
    </row>
    <row r="337" spans="1:1" ht="15.75" customHeight="1" x14ac:dyDescent="0.2">
      <c r="A337" s="6" t="s">
        <v>2520</v>
      </c>
    </row>
    <row r="338" spans="1:1" ht="15.75" customHeight="1" x14ac:dyDescent="0.2">
      <c r="A338" s="6" t="s">
        <v>2521</v>
      </c>
    </row>
    <row r="339" spans="1:1" ht="15.75" customHeight="1" x14ac:dyDescent="0.2">
      <c r="A339" s="6" t="s">
        <v>2522</v>
      </c>
    </row>
    <row r="340" spans="1:1" ht="15.75" customHeight="1" x14ac:dyDescent="0.2">
      <c r="A340" s="6" t="s">
        <v>2523</v>
      </c>
    </row>
    <row r="341" spans="1:1" ht="15.75" customHeight="1" x14ac:dyDescent="0.2">
      <c r="A341" s="6" t="s">
        <v>2524</v>
      </c>
    </row>
    <row r="342" spans="1:1" ht="15.75" customHeight="1" x14ac:dyDescent="0.2">
      <c r="A342" s="6" t="s">
        <v>2525</v>
      </c>
    </row>
    <row r="343" spans="1:1" ht="15.75" customHeight="1" x14ac:dyDescent="0.2">
      <c r="A343" s="6" t="s">
        <v>2526</v>
      </c>
    </row>
    <row r="344" spans="1:1" ht="15.75" customHeight="1" x14ac:dyDescent="0.2">
      <c r="A344" s="6" t="s">
        <v>2262</v>
      </c>
    </row>
    <row r="345" spans="1:1" ht="15.75" customHeight="1" x14ac:dyDescent="0.2">
      <c r="A345" s="6">
        <v>6</v>
      </c>
    </row>
    <row r="346" spans="1:1" ht="15.75" customHeight="1" x14ac:dyDescent="0.2">
      <c r="A346" s="6" t="s">
        <v>2195</v>
      </c>
    </row>
    <row r="347" spans="1:1" ht="15.75" customHeight="1" x14ac:dyDescent="0.2">
      <c r="A347" s="6" t="s">
        <v>2527</v>
      </c>
    </row>
    <row r="348" spans="1:1" ht="15.75" customHeight="1" x14ac:dyDescent="0.2">
      <c r="A348" s="6" t="s">
        <v>2528</v>
      </c>
    </row>
    <row r="349" spans="1:1" ht="15.75" customHeight="1" x14ac:dyDescent="0.2">
      <c r="A349" s="6" t="s">
        <v>2529</v>
      </c>
    </row>
    <row r="350" spans="1:1" ht="15.75" customHeight="1" x14ac:dyDescent="0.2">
      <c r="A350" s="6" t="s">
        <v>2530</v>
      </c>
    </row>
    <row r="351" spans="1:1" ht="15.75" customHeight="1" x14ac:dyDescent="0.2">
      <c r="A351" s="6" t="s">
        <v>2531</v>
      </c>
    </row>
    <row r="352" spans="1:1" ht="15.75" customHeight="1" x14ac:dyDescent="0.2">
      <c r="A352" s="6" t="s">
        <v>2532</v>
      </c>
    </row>
    <row r="353" spans="1:1" ht="15.75" customHeight="1" x14ac:dyDescent="0.2">
      <c r="A353" s="6" t="s">
        <v>2533</v>
      </c>
    </row>
    <row r="354" spans="1:1" ht="15.75" customHeight="1" x14ac:dyDescent="0.2">
      <c r="A354" s="6" t="s">
        <v>2534</v>
      </c>
    </row>
    <row r="355" spans="1:1" ht="15.75" customHeight="1" x14ac:dyDescent="0.2">
      <c r="A355" s="6" t="s">
        <v>2535</v>
      </c>
    </row>
    <row r="356" spans="1:1" ht="15.75" customHeight="1" x14ac:dyDescent="0.2">
      <c r="A356" s="6" t="s">
        <v>2536</v>
      </c>
    </row>
    <row r="357" spans="1:1" ht="15.75" customHeight="1" x14ac:dyDescent="0.2">
      <c r="A357" s="6" t="s">
        <v>2537</v>
      </c>
    </row>
    <row r="358" spans="1:1" ht="15.75" customHeight="1" x14ac:dyDescent="0.2">
      <c r="A358" s="6" t="s">
        <v>2538</v>
      </c>
    </row>
    <row r="359" spans="1:1" ht="15.75" customHeight="1" x14ac:dyDescent="0.2">
      <c r="A359" s="6" t="s">
        <v>2539</v>
      </c>
    </row>
    <row r="360" spans="1:1" ht="15.75" customHeight="1" x14ac:dyDescent="0.2">
      <c r="A360" s="6" t="s">
        <v>2540</v>
      </c>
    </row>
    <row r="361" spans="1:1" ht="15.75" customHeight="1" x14ac:dyDescent="0.2">
      <c r="A361" s="6" t="s">
        <v>2541</v>
      </c>
    </row>
    <row r="362" spans="1:1" ht="15.75" customHeight="1" x14ac:dyDescent="0.2">
      <c r="A362" s="6" t="s">
        <v>2542</v>
      </c>
    </row>
    <row r="363" spans="1:1" ht="15.75" customHeight="1" x14ac:dyDescent="0.2">
      <c r="A363" s="6" t="s">
        <v>2543</v>
      </c>
    </row>
    <row r="364" spans="1:1" ht="15.75" customHeight="1" x14ac:dyDescent="0.2">
      <c r="A364" s="6" t="s">
        <v>2544</v>
      </c>
    </row>
    <row r="365" spans="1:1" ht="15.75" customHeight="1" x14ac:dyDescent="0.2">
      <c r="A365" s="6" t="s">
        <v>2545</v>
      </c>
    </row>
    <row r="366" spans="1:1" ht="15.75" customHeight="1" x14ac:dyDescent="0.2">
      <c r="A366" s="6" t="s">
        <v>2546</v>
      </c>
    </row>
    <row r="367" spans="1:1" ht="15.75" customHeight="1" x14ac:dyDescent="0.2">
      <c r="A367" s="6" t="s">
        <v>2547</v>
      </c>
    </row>
    <row r="368" spans="1:1" ht="15.75" customHeight="1" x14ac:dyDescent="0.2">
      <c r="A368" s="6" t="s">
        <v>2548</v>
      </c>
    </row>
    <row r="369" spans="1:1" ht="15.75" customHeight="1" x14ac:dyDescent="0.2">
      <c r="A369" s="6" t="s">
        <v>2549</v>
      </c>
    </row>
    <row r="370" spans="1:1" ht="15.75" customHeight="1" x14ac:dyDescent="0.2">
      <c r="A370" s="6" t="s">
        <v>2550</v>
      </c>
    </row>
    <row r="371" spans="1:1" ht="15.75" customHeight="1" x14ac:dyDescent="0.2">
      <c r="A371" s="6" t="s">
        <v>2551</v>
      </c>
    </row>
    <row r="372" spans="1:1" ht="15.75" customHeight="1" x14ac:dyDescent="0.2">
      <c r="A372" s="6" t="s">
        <v>2552</v>
      </c>
    </row>
    <row r="373" spans="1:1" ht="15.75" customHeight="1" x14ac:dyDescent="0.2">
      <c r="A373" s="6" t="s">
        <v>2553</v>
      </c>
    </row>
    <row r="374" spans="1:1" ht="15.75" customHeight="1" x14ac:dyDescent="0.2">
      <c r="A374" s="6" t="s">
        <v>2554</v>
      </c>
    </row>
    <row r="375" spans="1:1" ht="15.75" customHeight="1" x14ac:dyDescent="0.2">
      <c r="A375" s="6" t="s">
        <v>2555</v>
      </c>
    </row>
    <row r="376" spans="1:1" ht="15.75" customHeight="1" x14ac:dyDescent="0.2">
      <c r="A376" s="6" t="s">
        <v>2556</v>
      </c>
    </row>
    <row r="377" spans="1:1" ht="15.75" customHeight="1" x14ac:dyDescent="0.2">
      <c r="A377" s="6" t="s">
        <v>2557</v>
      </c>
    </row>
    <row r="378" spans="1:1" ht="15.75" customHeight="1" x14ac:dyDescent="0.2">
      <c r="A378" s="6" t="s">
        <v>2558</v>
      </c>
    </row>
    <row r="379" spans="1:1" ht="15.75" customHeight="1" x14ac:dyDescent="0.2">
      <c r="A379" s="6" t="s">
        <v>2559</v>
      </c>
    </row>
    <row r="380" spans="1:1" ht="15.75" customHeight="1" x14ac:dyDescent="0.2">
      <c r="A380" s="6" t="s">
        <v>2560</v>
      </c>
    </row>
    <row r="381" spans="1:1" ht="15.75" customHeight="1" x14ac:dyDescent="0.2">
      <c r="A381" s="6" t="s">
        <v>2561</v>
      </c>
    </row>
    <row r="382" spans="1:1" ht="15.75" customHeight="1" x14ac:dyDescent="0.2">
      <c r="A382" s="6" t="s">
        <v>2562</v>
      </c>
    </row>
    <row r="383" spans="1:1" ht="15.75" customHeight="1" x14ac:dyDescent="0.2">
      <c r="A383" s="6" t="s">
        <v>2563</v>
      </c>
    </row>
    <row r="384" spans="1:1" ht="15.75" customHeight="1" x14ac:dyDescent="0.2">
      <c r="A384" s="6" t="s">
        <v>2564</v>
      </c>
    </row>
    <row r="385" spans="1:1" ht="15.75" customHeight="1" x14ac:dyDescent="0.2">
      <c r="A385" s="6" t="s">
        <v>2565</v>
      </c>
    </row>
    <row r="386" spans="1:1" ht="15.75" customHeight="1" x14ac:dyDescent="0.2">
      <c r="A386" s="6" t="s">
        <v>2566</v>
      </c>
    </row>
    <row r="387" spans="1:1" ht="15.75" customHeight="1" x14ac:dyDescent="0.2">
      <c r="A387" s="6" t="s">
        <v>2567</v>
      </c>
    </row>
    <row r="388" spans="1:1" ht="15.75" customHeight="1" x14ac:dyDescent="0.2">
      <c r="A388" s="6" t="s">
        <v>2568</v>
      </c>
    </row>
    <row r="389" spans="1:1" ht="15.75" customHeight="1" x14ac:dyDescent="0.2">
      <c r="A389" s="6" t="s">
        <v>2569</v>
      </c>
    </row>
    <row r="390" spans="1:1" ht="15.75" customHeight="1" x14ac:dyDescent="0.2">
      <c r="A390" s="6" t="s">
        <v>2570</v>
      </c>
    </row>
    <row r="391" spans="1:1" ht="15.75" customHeight="1" x14ac:dyDescent="0.2">
      <c r="A391" s="6" t="s">
        <v>2571</v>
      </c>
    </row>
    <row r="392" spans="1:1" ht="15.75" customHeight="1" x14ac:dyDescent="0.2">
      <c r="A392" s="6" t="s">
        <v>2572</v>
      </c>
    </row>
    <row r="393" spans="1:1" ht="15.75" customHeight="1" x14ac:dyDescent="0.2">
      <c r="A393" s="6" t="s">
        <v>2573</v>
      </c>
    </row>
    <row r="394" spans="1:1" ht="15.75" customHeight="1" x14ac:dyDescent="0.2">
      <c r="A394" s="6" t="s">
        <v>2574</v>
      </c>
    </row>
    <row r="395" spans="1:1" ht="15.75" customHeight="1" x14ac:dyDescent="0.2">
      <c r="A395" s="6" t="s">
        <v>2575</v>
      </c>
    </row>
    <row r="396" spans="1:1" ht="15.75" customHeight="1" x14ac:dyDescent="0.2">
      <c r="A396" s="6" t="s">
        <v>2576</v>
      </c>
    </row>
    <row r="397" spans="1:1" ht="15.75" customHeight="1" x14ac:dyDescent="0.2">
      <c r="A397" s="6" t="s">
        <v>2577</v>
      </c>
    </row>
    <row r="398" spans="1:1" ht="15.75" customHeight="1" x14ac:dyDescent="0.2">
      <c r="A398" s="6" t="s">
        <v>2578</v>
      </c>
    </row>
    <row r="399" spans="1:1" ht="15.75" customHeight="1" x14ac:dyDescent="0.2">
      <c r="A399" s="6" t="s">
        <v>2579</v>
      </c>
    </row>
    <row r="400" spans="1:1" ht="15.75" customHeight="1" x14ac:dyDescent="0.2">
      <c r="A400" s="6" t="s">
        <v>2580</v>
      </c>
    </row>
    <row r="401" spans="1:1" ht="15.75" customHeight="1" x14ac:dyDescent="0.2">
      <c r="A401" s="6" t="s">
        <v>2581</v>
      </c>
    </row>
    <row r="402" spans="1:1" ht="15.75" customHeight="1" x14ac:dyDescent="0.2">
      <c r="A402" s="6" t="s">
        <v>2582</v>
      </c>
    </row>
    <row r="403" spans="1:1" ht="15.75" customHeight="1" x14ac:dyDescent="0.2">
      <c r="A403" s="6" t="s">
        <v>2583</v>
      </c>
    </row>
    <row r="404" spans="1:1" ht="15.75" customHeight="1" x14ac:dyDescent="0.2">
      <c r="A404" s="6" t="s">
        <v>2584</v>
      </c>
    </row>
    <row r="405" spans="1:1" ht="15.75" customHeight="1" x14ac:dyDescent="0.2">
      <c r="A405" s="6" t="s">
        <v>2585</v>
      </c>
    </row>
    <row r="406" spans="1:1" ht="15.75" customHeight="1" x14ac:dyDescent="0.2">
      <c r="A406" s="6" t="s">
        <v>2586</v>
      </c>
    </row>
    <row r="407" spans="1:1" ht="15.75" customHeight="1" x14ac:dyDescent="0.2">
      <c r="A407" s="6" t="s">
        <v>2587</v>
      </c>
    </row>
    <row r="408" spans="1:1" ht="15.75" customHeight="1" x14ac:dyDescent="0.2">
      <c r="A408" s="6" t="s">
        <v>2588</v>
      </c>
    </row>
    <row r="409" spans="1:1" ht="15.75" customHeight="1" x14ac:dyDescent="0.2">
      <c r="A409" s="6" t="s">
        <v>2589</v>
      </c>
    </row>
    <row r="410" spans="1:1" ht="15.75" customHeight="1" x14ac:dyDescent="0.2">
      <c r="A410" s="6" t="s">
        <v>2590</v>
      </c>
    </row>
    <row r="411" spans="1:1" ht="15.75" customHeight="1" x14ac:dyDescent="0.2">
      <c r="A411" s="6" t="s">
        <v>2591</v>
      </c>
    </row>
    <row r="412" spans="1:1" ht="15.75" customHeight="1" x14ac:dyDescent="0.2">
      <c r="A412" s="6" t="s">
        <v>2592</v>
      </c>
    </row>
    <row r="413" spans="1:1" ht="15.75" customHeight="1" x14ac:dyDescent="0.2">
      <c r="A413" s="6" t="s">
        <v>2262</v>
      </c>
    </row>
    <row r="414" spans="1:1" ht="15.75" customHeight="1" x14ac:dyDescent="0.2">
      <c r="A414" s="6">
        <v>7</v>
      </c>
    </row>
    <row r="415" spans="1:1" ht="15.75" customHeight="1" x14ac:dyDescent="0.2">
      <c r="A415" s="6" t="s">
        <v>2195</v>
      </c>
    </row>
    <row r="416" spans="1:1" ht="15.75" customHeight="1" x14ac:dyDescent="0.2">
      <c r="A416" s="6" t="s">
        <v>2593</v>
      </c>
    </row>
    <row r="417" spans="1:1" ht="15.75" customHeight="1" x14ac:dyDescent="0.2">
      <c r="A417" s="6" t="s">
        <v>2594</v>
      </c>
    </row>
    <row r="418" spans="1:1" ht="15.75" customHeight="1" x14ac:dyDescent="0.2">
      <c r="A418" s="6" t="s">
        <v>2595</v>
      </c>
    </row>
    <row r="419" spans="1:1" ht="15.75" customHeight="1" x14ac:dyDescent="0.2">
      <c r="A419" s="6" t="s">
        <v>2596</v>
      </c>
    </row>
    <row r="420" spans="1:1" ht="15.75" customHeight="1" x14ac:dyDescent="0.2">
      <c r="A420" s="6" t="s">
        <v>2597</v>
      </c>
    </row>
    <row r="421" spans="1:1" ht="15.75" customHeight="1" x14ac:dyDescent="0.2">
      <c r="A421" s="6" t="s">
        <v>2598</v>
      </c>
    </row>
    <row r="422" spans="1:1" ht="15.75" customHeight="1" x14ac:dyDescent="0.2">
      <c r="A422" s="6" t="s">
        <v>2599</v>
      </c>
    </row>
    <row r="423" spans="1:1" ht="15.75" customHeight="1" x14ac:dyDescent="0.2">
      <c r="A423" s="6" t="s">
        <v>2600</v>
      </c>
    </row>
    <row r="424" spans="1:1" ht="15.75" customHeight="1" x14ac:dyDescent="0.2">
      <c r="A424" s="6" t="s">
        <v>2601</v>
      </c>
    </row>
    <row r="425" spans="1:1" ht="15.75" customHeight="1" x14ac:dyDescent="0.2">
      <c r="A425" s="6" t="s">
        <v>2602</v>
      </c>
    </row>
    <row r="426" spans="1:1" ht="15.75" customHeight="1" x14ac:dyDescent="0.2">
      <c r="A426" s="6" t="s">
        <v>2603</v>
      </c>
    </row>
    <row r="427" spans="1:1" ht="15.75" customHeight="1" x14ac:dyDescent="0.2">
      <c r="A427" s="6" t="s">
        <v>2604</v>
      </c>
    </row>
    <row r="428" spans="1:1" ht="15.75" customHeight="1" x14ac:dyDescent="0.2">
      <c r="A428" s="6" t="s">
        <v>2605</v>
      </c>
    </row>
    <row r="429" spans="1:1" ht="15.75" customHeight="1" x14ac:dyDescent="0.2">
      <c r="A429" s="6" t="s">
        <v>2606</v>
      </c>
    </row>
    <row r="430" spans="1:1" ht="15.75" customHeight="1" x14ac:dyDescent="0.2">
      <c r="A430" s="6" t="s">
        <v>2607</v>
      </c>
    </row>
    <row r="431" spans="1:1" ht="15.75" customHeight="1" x14ac:dyDescent="0.2">
      <c r="A431" s="6" t="s">
        <v>2608</v>
      </c>
    </row>
    <row r="432" spans="1:1" ht="15.75" customHeight="1" x14ac:dyDescent="0.2">
      <c r="A432" s="6" t="s">
        <v>2609</v>
      </c>
    </row>
    <row r="433" spans="1:1" ht="15.75" customHeight="1" x14ac:dyDescent="0.2">
      <c r="A433" s="6" t="s">
        <v>2610</v>
      </c>
    </row>
    <row r="434" spans="1:1" ht="15.75" customHeight="1" x14ac:dyDescent="0.2">
      <c r="A434" s="6" t="s">
        <v>2611</v>
      </c>
    </row>
    <row r="435" spans="1:1" ht="15.75" customHeight="1" x14ac:dyDescent="0.2">
      <c r="A435" s="6" t="s">
        <v>2612</v>
      </c>
    </row>
    <row r="436" spans="1:1" ht="15.75" customHeight="1" x14ac:dyDescent="0.2">
      <c r="A436" s="6" t="s">
        <v>2613</v>
      </c>
    </row>
    <row r="437" spans="1:1" ht="15.75" customHeight="1" x14ac:dyDescent="0.2">
      <c r="A437" s="6" t="s">
        <v>2614</v>
      </c>
    </row>
    <row r="438" spans="1:1" ht="15.75" customHeight="1" x14ac:dyDescent="0.2">
      <c r="A438" s="6" t="s">
        <v>2615</v>
      </c>
    </row>
    <row r="439" spans="1:1" ht="15.75" customHeight="1" x14ac:dyDescent="0.2">
      <c r="A439" s="6" t="s">
        <v>2616</v>
      </c>
    </row>
    <row r="440" spans="1:1" ht="15.75" customHeight="1" x14ac:dyDescent="0.2">
      <c r="A440" s="6" t="s">
        <v>2617</v>
      </c>
    </row>
    <row r="441" spans="1:1" ht="15.75" customHeight="1" x14ac:dyDescent="0.2">
      <c r="A441" s="6" t="s">
        <v>2618</v>
      </c>
    </row>
    <row r="442" spans="1:1" ht="15.75" customHeight="1" x14ac:dyDescent="0.2">
      <c r="A442" s="6" t="s">
        <v>2619</v>
      </c>
    </row>
    <row r="443" spans="1:1" ht="15.75" customHeight="1" x14ac:dyDescent="0.2">
      <c r="A443" s="6" t="s">
        <v>2620</v>
      </c>
    </row>
    <row r="444" spans="1:1" ht="15.75" customHeight="1" x14ac:dyDescent="0.2">
      <c r="A444" s="6" t="s">
        <v>2621</v>
      </c>
    </row>
    <row r="445" spans="1:1" ht="15.75" customHeight="1" x14ac:dyDescent="0.2">
      <c r="A445" s="6" t="s">
        <v>2622</v>
      </c>
    </row>
    <row r="446" spans="1:1" ht="15.75" customHeight="1" x14ac:dyDescent="0.2">
      <c r="A446" s="6" t="s">
        <v>2623</v>
      </c>
    </row>
    <row r="447" spans="1:1" ht="15.75" customHeight="1" x14ac:dyDescent="0.2">
      <c r="A447" s="6" t="s">
        <v>2624</v>
      </c>
    </row>
    <row r="448" spans="1:1" ht="15.75" customHeight="1" x14ac:dyDescent="0.2">
      <c r="A448" s="6" t="s">
        <v>2625</v>
      </c>
    </row>
    <row r="449" spans="1:1" ht="15.75" customHeight="1" x14ac:dyDescent="0.2">
      <c r="A449" s="6" t="s">
        <v>2626</v>
      </c>
    </row>
    <row r="450" spans="1:1" ht="15.75" customHeight="1" x14ac:dyDescent="0.2">
      <c r="A450" s="6" t="s">
        <v>2627</v>
      </c>
    </row>
    <row r="451" spans="1:1" ht="15.75" customHeight="1" x14ac:dyDescent="0.2">
      <c r="A451" s="6" t="s">
        <v>2628</v>
      </c>
    </row>
    <row r="452" spans="1:1" ht="15.75" customHeight="1" x14ac:dyDescent="0.2">
      <c r="A452" s="6" t="s">
        <v>2629</v>
      </c>
    </row>
    <row r="453" spans="1:1" ht="15.75" customHeight="1" x14ac:dyDescent="0.2">
      <c r="A453" s="6" t="s">
        <v>2630</v>
      </c>
    </row>
    <row r="454" spans="1:1" ht="15.75" customHeight="1" x14ac:dyDescent="0.2">
      <c r="A454" s="6" t="s">
        <v>2631</v>
      </c>
    </row>
    <row r="455" spans="1:1" ht="15.75" customHeight="1" x14ac:dyDescent="0.2">
      <c r="A455" s="6" t="s">
        <v>2632</v>
      </c>
    </row>
    <row r="456" spans="1:1" ht="15.75" customHeight="1" x14ac:dyDescent="0.2">
      <c r="A456" s="6" t="s">
        <v>2633</v>
      </c>
    </row>
    <row r="457" spans="1:1" ht="15.75" customHeight="1" x14ac:dyDescent="0.2">
      <c r="A457" s="6" t="s">
        <v>2634</v>
      </c>
    </row>
    <row r="458" spans="1:1" ht="15.75" customHeight="1" x14ac:dyDescent="0.2">
      <c r="A458" s="6" t="s">
        <v>2635</v>
      </c>
    </row>
    <row r="459" spans="1:1" ht="15.75" customHeight="1" x14ac:dyDescent="0.2">
      <c r="A459" s="6" t="s">
        <v>2636</v>
      </c>
    </row>
    <row r="460" spans="1:1" ht="15.75" customHeight="1" x14ac:dyDescent="0.2">
      <c r="A460" s="6" t="s">
        <v>2637</v>
      </c>
    </row>
    <row r="461" spans="1:1" ht="15.75" customHeight="1" x14ac:dyDescent="0.2">
      <c r="A461" s="6" t="s">
        <v>2638</v>
      </c>
    </row>
    <row r="462" spans="1:1" ht="15.75" customHeight="1" x14ac:dyDescent="0.2">
      <c r="A462" s="6" t="s">
        <v>2639</v>
      </c>
    </row>
    <row r="463" spans="1:1" ht="15.75" customHeight="1" x14ac:dyDescent="0.2">
      <c r="A463" s="6" t="s">
        <v>2640</v>
      </c>
    </row>
    <row r="464" spans="1:1" ht="15.75" customHeight="1" x14ac:dyDescent="0.2">
      <c r="A464" s="6" t="s">
        <v>2641</v>
      </c>
    </row>
    <row r="465" spans="1:1" ht="15.75" customHeight="1" x14ac:dyDescent="0.2">
      <c r="A465" s="6" t="s">
        <v>2642</v>
      </c>
    </row>
    <row r="466" spans="1:1" ht="15.75" customHeight="1" x14ac:dyDescent="0.2">
      <c r="A466" s="6" t="s">
        <v>2643</v>
      </c>
    </row>
    <row r="467" spans="1:1" ht="15.75" customHeight="1" x14ac:dyDescent="0.2">
      <c r="A467" s="6" t="s">
        <v>2644</v>
      </c>
    </row>
    <row r="468" spans="1:1" ht="15.75" customHeight="1" x14ac:dyDescent="0.2">
      <c r="A468" s="6" t="s">
        <v>2645</v>
      </c>
    </row>
    <row r="469" spans="1:1" ht="15.75" customHeight="1" x14ac:dyDescent="0.2">
      <c r="A469" s="6" t="s">
        <v>2646</v>
      </c>
    </row>
    <row r="470" spans="1:1" ht="15.75" customHeight="1" x14ac:dyDescent="0.2">
      <c r="A470" s="6" t="s">
        <v>2647</v>
      </c>
    </row>
    <row r="471" spans="1:1" ht="15.75" customHeight="1" x14ac:dyDescent="0.2">
      <c r="A471" s="6" t="s">
        <v>2648</v>
      </c>
    </row>
    <row r="472" spans="1:1" ht="15.75" customHeight="1" x14ac:dyDescent="0.2">
      <c r="A472" s="6" t="s">
        <v>2649</v>
      </c>
    </row>
    <row r="473" spans="1:1" ht="15.75" customHeight="1" x14ac:dyDescent="0.2">
      <c r="A473" s="6" t="s">
        <v>2650</v>
      </c>
    </row>
    <row r="474" spans="1:1" ht="15.75" customHeight="1" x14ac:dyDescent="0.2">
      <c r="A474" s="6" t="s">
        <v>2651</v>
      </c>
    </row>
    <row r="475" spans="1:1" ht="15.75" customHeight="1" x14ac:dyDescent="0.2">
      <c r="A475" s="6" t="s">
        <v>2652</v>
      </c>
    </row>
    <row r="476" spans="1:1" ht="15.75" customHeight="1" x14ac:dyDescent="0.2">
      <c r="A476" s="6" t="s">
        <v>2653</v>
      </c>
    </row>
    <row r="477" spans="1:1" ht="15.75" customHeight="1" x14ac:dyDescent="0.2">
      <c r="A477" s="6" t="s">
        <v>2654</v>
      </c>
    </row>
    <row r="478" spans="1:1" ht="15.75" customHeight="1" x14ac:dyDescent="0.2">
      <c r="A478" s="6" t="s">
        <v>2655</v>
      </c>
    </row>
    <row r="479" spans="1:1" ht="15.75" customHeight="1" x14ac:dyDescent="0.2">
      <c r="A479" s="6" t="s">
        <v>2656</v>
      </c>
    </row>
    <row r="480" spans="1:1" ht="15.75" customHeight="1" x14ac:dyDescent="0.2">
      <c r="A480" s="6" t="s">
        <v>2657</v>
      </c>
    </row>
    <row r="481" spans="1:1" ht="15.75" customHeight="1" x14ac:dyDescent="0.2">
      <c r="A481" s="6" t="s">
        <v>2658</v>
      </c>
    </row>
    <row r="482" spans="1:1" ht="15.75" customHeight="1" x14ac:dyDescent="0.2">
      <c r="A482" s="6" t="s">
        <v>2262</v>
      </c>
    </row>
    <row r="483" spans="1:1" ht="15.75" customHeight="1" x14ac:dyDescent="0.2">
      <c r="A483" s="6">
        <v>8</v>
      </c>
    </row>
    <row r="484" spans="1:1" ht="15.75" customHeight="1" x14ac:dyDescent="0.2">
      <c r="A484" s="6" t="s">
        <v>2195</v>
      </c>
    </row>
    <row r="485" spans="1:1" ht="15.75" customHeight="1" x14ac:dyDescent="0.2">
      <c r="A485" s="6" t="s">
        <v>2659</v>
      </c>
    </row>
    <row r="486" spans="1:1" ht="15.75" customHeight="1" x14ac:dyDescent="0.2">
      <c r="A486" s="6" t="s">
        <v>2660</v>
      </c>
    </row>
    <row r="487" spans="1:1" ht="15.75" customHeight="1" x14ac:dyDescent="0.2">
      <c r="A487" s="6" t="s">
        <v>2661</v>
      </c>
    </row>
    <row r="488" spans="1:1" ht="15.75" customHeight="1" x14ac:dyDescent="0.2">
      <c r="A488" s="6" t="s">
        <v>2662</v>
      </c>
    </row>
    <row r="489" spans="1:1" ht="15.75" customHeight="1" x14ac:dyDescent="0.2">
      <c r="A489" s="6" t="s">
        <v>2663</v>
      </c>
    </row>
    <row r="490" spans="1:1" ht="15.75" customHeight="1" x14ac:dyDescent="0.2">
      <c r="A490" s="6" t="s">
        <v>2664</v>
      </c>
    </row>
    <row r="491" spans="1:1" ht="15.75" customHeight="1" x14ac:dyDescent="0.2">
      <c r="A491" s="6" t="s">
        <v>2665</v>
      </c>
    </row>
    <row r="492" spans="1:1" ht="15.75" customHeight="1" x14ac:dyDescent="0.2">
      <c r="A492" s="6" t="s">
        <v>2666</v>
      </c>
    </row>
    <row r="493" spans="1:1" ht="15.75" customHeight="1" x14ac:dyDescent="0.2">
      <c r="A493" s="6" t="s">
        <v>2667</v>
      </c>
    </row>
    <row r="494" spans="1:1" ht="15.75" customHeight="1" x14ac:dyDescent="0.2">
      <c r="A494" s="6" t="s">
        <v>2668</v>
      </c>
    </row>
    <row r="495" spans="1:1" ht="15.75" customHeight="1" x14ac:dyDescent="0.2">
      <c r="A495" s="6" t="s">
        <v>2669</v>
      </c>
    </row>
    <row r="496" spans="1:1" ht="15.75" customHeight="1" x14ac:dyDescent="0.2">
      <c r="A496" s="6" t="s">
        <v>2670</v>
      </c>
    </row>
    <row r="497" spans="1:1" ht="15.75" customHeight="1" x14ac:dyDescent="0.2">
      <c r="A497" s="6" t="s">
        <v>2671</v>
      </c>
    </row>
    <row r="498" spans="1:1" ht="15.75" customHeight="1" x14ac:dyDescent="0.2">
      <c r="A498" s="6" t="s">
        <v>2672</v>
      </c>
    </row>
    <row r="499" spans="1:1" ht="15.75" customHeight="1" x14ac:dyDescent="0.2">
      <c r="A499" s="6" t="s">
        <v>2673</v>
      </c>
    </row>
    <row r="500" spans="1:1" ht="15.75" customHeight="1" x14ac:dyDescent="0.2">
      <c r="A500" s="6" t="s">
        <v>2674</v>
      </c>
    </row>
    <row r="501" spans="1:1" ht="15.75" customHeight="1" x14ac:dyDescent="0.2">
      <c r="A501" s="6" t="s">
        <v>2675</v>
      </c>
    </row>
    <row r="502" spans="1:1" ht="15.75" customHeight="1" x14ac:dyDescent="0.2">
      <c r="A502" s="6" t="s">
        <v>2676</v>
      </c>
    </row>
    <row r="503" spans="1:1" ht="15.75" customHeight="1" x14ac:dyDescent="0.2">
      <c r="A503" s="6" t="s">
        <v>2677</v>
      </c>
    </row>
    <row r="504" spans="1:1" ht="15.75" customHeight="1" x14ac:dyDescent="0.2">
      <c r="A504" s="6" t="s">
        <v>2678</v>
      </c>
    </row>
    <row r="505" spans="1:1" ht="15.75" customHeight="1" x14ac:dyDescent="0.2">
      <c r="A505" s="6" t="s">
        <v>2679</v>
      </c>
    </row>
    <row r="506" spans="1:1" ht="15.75" customHeight="1" x14ac:dyDescent="0.2">
      <c r="A506" s="6" t="s">
        <v>2680</v>
      </c>
    </row>
    <row r="507" spans="1:1" ht="15.75" customHeight="1" x14ac:dyDescent="0.2">
      <c r="A507" s="6" t="s">
        <v>2681</v>
      </c>
    </row>
    <row r="508" spans="1:1" ht="15.75" customHeight="1" x14ac:dyDescent="0.2">
      <c r="A508" s="6" t="s">
        <v>2682</v>
      </c>
    </row>
    <row r="509" spans="1:1" ht="15.75" customHeight="1" x14ac:dyDescent="0.2">
      <c r="A509" s="6" t="s">
        <v>2683</v>
      </c>
    </row>
    <row r="510" spans="1:1" ht="15.75" customHeight="1" x14ac:dyDescent="0.2">
      <c r="A510" s="6" t="s">
        <v>2684</v>
      </c>
    </row>
    <row r="511" spans="1:1" ht="15.75" customHeight="1" x14ac:dyDescent="0.2">
      <c r="A511" s="6" t="s">
        <v>2685</v>
      </c>
    </row>
    <row r="512" spans="1:1" ht="15.75" customHeight="1" x14ac:dyDescent="0.2">
      <c r="A512" s="6" t="s">
        <v>2686</v>
      </c>
    </row>
    <row r="513" spans="1:1" ht="15.75" customHeight="1" x14ac:dyDescent="0.2">
      <c r="A513" s="6" t="s">
        <v>2687</v>
      </c>
    </row>
    <row r="514" spans="1:1" ht="15.75" customHeight="1" x14ac:dyDescent="0.2">
      <c r="A514" s="6" t="s">
        <v>2688</v>
      </c>
    </row>
    <row r="515" spans="1:1" ht="15.75" customHeight="1" x14ac:dyDescent="0.2">
      <c r="A515" s="6" t="s">
        <v>2689</v>
      </c>
    </row>
    <row r="516" spans="1:1" ht="15.75" customHeight="1" x14ac:dyDescent="0.2">
      <c r="A516" s="6" t="s">
        <v>2690</v>
      </c>
    </row>
    <row r="517" spans="1:1" ht="15.75" customHeight="1" x14ac:dyDescent="0.2">
      <c r="A517" s="6" t="s">
        <v>2691</v>
      </c>
    </row>
    <row r="518" spans="1:1" ht="15.75" customHeight="1" x14ac:dyDescent="0.2">
      <c r="A518" s="6" t="s">
        <v>2692</v>
      </c>
    </row>
    <row r="519" spans="1:1" ht="15.75" customHeight="1" x14ac:dyDescent="0.2">
      <c r="A519" s="6" t="s">
        <v>2693</v>
      </c>
    </row>
    <row r="520" spans="1:1" ht="15.75" customHeight="1" x14ac:dyDescent="0.2">
      <c r="A520" s="6" t="s">
        <v>2694</v>
      </c>
    </row>
    <row r="521" spans="1:1" ht="15.75" customHeight="1" x14ac:dyDescent="0.2">
      <c r="A521" s="6" t="s">
        <v>2695</v>
      </c>
    </row>
    <row r="522" spans="1:1" ht="15.75" customHeight="1" x14ac:dyDescent="0.2">
      <c r="A522" s="6" t="s">
        <v>2696</v>
      </c>
    </row>
    <row r="523" spans="1:1" ht="15.75" customHeight="1" x14ac:dyDescent="0.2">
      <c r="A523" s="6" t="s">
        <v>2697</v>
      </c>
    </row>
    <row r="524" spans="1:1" ht="15.75" customHeight="1" x14ac:dyDescent="0.2">
      <c r="A524" s="6" t="s">
        <v>2698</v>
      </c>
    </row>
    <row r="525" spans="1:1" ht="15.75" customHeight="1" x14ac:dyDescent="0.2">
      <c r="A525" s="6" t="s">
        <v>2699</v>
      </c>
    </row>
    <row r="526" spans="1:1" ht="15.75" customHeight="1" x14ac:dyDescent="0.2">
      <c r="A526" s="6" t="s">
        <v>2700</v>
      </c>
    </row>
    <row r="527" spans="1:1" ht="15.75" customHeight="1" x14ac:dyDescent="0.2">
      <c r="A527" s="6" t="s">
        <v>2701</v>
      </c>
    </row>
    <row r="528" spans="1:1" ht="15.75" customHeight="1" x14ac:dyDescent="0.2">
      <c r="A528" s="6" t="s">
        <v>2702</v>
      </c>
    </row>
    <row r="529" spans="1:1" ht="15.75" customHeight="1" x14ac:dyDescent="0.2">
      <c r="A529" s="6" t="s">
        <v>2703</v>
      </c>
    </row>
    <row r="530" spans="1:1" ht="15.75" customHeight="1" x14ac:dyDescent="0.2">
      <c r="A530" s="6" t="s">
        <v>2704</v>
      </c>
    </row>
    <row r="531" spans="1:1" ht="15.75" customHeight="1" x14ac:dyDescent="0.2">
      <c r="A531" s="6" t="s">
        <v>2705</v>
      </c>
    </row>
    <row r="532" spans="1:1" ht="15.75" customHeight="1" x14ac:dyDescent="0.2">
      <c r="A532" s="6" t="s">
        <v>2706</v>
      </c>
    </row>
    <row r="533" spans="1:1" ht="15.75" customHeight="1" x14ac:dyDescent="0.2">
      <c r="A533" s="6" t="s">
        <v>2707</v>
      </c>
    </row>
    <row r="534" spans="1:1" ht="15.75" customHeight="1" x14ac:dyDescent="0.2">
      <c r="A534" s="6" t="s">
        <v>2708</v>
      </c>
    </row>
    <row r="535" spans="1:1" ht="15.75" customHeight="1" x14ac:dyDescent="0.2">
      <c r="A535" s="6" t="s">
        <v>2709</v>
      </c>
    </row>
    <row r="536" spans="1:1" ht="15.75" customHeight="1" x14ac:dyDescent="0.2">
      <c r="A536" s="6" t="s">
        <v>2710</v>
      </c>
    </row>
    <row r="537" spans="1:1" ht="15.75" customHeight="1" x14ac:dyDescent="0.2">
      <c r="A537" s="6" t="s">
        <v>2711</v>
      </c>
    </row>
    <row r="538" spans="1:1" ht="15.75" customHeight="1" x14ac:dyDescent="0.2">
      <c r="A538" s="6" t="s">
        <v>2712</v>
      </c>
    </row>
    <row r="539" spans="1:1" ht="15.75" customHeight="1" x14ac:dyDescent="0.2">
      <c r="A539" s="6" t="s">
        <v>2713</v>
      </c>
    </row>
    <row r="540" spans="1:1" ht="15.75" customHeight="1" x14ac:dyDescent="0.2">
      <c r="A540" s="6" t="s">
        <v>2714</v>
      </c>
    </row>
    <row r="541" spans="1:1" ht="15.75" customHeight="1" x14ac:dyDescent="0.2">
      <c r="A541" s="6" t="s">
        <v>2715</v>
      </c>
    </row>
    <row r="542" spans="1:1" ht="15.75" customHeight="1" x14ac:dyDescent="0.2">
      <c r="A542" s="6" t="s">
        <v>2716</v>
      </c>
    </row>
    <row r="543" spans="1:1" ht="15.75" customHeight="1" x14ac:dyDescent="0.2">
      <c r="A543" s="6" t="s">
        <v>2717</v>
      </c>
    </row>
    <row r="544" spans="1:1" ht="15.75" customHeight="1" x14ac:dyDescent="0.2">
      <c r="A544" s="6" t="s">
        <v>2718</v>
      </c>
    </row>
    <row r="545" spans="1:1" ht="15.75" customHeight="1" x14ac:dyDescent="0.2">
      <c r="A545" s="6" t="s">
        <v>2719</v>
      </c>
    </row>
    <row r="546" spans="1:1" ht="15.75" customHeight="1" x14ac:dyDescent="0.2">
      <c r="A546" s="6" t="s">
        <v>2720</v>
      </c>
    </row>
    <row r="547" spans="1:1" ht="15.75" customHeight="1" x14ac:dyDescent="0.2">
      <c r="A547" s="6" t="s">
        <v>2721</v>
      </c>
    </row>
    <row r="548" spans="1:1" ht="15.75" customHeight="1" x14ac:dyDescent="0.2">
      <c r="A548" s="6" t="s">
        <v>2722</v>
      </c>
    </row>
    <row r="549" spans="1:1" ht="15.75" customHeight="1" x14ac:dyDescent="0.2">
      <c r="A549" s="6" t="s">
        <v>2723</v>
      </c>
    </row>
    <row r="550" spans="1:1" ht="15.75" customHeight="1" x14ac:dyDescent="0.2">
      <c r="A550" s="6" t="s">
        <v>2724</v>
      </c>
    </row>
    <row r="551" spans="1:1" ht="15.75" customHeight="1" x14ac:dyDescent="0.2">
      <c r="A551" s="6" t="s">
        <v>2262</v>
      </c>
    </row>
    <row r="552" spans="1:1" ht="15.75" customHeight="1" x14ac:dyDescent="0.2">
      <c r="A552" s="6">
        <v>9</v>
      </c>
    </row>
    <row r="553" spans="1:1" ht="15.75" customHeight="1" x14ac:dyDescent="0.2">
      <c r="A553" s="6" t="s">
        <v>2195</v>
      </c>
    </row>
    <row r="554" spans="1:1" ht="15.75" customHeight="1" x14ac:dyDescent="0.2">
      <c r="A554" s="6" t="s">
        <v>2725</v>
      </c>
    </row>
    <row r="555" spans="1:1" ht="15.75" customHeight="1" x14ac:dyDescent="0.2">
      <c r="A555" s="6" t="s">
        <v>2726</v>
      </c>
    </row>
    <row r="556" spans="1:1" ht="15.75" customHeight="1" x14ac:dyDescent="0.2">
      <c r="A556" s="6" t="s">
        <v>2727</v>
      </c>
    </row>
    <row r="557" spans="1:1" ht="15.75" customHeight="1" x14ac:dyDescent="0.2">
      <c r="A557" s="6" t="s">
        <v>2728</v>
      </c>
    </row>
    <row r="558" spans="1:1" ht="15.75" customHeight="1" x14ac:dyDescent="0.2">
      <c r="A558" s="6" t="s">
        <v>2729</v>
      </c>
    </row>
    <row r="559" spans="1:1" ht="15.75" customHeight="1" x14ac:dyDescent="0.2">
      <c r="A559" s="6" t="s">
        <v>2730</v>
      </c>
    </row>
    <row r="560" spans="1:1" ht="15.75" customHeight="1" x14ac:dyDescent="0.2">
      <c r="A560" s="6" t="s">
        <v>2731</v>
      </c>
    </row>
    <row r="561" spans="1:1" ht="15.75" customHeight="1" x14ac:dyDescent="0.2">
      <c r="A561" s="6" t="s">
        <v>2732</v>
      </c>
    </row>
    <row r="562" spans="1:1" ht="15.75" customHeight="1" x14ac:dyDescent="0.2">
      <c r="A562" s="6" t="s">
        <v>2733</v>
      </c>
    </row>
    <row r="563" spans="1:1" ht="15.75" customHeight="1" x14ac:dyDescent="0.2">
      <c r="A563" s="6" t="s">
        <v>2734</v>
      </c>
    </row>
    <row r="564" spans="1:1" ht="15.75" customHeight="1" x14ac:dyDescent="0.2">
      <c r="A564" s="6" t="s">
        <v>2735</v>
      </c>
    </row>
    <row r="565" spans="1:1" ht="15.75" customHeight="1" x14ac:dyDescent="0.2">
      <c r="A565" s="6" t="s">
        <v>2736</v>
      </c>
    </row>
    <row r="566" spans="1:1" ht="15.75" customHeight="1" x14ac:dyDescent="0.2">
      <c r="A566" s="6" t="s">
        <v>2737</v>
      </c>
    </row>
    <row r="567" spans="1:1" ht="15.75" customHeight="1" x14ac:dyDescent="0.2">
      <c r="A567" s="6" t="s">
        <v>2738</v>
      </c>
    </row>
    <row r="568" spans="1:1" ht="15.75" customHeight="1" x14ac:dyDescent="0.2">
      <c r="A568" s="6" t="s">
        <v>2739</v>
      </c>
    </row>
    <row r="569" spans="1:1" ht="15.75" customHeight="1" x14ac:dyDescent="0.2">
      <c r="A569" s="6" t="s">
        <v>2740</v>
      </c>
    </row>
    <row r="570" spans="1:1" ht="15.75" customHeight="1" x14ac:dyDescent="0.2">
      <c r="A570" s="6" t="s">
        <v>2741</v>
      </c>
    </row>
    <row r="571" spans="1:1" ht="15.75" customHeight="1" x14ac:dyDescent="0.2">
      <c r="A571" s="6" t="s">
        <v>2742</v>
      </c>
    </row>
    <row r="572" spans="1:1" ht="15.75" customHeight="1" x14ac:dyDescent="0.2">
      <c r="A572" s="6" t="s">
        <v>2743</v>
      </c>
    </row>
    <row r="573" spans="1:1" ht="15.75" customHeight="1" x14ac:dyDescent="0.2">
      <c r="A573" s="6" t="s">
        <v>2744</v>
      </c>
    </row>
    <row r="574" spans="1:1" ht="15.75" customHeight="1" x14ac:dyDescent="0.2">
      <c r="A574" s="6" t="s">
        <v>2745</v>
      </c>
    </row>
    <row r="575" spans="1:1" ht="15.75" customHeight="1" x14ac:dyDescent="0.2">
      <c r="A575" s="6" t="s">
        <v>2746</v>
      </c>
    </row>
    <row r="576" spans="1:1" ht="15.75" customHeight="1" x14ac:dyDescent="0.2">
      <c r="A576" s="6" t="s">
        <v>2747</v>
      </c>
    </row>
    <row r="577" spans="1:1" ht="15.75" customHeight="1" x14ac:dyDescent="0.2">
      <c r="A577" s="6" t="s">
        <v>2748</v>
      </c>
    </row>
    <row r="578" spans="1:1" ht="15.75" customHeight="1" x14ac:dyDescent="0.2">
      <c r="A578" s="6" t="s">
        <v>2749</v>
      </c>
    </row>
    <row r="579" spans="1:1" ht="15.75" customHeight="1" x14ac:dyDescent="0.2">
      <c r="A579" s="6" t="s">
        <v>2750</v>
      </c>
    </row>
    <row r="580" spans="1:1" ht="15.75" customHeight="1" x14ac:dyDescent="0.2">
      <c r="A580" s="6" t="s">
        <v>2751</v>
      </c>
    </row>
    <row r="581" spans="1:1" ht="15.75" customHeight="1" x14ac:dyDescent="0.2">
      <c r="A581" s="6" t="s">
        <v>2752</v>
      </c>
    </row>
    <row r="582" spans="1:1" ht="15.75" customHeight="1" x14ac:dyDescent="0.2">
      <c r="A582" s="6" t="s">
        <v>2753</v>
      </c>
    </row>
    <row r="583" spans="1:1" ht="15.75" customHeight="1" x14ac:dyDescent="0.2">
      <c r="A583" s="6" t="s">
        <v>2754</v>
      </c>
    </row>
    <row r="584" spans="1:1" ht="15.75" customHeight="1" x14ac:dyDescent="0.2">
      <c r="A584" s="6" t="s">
        <v>2755</v>
      </c>
    </row>
    <row r="585" spans="1:1" ht="15.75" customHeight="1" x14ac:dyDescent="0.2">
      <c r="A585" s="6" t="s">
        <v>2756</v>
      </c>
    </row>
    <row r="586" spans="1:1" ht="15.75" customHeight="1" x14ac:dyDescent="0.2">
      <c r="A586" s="6" t="s">
        <v>2757</v>
      </c>
    </row>
    <row r="587" spans="1:1" ht="15.75" customHeight="1" x14ac:dyDescent="0.2">
      <c r="A587" s="6" t="s">
        <v>2758</v>
      </c>
    </row>
    <row r="588" spans="1:1" ht="15.75" customHeight="1" x14ac:dyDescent="0.2">
      <c r="A588" s="6" t="s">
        <v>2759</v>
      </c>
    </row>
    <row r="589" spans="1:1" ht="15.75" customHeight="1" x14ac:dyDescent="0.2">
      <c r="A589" s="6" t="s">
        <v>2760</v>
      </c>
    </row>
    <row r="590" spans="1:1" ht="15.75" customHeight="1" x14ac:dyDescent="0.2">
      <c r="A590" s="6" t="s">
        <v>2761</v>
      </c>
    </row>
    <row r="591" spans="1:1" ht="15.75" customHeight="1" x14ac:dyDescent="0.2">
      <c r="A591" s="6" t="s">
        <v>2762</v>
      </c>
    </row>
    <row r="592" spans="1:1" ht="15.75" customHeight="1" x14ac:dyDescent="0.2">
      <c r="A592" s="6" t="s">
        <v>2763</v>
      </c>
    </row>
    <row r="593" spans="1:1" ht="15.75" customHeight="1" x14ac:dyDescent="0.2">
      <c r="A593" s="6" t="s">
        <v>2764</v>
      </c>
    </row>
    <row r="594" spans="1:1" ht="15.75" customHeight="1" x14ac:dyDescent="0.2">
      <c r="A594" s="6" t="s">
        <v>2765</v>
      </c>
    </row>
    <row r="595" spans="1:1" ht="15.75" customHeight="1" x14ac:dyDescent="0.2">
      <c r="A595" s="6" t="s">
        <v>2766</v>
      </c>
    </row>
    <row r="596" spans="1:1" ht="15.75" customHeight="1" x14ac:dyDescent="0.2">
      <c r="A596" s="6" t="s">
        <v>2767</v>
      </c>
    </row>
    <row r="597" spans="1:1" ht="15.75" customHeight="1" x14ac:dyDescent="0.2">
      <c r="A597" s="6" t="s">
        <v>2768</v>
      </c>
    </row>
    <row r="598" spans="1:1" ht="15.75" customHeight="1" x14ac:dyDescent="0.2">
      <c r="A598" s="6" t="s">
        <v>2769</v>
      </c>
    </row>
    <row r="599" spans="1:1" ht="15.75" customHeight="1" x14ac:dyDescent="0.2">
      <c r="A599" s="6" t="s">
        <v>2770</v>
      </c>
    </row>
    <row r="600" spans="1:1" ht="15.75" customHeight="1" x14ac:dyDescent="0.2">
      <c r="A600" s="6" t="s">
        <v>2771</v>
      </c>
    </row>
    <row r="601" spans="1:1" ht="15.75" customHeight="1" x14ac:dyDescent="0.2">
      <c r="A601" s="6" t="s">
        <v>2772</v>
      </c>
    </row>
    <row r="602" spans="1:1" ht="15.75" customHeight="1" x14ac:dyDescent="0.2">
      <c r="A602" s="6" t="s">
        <v>2773</v>
      </c>
    </row>
    <row r="603" spans="1:1" ht="15.75" customHeight="1" x14ac:dyDescent="0.2">
      <c r="A603" s="6" t="s">
        <v>2774</v>
      </c>
    </row>
    <row r="604" spans="1:1" ht="15.75" customHeight="1" x14ac:dyDescent="0.2">
      <c r="A604" s="6" t="s">
        <v>2775</v>
      </c>
    </row>
    <row r="605" spans="1:1" ht="15.75" customHeight="1" x14ac:dyDescent="0.2">
      <c r="A605" s="6" t="s">
        <v>2776</v>
      </c>
    </row>
    <row r="606" spans="1:1" ht="15.75" customHeight="1" x14ac:dyDescent="0.2">
      <c r="A606" s="6" t="s">
        <v>2777</v>
      </c>
    </row>
    <row r="607" spans="1:1" ht="15.75" customHeight="1" x14ac:dyDescent="0.2">
      <c r="A607" s="6" t="s">
        <v>2778</v>
      </c>
    </row>
    <row r="608" spans="1:1" ht="15.75" customHeight="1" x14ac:dyDescent="0.2">
      <c r="A608" s="6" t="s">
        <v>2779</v>
      </c>
    </row>
    <row r="609" spans="1:1" ht="15.75" customHeight="1" x14ac:dyDescent="0.2">
      <c r="A609" s="6" t="s">
        <v>2780</v>
      </c>
    </row>
    <row r="610" spans="1:1" ht="15.75" customHeight="1" x14ac:dyDescent="0.2">
      <c r="A610" s="6" t="s">
        <v>2781</v>
      </c>
    </row>
    <row r="611" spans="1:1" ht="15.75" customHeight="1" x14ac:dyDescent="0.2">
      <c r="A611" s="6" t="s">
        <v>2782</v>
      </c>
    </row>
    <row r="612" spans="1:1" ht="15.75" customHeight="1" x14ac:dyDescent="0.2">
      <c r="A612" s="6" t="s">
        <v>2783</v>
      </c>
    </row>
    <row r="613" spans="1:1" ht="15.75" customHeight="1" x14ac:dyDescent="0.2">
      <c r="A613" s="6" t="s">
        <v>2784</v>
      </c>
    </row>
    <row r="614" spans="1:1" ht="15.75" customHeight="1" x14ac:dyDescent="0.2">
      <c r="A614" s="6" t="s">
        <v>2785</v>
      </c>
    </row>
    <row r="615" spans="1:1" ht="15.75" customHeight="1" x14ac:dyDescent="0.2">
      <c r="A615" s="6" t="s">
        <v>2786</v>
      </c>
    </row>
    <row r="616" spans="1:1" ht="15.75" customHeight="1" x14ac:dyDescent="0.2"/>
    <row r="617" spans="1:1" ht="15.75" customHeight="1" x14ac:dyDescent="0.2"/>
    <row r="618" spans="1:1" ht="15.75" customHeight="1" x14ac:dyDescent="0.2"/>
    <row r="619" spans="1:1" ht="15.75" customHeight="1" x14ac:dyDescent="0.2"/>
    <row r="620" spans="1:1" ht="15.75" customHeight="1" x14ac:dyDescent="0.2"/>
    <row r="621" spans="1:1" ht="15.75" customHeight="1" x14ac:dyDescent="0.2"/>
    <row r="622" spans="1:1" ht="15.75" customHeight="1" x14ac:dyDescent="0.2"/>
    <row r="623" spans="1:1" ht="15.75" customHeight="1" x14ac:dyDescent="0.2"/>
    <row r="624" spans="1:1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theme="4"/>
  </sheetPr>
  <dimension ref="A1:AF1001"/>
  <sheetViews>
    <sheetView workbookViewId="0">
      <selection activeCell="L4" sqref="L4"/>
    </sheetView>
  </sheetViews>
  <sheetFormatPr baseColWidth="10" defaultColWidth="14.5" defaultRowHeight="15" customHeight="1" x14ac:dyDescent="0.2"/>
  <cols>
    <col min="1" max="1" width="22" customWidth="1"/>
    <col min="2" max="32" width="8.83203125" customWidth="1"/>
  </cols>
  <sheetData>
    <row r="1" spans="1:32" ht="15" customHeight="1" x14ac:dyDescent="0.2">
      <c r="P1">
        <f>A2-P2</f>
        <v>23</v>
      </c>
      <c r="T1">
        <f>S2-T2</f>
        <v>54</v>
      </c>
    </row>
    <row r="2" spans="1:32" ht="15" customHeight="1" x14ac:dyDescent="0.2">
      <c r="A2">
        <f>COUNTA(A4:A234)</f>
        <v>231</v>
      </c>
      <c r="C2" s="98" t="s">
        <v>2917</v>
      </c>
      <c r="D2" s="99"/>
      <c r="E2" s="100"/>
      <c r="F2" s="98" t="s">
        <v>2918</v>
      </c>
      <c r="G2" s="99"/>
      <c r="H2" s="100"/>
      <c r="P2">
        <f>SUM($P$4:$P$234)</f>
        <v>208</v>
      </c>
      <c r="R2" s="42">
        <f>SUM(R4:R234)</f>
        <v>48</v>
      </c>
      <c r="S2">
        <f>SUM(S4:S234)</f>
        <v>81</v>
      </c>
      <c r="T2">
        <f>SUM(T4:T234)</f>
        <v>27</v>
      </c>
    </row>
    <row r="3" spans="1:32" ht="96" x14ac:dyDescent="0.2">
      <c r="A3" s="26" t="s">
        <v>63</v>
      </c>
      <c r="B3" s="27" t="s">
        <v>633</v>
      </c>
      <c r="C3" s="40" t="s">
        <v>634</v>
      </c>
      <c r="D3" s="40" t="s">
        <v>635</v>
      </c>
      <c r="E3" s="40" t="s">
        <v>636</v>
      </c>
      <c r="F3" s="40" t="s">
        <v>634</v>
      </c>
      <c r="G3" s="40" t="s">
        <v>635</v>
      </c>
      <c r="H3" s="40" t="s">
        <v>636</v>
      </c>
      <c r="I3" s="28" t="s">
        <v>637</v>
      </c>
      <c r="J3" s="28" t="s">
        <v>638</v>
      </c>
      <c r="K3" s="28" t="s">
        <v>639</v>
      </c>
      <c r="L3" s="27" t="s">
        <v>640</v>
      </c>
      <c r="M3" s="37" t="s">
        <v>2919</v>
      </c>
      <c r="N3" s="37" t="s">
        <v>2920</v>
      </c>
      <c r="O3" s="37" t="s">
        <v>2924</v>
      </c>
      <c r="P3" s="37" t="s">
        <v>2923</v>
      </c>
      <c r="Q3" s="37" t="s">
        <v>2921</v>
      </c>
      <c r="R3" s="37" t="s">
        <v>2922</v>
      </c>
      <c r="S3" s="43" t="s">
        <v>2925</v>
      </c>
      <c r="T3" s="44" t="s">
        <v>2926</v>
      </c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2" x14ac:dyDescent="0.2">
      <c r="A4" s="6" t="s">
        <v>649</v>
      </c>
      <c r="B4" t="str">
        <f>_xlfn.IFNA(VLOOKUP(A4,'IPLPlayerAuctionData (20-22)'!$A$3:$G$501,7,FALSE),"Others")</f>
        <v>Overseas</v>
      </c>
      <c r="C4" s="30">
        <f>COUNTIFS('IPLPlayerAuctionData (20-22)'!$A:$A,'IPL - Batsman Database (20-22)'!$A59,'IPLPlayerAuctionData (20-22)'!$F:$F,2020)</f>
        <v>1</v>
      </c>
      <c r="D4" s="30">
        <f>COUNTIFS('IPLPlayerAuctionData (20-22)'!$A:$A,'IPL - Batsman Database (20-22)'!$A59,'IPLPlayerAuctionData (20-22)'!$F:$F,2021)</f>
        <v>1</v>
      </c>
      <c r="E4" s="30">
        <f>COUNTIFS('IPLPlayerAuctionData (20-22)'!$A:$A,'IPL - Batsman Database (20-22)'!$A59,'IPLPlayerAuctionData (20-22)'!$F:$F,2022)</f>
        <v>1</v>
      </c>
      <c r="F4" s="30">
        <f>COUNTIFS('IPL20 - Most Runs'!$B:$B,'IPL - Batsman Database (20-22)'!$A59)</f>
        <v>1</v>
      </c>
      <c r="G4" s="30">
        <f>COUNTIFS('IPL21 - Most Runs'!$B:$B,'IPL - Batsman Database (20-22)'!$A59)</f>
        <v>1</v>
      </c>
      <c r="H4" s="30">
        <f>COUNTIFS('IPL22 - Most Runs'!$B:$B,'IPL - Batsman Database (20-22)'!$A59)</f>
        <v>1</v>
      </c>
      <c r="I4" s="30">
        <f>_xlfn.IFNA(VLOOKUP($A4,'IPL20 - Most Runs'!$B$2:$N$135,2,FALSE),0)</f>
        <v>15</v>
      </c>
      <c r="J4" s="30">
        <f>_xlfn.IFNA(VLOOKUP($A4,'IPL21 - Most Runs'!$B$2:$N$151,2,FALSE),0)</f>
        <v>15</v>
      </c>
      <c r="K4" s="30">
        <f>_xlfn.IFNA(VLOOKUP($A4,'IPL22 - Most Runs'!$B$2:$N$164,2,FALSE),0)</f>
        <v>0</v>
      </c>
      <c r="L4" s="15">
        <f>SUM(I4:K4)</f>
        <v>30</v>
      </c>
      <c r="M4" s="15">
        <f>SUM(C4:E4)</f>
        <v>3</v>
      </c>
      <c r="N4">
        <f>SUM(F4:H4)</f>
        <v>3</v>
      </c>
      <c r="O4">
        <f>COUNTIF(I4:K4,0)</f>
        <v>1</v>
      </c>
      <c r="P4">
        <f>IF((J4+K4)=0,0,1)</f>
        <v>1</v>
      </c>
      <c r="Q4">
        <f>IF(P4=1,N4-M4,0)</f>
        <v>0</v>
      </c>
      <c r="R4">
        <f>IF(Q4&lt;0,0,Q4)</f>
        <v>0</v>
      </c>
      <c r="S4">
        <f>IF(N4=3,1,0)</f>
        <v>1</v>
      </c>
      <c r="T4">
        <f>_xlfn.IFNA(IF(S4=1,IF(B4="Overseas",1,0),0),0)</f>
        <v>1</v>
      </c>
    </row>
    <row r="5" spans="1:32" x14ac:dyDescent="0.2">
      <c r="A5" s="6" t="s">
        <v>74</v>
      </c>
      <c r="B5" t="str">
        <f>_xlfn.IFNA(VLOOKUP(A5,'IPLPlayerAuctionData (20-22)'!$A$3:$G$501,7,FALSE),"Others")</f>
        <v>Indian</v>
      </c>
      <c r="C5" s="30">
        <f>COUNTIFS('IPLPlayerAuctionData (20-22)'!$A:$A,'IPL - Batsman Database (20-22)'!$A74,'IPLPlayerAuctionData (20-22)'!$F:$F,2020)</f>
        <v>1</v>
      </c>
      <c r="D5" s="30">
        <f>COUNTIFS('IPLPlayerAuctionData (20-22)'!$A:$A,'IPL - Batsman Database (20-22)'!$A74,'IPLPlayerAuctionData (20-22)'!$F:$F,2021)</f>
        <v>1</v>
      </c>
      <c r="E5" s="30">
        <f>COUNTIFS('IPLPlayerAuctionData (20-22)'!$A:$A,'IPL - Batsman Database (20-22)'!$A74,'IPLPlayerAuctionData (20-22)'!$F:$F,2022)</f>
        <v>1</v>
      </c>
      <c r="F5" s="30">
        <f>COUNTIFS('IPL20 - Most Runs'!$B:$B,'IPL - Batsman Database (20-22)'!$A74)</f>
        <v>1</v>
      </c>
      <c r="G5" s="30">
        <f>COUNTIFS('IPL21 - Most Runs'!$B:$B,'IPL - Batsman Database (20-22)'!$A74)</f>
        <v>1</v>
      </c>
      <c r="H5" s="30">
        <f>COUNTIFS('IPL22 - Most Runs'!$B:$B,'IPL - Batsman Database (20-22)'!$A74)</f>
        <v>1</v>
      </c>
      <c r="I5" s="30">
        <f>_xlfn.IFNA(VLOOKUP($A5,'IPL20 - Most Runs'!$B$2:$N$135,2,FALSE),0)</f>
        <v>12</v>
      </c>
      <c r="J5" s="30">
        <f>_xlfn.IFNA(VLOOKUP($A5,'IPL21 - Most Runs'!$B$2:$N$151,2,FALSE),0)</f>
        <v>11</v>
      </c>
      <c r="K5" s="30">
        <f>_xlfn.IFNA(VLOOKUP($A5,'IPL22 - Most Runs'!$B$2:$N$164,2,FALSE),0)</f>
        <v>2</v>
      </c>
      <c r="L5" s="15">
        <f>SUM(I5:K5)</f>
        <v>25</v>
      </c>
      <c r="M5" s="15">
        <f>SUM(C5:E5)</f>
        <v>3</v>
      </c>
      <c r="N5">
        <f>SUM(F5:H5)</f>
        <v>3</v>
      </c>
      <c r="O5">
        <f>COUNTIF(I5:K5,0)</f>
        <v>0</v>
      </c>
      <c r="P5">
        <f>IF((J5+K5)=0,0,1)</f>
        <v>1</v>
      </c>
      <c r="Q5">
        <f>IF(P5=1,N5-M5,0)</f>
        <v>0</v>
      </c>
      <c r="R5">
        <f>IF(Q5&lt;0,0,Q5)</f>
        <v>0</v>
      </c>
      <c r="S5">
        <f>IF(N5=3,1,0)</f>
        <v>1</v>
      </c>
      <c r="T5">
        <f>_xlfn.IFNA(IF(S5=1,IF(B5="Overseas",1,0),0),0)</f>
        <v>0</v>
      </c>
    </row>
    <row r="6" spans="1:32" x14ac:dyDescent="0.2">
      <c r="A6" s="6" t="s">
        <v>82</v>
      </c>
      <c r="B6" t="str">
        <f>_xlfn.IFNA(VLOOKUP(A6,'IPLPlayerAuctionData (20-22)'!$A$3:$G$501,7,FALSE),"Others")</f>
        <v>Indian</v>
      </c>
      <c r="C6" s="30">
        <f>COUNTIFS('IPLPlayerAuctionData (20-22)'!$A:$A,'IPL - Batsman Database (20-22)'!$A56,'IPLPlayerAuctionData (20-22)'!$F:$F,2020)</f>
        <v>1</v>
      </c>
      <c r="D6" s="30">
        <f>COUNTIFS('IPLPlayerAuctionData (20-22)'!$A:$A,'IPL - Batsman Database (20-22)'!$A56,'IPLPlayerAuctionData (20-22)'!$F:$F,2021)</f>
        <v>1</v>
      </c>
      <c r="E6" s="30">
        <f>COUNTIFS('IPLPlayerAuctionData (20-22)'!$A:$A,'IPL - Batsman Database (20-22)'!$A56,'IPLPlayerAuctionData (20-22)'!$F:$F,2022)</f>
        <v>1</v>
      </c>
      <c r="F6" s="30">
        <f>COUNTIFS('IPL20 - Most Runs'!$B:$B,'IPL - Batsman Database (20-22)'!$A56)</f>
        <v>1</v>
      </c>
      <c r="G6" s="30">
        <f>COUNTIFS('IPL21 - Most Runs'!$B:$B,'IPL - Batsman Database (20-22)'!$A56)</f>
        <v>1</v>
      </c>
      <c r="H6" s="30">
        <f>COUNTIFS('IPL22 - Most Runs'!$B:$B,'IPL - Batsman Database (20-22)'!$A56)</f>
        <v>1</v>
      </c>
      <c r="I6" s="30">
        <f>_xlfn.IFNA(VLOOKUP($A6,'IPL20 - Most Runs'!$B$2:$N$135,2,FALSE),0)</f>
        <v>8</v>
      </c>
      <c r="J6" s="30">
        <f>_xlfn.IFNA(VLOOKUP($A6,'IPL21 - Most Runs'!$B$2:$N$151,2,FALSE),0)</f>
        <v>8</v>
      </c>
      <c r="K6" s="30">
        <f>_xlfn.IFNA(VLOOKUP($A6,'IPL22 - Most Runs'!$B$2:$N$164,2,FALSE),0)</f>
        <v>14</v>
      </c>
      <c r="L6" s="15">
        <f>SUM(I6:K6)</f>
        <v>30</v>
      </c>
      <c r="M6" s="15">
        <f>SUM(C6:E6)</f>
        <v>3</v>
      </c>
      <c r="N6">
        <f>SUM(F6:H6)</f>
        <v>3</v>
      </c>
      <c r="O6">
        <f>COUNTIF(I6:K6,0)</f>
        <v>0</v>
      </c>
      <c r="P6">
        <f>IF((J6+K6)=0,0,1)</f>
        <v>1</v>
      </c>
      <c r="Q6">
        <f>IF(P6=1,N6-M6,0)</f>
        <v>0</v>
      </c>
      <c r="R6">
        <f>IF(Q6&lt;0,0,Q6)</f>
        <v>0</v>
      </c>
      <c r="S6">
        <f>IF(N6=3,1,0)</f>
        <v>1</v>
      </c>
      <c r="T6">
        <f>_xlfn.IFNA(IF(S6=1,IF(B6="Overseas",1,0),0),0)</f>
        <v>0</v>
      </c>
    </row>
    <row r="7" spans="1:32" x14ac:dyDescent="0.2">
      <c r="A7" s="6" t="s">
        <v>87</v>
      </c>
      <c r="B7" t="str">
        <f>_xlfn.IFNA(VLOOKUP(A7,'IPLPlayerAuctionData (20-22)'!$A$3:$G$501,7,FALSE),"Others")</f>
        <v>Indian</v>
      </c>
      <c r="C7" s="30">
        <f>COUNTIFS('IPLPlayerAuctionData (20-22)'!$A:$A,'IPL - Batsman Database (20-22)'!$A93,'IPLPlayerAuctionData (20-22)'!$F:$F,2020)</f>
        <v>1</v>
      </c>
      <c r="D7" s="30">
        <f>COUNTIFS('IPLPlayerAuctionData (20-22)'!$A:$A,'IPL - Batsman Database (20-22)'!$A93,'IPLPlayerAuctionData (20-22)'!$F:$F,2021)</f>
        <v>1</v>
      </c>
      <c r="E7" s="30">
        <f>COUNTIFS('IPLPlayerAuctionData (20-22)'!$A:$A,'IPL - Batsman Database (20-22)'!$A93,'IPLPlayerAuctionData (20-22)'!$F:$F,2022)</f>
        <v>1</v>
      </c>
      <c r="F7" s="30">
        <f>COUNTIFS('IPL20 - Most Runs'!$B:$B,'IPL - Batsman Database (20-22)'!$A93)</f>
        <v>1</v>
      </c>
      <c r="G7" s="30">
        <f>COUNTIFS('IPL21 - Most Runs'!$B:$B,'IPL - Batsman Database (20-22)'!$A93)</f>
        <v>1</v>
      </c>
      <c r="H7" s="30">
        <f>COUNTIFS('IPL22 - Most Runs'!$B:$B,'IPL - Batsman Database (20-22)'!$A93)</f>
        <v>1</v>
      </c>
      <c r="I7" s="30">
        <f>_xlfn.IFNA(VLOOKUP($A7,'IPL20 - Most Runs'!$B$2:$N$135,2,FALSE),0)</f>
        <v>9</v>
      </c>
      <c r="J7" s="30">
        <f>_xlfn.IFNA(VLOOKUP($A7,'IPL21 - Most Runs'!$B$2:$N$151,2,FALSE),0)</f>
        <v>2</v>
      </c>
      <c r="K7" s="30">
        <f>_xlfn.IFNA(VLOOKUP($A7,'IPL22 - Most Runs'!$B$2:$N$164,2,FALSE),0)</f>
        <v>7</v>
      </c>
      <c r="L7" s="15">
        <f>SUM(I7:K7)</f>
        <v>18</v>
      </c>
      <c r="M7" s="15">
        <f>SUM(C7:E7)</f>
        <v>3</v>
      </c>
      <c r="N7">
        <f>SUM(F7:H7)</f>
        <v>3</v>
      </c>
      <c r="O7">
        <f>COUNTIF(I7:K7,0)</f>
        <v>0</v>
      </c>
      <c r="P7">
        <f>IF((J7+K7)=0,0,1)</f>
        <v>1</v>
      </c>
      <c r="Q7">
        <f>IF(P7=1,N7-M7,0)</f>
        <v>0</v>
      </c>
      <c r="R7">
        <f>IF(Q7&lt;0,0,Q7)</f>
        <v>0</v>
      </c>
      <c r="S7">
        <f>IF(N7=3,1,0)</f>
        <v>1</v>
      </c>
      <c r="T7">
        <f>_xlfn.IFNA(IF(S7=1,IF(B7="Overseas",1,0),0),0)</f>
        <v>0</v>
      </c>
    </row>
    <row r="8" spans="1:32" x14ac:dyDescent="0.2">
      <c r="A8" s="6" t="s">
        <v>97</v>
      </c>
      <c r="B8" t="str">
        <f>_xlfn.IFNA(VLOOKUP(A8,'IPLPlayerAuctionData (20-22)'!$A$3:$G$501,7,FALSE),"Others")</f>
        <v>Indian</v>
      </c>
      <c r="C8" s="30">
        <f>COUNTIFS('IPLPlayerAuctionData (20-22)'!$A:$A,'IPL - Batsman Database (20-22)'!$A27,'IPLPlayerAuctionData (20-22)'!$F:$F,2020)</f>
        <v>1</v>
      </c>
      <c r="D8" s="30">
        <f>COUNTIFS('IPLPlayerAuctionData (20-22)'!$A:$A,'IPL - Batsman Database (20-22)'!$A27,'IPLPlayerAuctionData (20-22)'!$F:$F,2021)</f>
        <v>1</v>
      </c>
      <c r="E8" s="30">
        <f>COUNTIFS('IPLPlayerAuctionData (20-22)'!$A:$A,'IPL - Batsman Database (20-22)'!$A27,'IPLPlayerAuctionData (20-22)'!$F:$F,2022)</f>
        <v>1</v>
      </c>
      <c r="F8" s="30">
        <f>COUNTIFS('IPL20 - Most Runs'!$B:$B,'IPL - Batsman Database (20-22)'!$A27)</f>
        <v>1</v>
      </c>
      <c r="G8" s="30">
        <f>COUNTIFS('IPL21 - Most Runs'!$B:$B,'IPL - Batsman Database (20-22)'!$A27)</f>
        <v>1</v>
      </c>
      <c r="H8" s="30">
        <f>COUNTIFS('IPL22 - Most Runs'!$B:$B,'IPL - Batsman Database (20-22)'!$A27)</f>
        <v>1</v>
      </c>
      <c r="I8" s="30">
        <f>_xlfn.IFNA(VLOOKUP($A8,'IPL20 - Most Runs'!$B$2:$N$135,2,FALSE),0)</f>
        <v>12</v>
      </c>
      <c r="J8" s="30">
        <f>_xlfn.IFNA(VLOOKUP($A8,'IPL21 - Most Runs'!$B$2:$N$151,2,FALSE),0)</f>
        <v>16</v>
      </c>
      <c r="K8" s="30">
        <f>_xlfn.IFNA(VLOOKUP($A8,'IPL22 - Most Runs'!$B$2:$N$164,2,FALSE),0)</f>
        <v>13</v>
      </c>
      <c r="L8" s="15">
        <f>SUM(I8:K8)</f>
        <v>41</v>
      </c>
      <c r="M8" s="15">
        <f>SUM(C8:E8)</f>
        <v>3</v>
      </c>
      <c r="N8">
        <f>SUM(F8:H8)</f>
        <v>3</v>
      </c>
      <c r="O8">
        <f>COUNTIF(I8:K8,0)</f>
        <v>0</v>
      </c>
      <c r="P8">
        <f>IF((J8+K8)=0,0,1)</f>
        <v>1</v>
      </c>
      <c r="Q8">
        <f>IF(P8=1,N8-M8,0)</f>
        <v>0</v>
      </c>
      <c r="R8">
        <f>IF(Q8&lt;0,0,Q8)</f>
        <v>0</v>
      </c>
      <c r="S8">
        <f>IF(N8=3,1,0)</f>
        <v>1</v>
      </c>
      <c r="T8">
        <f>_xlfn.IFNA(IF(S8=1,IF(B8="Overseas",1,0),0),0)</f>
        <v>0</v>
      </c>
    </row>
    <row r="9" spans="1:32" x14ac:dyDescent="0.2">
      <c r="A9" s="6" t="s">
        <v>378</v>
      </c>
      <c r="B9" t="str">
        <f>_xlfn.IFNA(VLOOKUP(A9,'IPLPlayerAuctionData (20-22)'!$A$3:$G$501,7,FALSE),"Others")</f>
        <v>Overseas</v>
      </c>
      <c r="C9" s="30">
        <f>COUNTIFS('IPLPlayerAuctionData (20-22)'!$A:$A,'IPL - Batsman Database (20-22)'!$A51,'IPLPlayerAuctionData (20-22)'!$F:$F,2020)</f>
        <v>1</v>
      </c>
      <c r="D9" s="30">
        <f>COUNTIFS('IPLPlayerAuctionData (20-22)'!$A:$A,'IPL - Batsman Database (20-22)'!$A51,'IPLPlayerAuctionData (20-22)'!$F:$F,2021)</f>
        <v>1</v>
      </c>
      <c r="E9" s="30">
        <f>COUNTIFS('IPLPlayerAuctionData (20-22)'!$A:$A,'IPL - Batsman Database (20-22)'!$A51,'IPLPlayerAuctionData (20-22)'!$F:$F,2022)</f>
        <v>1</v>
      </c>
      <c r="F9" s="30">
        <f>COUNTIFS('IPL20 - Most Runs'!$B:$B,'IPL - Batsman Database (20-22)'!$A51)</f>
        <v>1</v>
      </c>
      <c r="G9" s="30">
        <f>COUNTIFS('IPL21 - Most Runs'!$B:$B,'IPL - Batsman Database (20-22)'!$A51)</f>
        <v>1</v>
      </c>
      <c r="H9" s="30">
        <f>COUNTIFS('IPL22 - Most Runs'!$B:$B,'IPL - Batsman Database (20-22)'!$A51)</f>
        <v>1</v>
      </c>
      <c r="I9" s="30">
        <f>_xlfn.IFNA(VLOOKUP($A9,'IPL20 - Most Runs'!$B$2:$N$135,2,FALSE),0)</f>
        <v>10</v>
      </c>
      <c r="J9" s="30">
        <f>_xlfn.IFNA(VLOOKUP($A9,'IPL21 - Most Runs'!$B$2:$N$151,2,FALSE),0)</f>
        <v>10</v>
      </c>
      <c r="K9" s="30">
        <f>_xlfn.IFNA(VLOOKUP($A9,'IPL22 - Most Runs'!$B$2:$N$164,2,FALSE),0)</f>
        <v>14</v>
      </c>
      <c r="L9" s="15">
        <f>SUM(I9:K9)</f>
        <v>34</v>
      </c>
      <c r="M9" s="15">
        <f>SUM(C9:E9)</f>
        <v>3</v>
      </c>
      <c r="N9">
        <f>SUM(F9:H9)</f>
        <v>3</v>
      </c>
      <c r="O9">
        <f>COUNTIF(I9:K9,0)</f>
        <v>0</v>
      </c>
      <c r="P9">
        <f>IF((J9+K9)=0,0,1)</f>
        <v>1</v>
      </c>
      <c r="Q9">
        <f>IF(P9=1,N9-M9,0)</f>
        <v>0</v>
      </c>
      <c r="R9">
        <f>IF(Q9&lt;0,0,Q9)</f>
        <v>0</v>
      </c>
      <c r="S9">
        <f>IF(N9=3,1,0)</f>
        <v>1</v>
      </c>
      <c r="T9">
        <f>_xlfn.IFNA(IF(S9=1,IF(B9="Overseas",1,0),0),0)</f>
        <v>1</v>
      </c>
    </row>
    <row r="10" spans="1:32" x14ac:dyDescent="0.2">
      <c r="A10" s="6" t="s">
        <v>385</v>
      </c>
      <c r="B10" t="str">
        <f>_xlfn.IFNA(VLOOKUP(A10,'IPLPlayerAuctionData (20-22)'!$A$3:$G$501,7,FALSE),"Others")</f>
        <v>Overseas</v>
      </c>
      <c r="C10" s="30">
        <f>COUNTIFS('IPLPlayerAuctionData (20-22)'!$A:$A,'IPL - Batsman Database (20-22)'!$A82,'IPLPlayerAuctionData (20-22)'!$F:$F,2020)</f>
        <v>1</v>
      </c>
      <c r="D10" s="30">
        <f>COUNTIFS('IPLPlayerAuctionData (20-22)'!$A:$A,'IPL - Batsman Database (20-22)'!$A82,'IPLPlayerAuctionData (20-22)'!$F:$F,2021)</f>
        <v>1</v>
      </c>
      <c r="E10" s="30">
        <f>COUNTIFS('IPLPlayerAuctionData (20-22)'!$A:$A,'IPL - Batsman Database (20-22)'!$A82,'IPLPlayerAuctionData (20-22)'!$F:$F,2022)</f>
        <v>1</v>
      </c>
      <c r="F10" s="30">
        <f>COUNTIFS('IPL20 - Most Runs'!$B:$B,'IPL - Batsman Database (20-22)'!$A82)</f>
        <v>1</v>
      </c>
      <c r="G10" s="30">
        <f>COUNTIFS('IPL21 - Most Runs'!$B:$B,'IPL - Batsman Database (20-22)'!$A82)</f>
        <v>1</v>
      </c>
      <c r="H10" s="30">
        <f>COUNTIFS('IPL22 - Most Runs'!$B:$B,'IPL - Batsman Database (20-22)'!$A82)</f>
        <v>0</v>
      </c>
      <c r="I10" s="30">
        <f>_xlfn.IFNA(VLOOKUP($A10,'IPL20 - Most Runs'!$B$2:$N$135,2,FALSE),0)</f>
        <v>16</v>
      </c>
      <c r="J10" s="30">
        <f>_xlfn.IFNA(VLOOKUP($A10,'IPL21 - Most Runs'!$B$2:$N$151,2,FALSE),0)</f>
        <v>0</v>
      </c>
      <c r="K10" s="30">
        <f>_xlfn.IFNA(VLOOKUP($A10,'IPL22 - Most Runs'!$B$2:$N$164,2,FALSE),0)</f>
        <v>6</v>
      </c>
      <c r="L10" s="15">
        <f>SUM(I10:K10)</f>
        <v>22</v>
      </c>
      <c r="M10" s="15">
        <f>SUM(C10:E10)</f>
        <v>3</v>
      </c>
      <c r="N10">
        <f>SUM(F10:H10)</f>
        <v>2</v>
      </c>
      <c r="O10">
        <f>COUNTIF(I10:K10,0)</f>
        <v>1</v>
      </c>
      <c r="P10">
        <f>IF((J10+K10)=0,0,1)</f>
        <v>1</v>
      </c>
      <c r="Q10">
        <f>IF(P10=1,N10-M10,0)</f>
        <v>-1</v>
      </c>
      <c r="R10">
        <f>IF(Q10&lt;0,0,Q10)</f>
        <v>0</v>
      </c>
      <c r="S10">
        <f>IF(N10=3,1,0)</f>
        <v>0</v>
      </c>
      <c r="T10">
        <f>_xlfn.IFNA(IF(S10=1,IF(B10="Overseas",1,0),0),0)</f>
        <v>0</v>
      </c>
    </row>
    <row r="11" spans="1:32" x14ac:dyDescent="0.2">
      <c r="A11" s="6" t="s">
        <v>389</v>
      </c>
      <c r="B11" t="str">
        <f>_xlfn.IFNA(VLOOKUP(A11,'IPLPlayerAuctionData (20-22)'!$A$3:$G$501,7,FALSE),"Others")</f>
        <v>Indian</v>
      </c>
      <c r="C11" s="30">
        <f>COUNTIFS('IPLPlayerAuctionData (20-22)'!$A:$A,'IPL - Batsman Database (20-22)'!$A52,'IPLPlayerAuctionData (20-22)'!$F:$F,2020)</f>
        <v>1</v>
      </c>
      <c r="D11" s="30">
        <f>COUNTIFS('IPLPlayerAuctionData (20-22)'!$A:$A,'IPL - Batsman Database (20-22)'!$A52,'IPLPlayerAuctionData (20-22)'!$F:$F,2021)</f>
        <v>1</v>
      </c>
      <c r="E11" s="30">
        <f>COUNTIFS('IPLPlayerAuctionData (20-22)'!$A:$A,'IPL - Batsman Database (20-22)'!$A52,'IPLPlayerAuctionData (20-22)'!$F:$F,2022)</f>
        <v>1</v>
      </c>
      <c r="F11" s="30">
        <f>COUNTIFS('IPL20 - Most Runs'!$B:$B,'IPL - Batsman Database (20-22)'!$A52)</f>
        <v>1</v>
      </c>
      <c r="G11" s="30">
        <f>COUNTIFS('IPL21 - Most Runs'!$B:$B,'IPL - Batsman Database (20-22)'!$A52)</f>
        <v>1</v>
      </c>
      <c r="H11" s="30">
        <f>COUNTIFS('IPL22 - Most Runs'!$B:$B,'IPL - Batsman Database (20-22)'!$A52)</f>
        <v>1</v>
      </c>
      <c r="I11" s="30">
        <f>_xlfn.IFNA(VLOOKUP($A11,'IPL20 - Most Runs'!$B$2:$N$135,2,FALSE),0)</f>
        <v>8</v>
      </c>
      <c r="J11" s="30">
        <f>_xlfn.IFNA(VLOOKUP($A11,'IPL21 - Most Runs'!$B$2:$N$151,2,FALSE),0)</f>
        <v>12</v>
      </c>
      <c r="K11" s="30">
        <f>_xlfn.IFNA(VLOOKUP($A11,'IPL22 - Most Runs'!$B$2:$N$164,2,FALSE),0)</f>
        <v>14</v>
      </c>
      <c r="L11" s="15">
        <f>SUM(I11:K11)</f>
        <v>34</v>
      </c>
      <c r="M11" s="15">
        <f>SUM(C11:E11)</f>
        <v>3</v>
      </c>
      <c r="N11">
        <f>SUM(F11:H11)</f>
        <v>3</v>
      </c>
      <c r="O11">
        <f>COUNTIF(I11:K11,0)</f>
        <v>0</v>
      </c>
      <c r="P11">
        <f>IF((J11+K11)=0,0,1)</f>
        <v>1</v>
      </c>
      <c r="Q11">
        <f>IF(P11=1,N11-M11,0)</f>
        <v>0</v>
      </c>
      <c r="R11">
        <f>IF(Q11&lt;0,0,Q11)</f>
        <v>0</v>
      </c>
      <c r="S11">
        <f>IF(N11=3,1,0)</f>
        <v>1</v>
      </c>
      <c r="T11">
        <f>_xlfn.IFNA(IF(S11=1,IF(B11="Overseas",1,0),0),0)</f>
        <v>0</v>
      </c>
    </row>
    <row r="12" spans="1:32" x14ac:dyDescent="0.2">
      <c r="A12" s="6" t="s">
        <v>645</v>
      </c>
      <c r="B12" t="str">
        <f>_xlfn.IFNA(VLOOKUP(A12,'IPLPlayerAuctionData (20-22)'!$A$3:$G$501,7,FALSE),"Others")</f>
        <v>Indian</v>
      </c>
      <c r="C12" s="30">
        <f>COUNTIFS('IPLPlayerAuctionData (20-22)'!$A:$A,'IPL - Batsman Database (20-22)'!$A32,'IPLPlayerAuctionData (20-22)'!$F:$F,2020)</f>
        <v>1</v>
      </c>
      <c r="D12" s="30">
        <f>COUNTIFS('IPLPlayerAuctionData (20-22)'!$A:$A,'IPL - Batsman Database (20-22)'!$A32,'IPLPlayerAuctionData (20-22)'!$F:$F,2021)</f>
        <v>1</v>
      </c>
      <c r="E12" s="30">
        <f>COUNTIFS('IPLPlayerAuctionData (20-22)'!$A:$A,'IPL - Batsman Database (20-22)'!$A32,'IPLPlayerAuctionData (20-22)'!$F:$F,2022)</f>
        <v>1</v>
      </c>
      <c r="F12" s="30">
        <f>COUNTIFS('IPL20 - Most Runs'!$B:$B,'IPL - Batsman Database (20-22)'!$A32)</f>
        <v>1</v>
      </c>
      <c r="G12" s="30">
        <f>COUNTIFS('IPL21 - Most Runs'!$B:$B,'IPL - Batsman Database (20-22)'!$A32)</f>
        <v>1</v>
      </c>
      <c r="H12" s="30">
        <f>COUNTIFS('IPL22 - Most Runs'!$B:$B,'IPL - Batsman Database (20-22)'!$A32)</f>
        <v>1</v>
      </c>
      <c r="I12" s="30">
        <f>_xlfn.IFNA(VLOOKUP($A12,'IPL20 - Most Runs'!$B$2:$N$135,2,FALSE),0)</f>
        <v>15</v>
      </c>
      <c r="J12" s="30">
        <f>_xlfn.IFNA(VLOOKUP($A12,'IPL21 - Most Runs'!$B$2:$N$151,2,FALSE),0)</f>
        <v>12</v>
      </c>
      <c r="K12" s="30">
        <f>_xlfn.IFNA(VLOOKUP($A12,'IPL22 - Most Runs'!$B$2:$N$164,2,FALSE),0)</f>
        <v>13</v>
      </c>
      <c r="L12" s="15">
        <f>SUM(I12:K12)</f>
        <v>40</v>
      </c>
      <c r="M12" s="15">
        <f>SUM(C12:E12)</f>
        <v>3</v>
      </c>
      <c r="N12">
        <f>SUM(F12:H12)</f>
        <v>3</v>
      </c>
      <c r="O12">
        <f>COUNTIF(I12:K12,0)</f>
        <v>0</v>
      </c>
      <c r="P12">
        <f>IF((J12+K12)=0,0,1)</f>
        <v>1</v>
      </c>
      <c r="Q12">
        <f>IF(P12=1,N12-M12,0)</f>
        <v>0</v>
      </c>
      <c r="R12">
        <f>IF(Q12&lt;0,0,Q12)</f>
        <v>0</v>
      </c>
      <c r="S12">
        <f>IF(N12=3,1,0)</f>
        <v>1</v>
      </c>
      <c r="T12">
        <f>_xlfn.IFNA(IF(S12=1,IF(B12="Overseas",1,0),0),0)</f>
        <v>0</v>
      </c>
    </row>
    <row r="13" spans="1:32" x14ac:dyDescent="0.2">
      <c r="A13" s="6" t="s">
        <v>123</v>
      </c>
      <c r="B13" t="str">
        <f>_xlfn.IFNA(VLOOKUP(A13,'IPLPlayerAuctionData (20-22)'!$A$3:$G$501,7,FALSE),"Others")</f>
        <v>Indian</v>
      </c>
      <c r="C13" s="30">
        <f>COUNTIFS('IPLPlayerAuctionData (20-22)'!$A:$A,'IPL - Batsman Database (20-22)'!$A62,'IPLPlayerAuctionData (20-22)'!$F:$F,2020)</f>
        <v>1</v>
      </c>
      <c r="D13" s="30">
        <f>COUNTIFS('IPLPlayerAuctionData (20-22)'!$A:$A,'IPL - Batsman Database (20-22)'!$A62,'IPLPlayerAuctionData (20-22)'!$F:$F,2021)</f>
        <v>1</v>
      </c>
      <c r="E13" s="30">
        <f>COUNTIFS('IPLPlayerAuctionData (20-22)'!$A:$A,'IPL - Batsman Database (20-22)'!$A62,'IPLPlayerAuctionData (20-22)'!$F:$F,2022)</f>
        <v>1</v>
      </c>
      <c r="F13" s="30">
        <f>COUNTIFS('IPL20 - Most Runs'!$B:$B,'IPL - Batsman Database (20-22)'!$A62)</f>
        <v>1</v>
      </c>
      <c r="G13" s="30">
        <f>COUNTIFS('IPL21 - Most Runs'!$B:$B,'IPL - Batsman Database (20-22)'!$A62)</f>
        <v>1</v>
      </c>
      <c r="H13" s="30">
        <f>COUNTIFS('IPL22 - Most Runs'!$B:$B,'IPL - Batsman Database (20-22)'!$A62)</f>
        <v>1</v>
      </c>
      <c r="I13" s="30">
        <f>_xlfn.IFNA(VLOOKUP($A13,'IPL20 - Most Runs'!$B$2:$N$135,2,FALSE),0)</f>
        <v>4</v>
      </c>
      <c r="J13" s="30">
        <f>_xlfn.IFNA(VLOOKUP($A13,'IPL21 - Most Runs'!$B$2:$N$151,2,FALSE),0)</f>
        <v>11</v>
      </c>
      <c r="K13" s="30">
        <f>_xlfn.IFNA(VLOOKUP($A13,'IPL22 - Most Runs'!$B$2:$N$164,2,FALSE),0)</f>
        <v>14</v>
      </c>
      <c r="L13" s="15">
        <f>SUM(I13:K13)</f>
        <v>29</v>
      </c>
      <c r="M13" s="15">
        <f>SUM(C13:E13)</f>
        <v>3</v>
      </c>
      <c r="N13">
        <f>SUM(F13:H13)</f>
        <v>3</v>
      </c>
      <c r="O13">
        <f>COUNTIF(I13:K13,0)</f>
        <v>0</v>
      </c>
      <c r="P13">
        <f>IF((J13+K13)=0,0,1)</f>
        <v>1</v>
      </c>
      <c r="Q13">
        <f>IF(P13=1,N13-M13,0)</f>
        <v>0</v>
      </c>
      <c r="R13">
        <f>IF(Q13&lt;0,0,Q13)</f>
        <v>0</v>
      </c>
      <c r="S13">
        <f>IF(N13=3,1,0)</f>
        <v>1</v>
      </c>
      <c r="T13">
        <f>_xlfn.IFNA(IF(S13=1,IF(B13="Overseas",1,0),0),0)</f>
        <v>0</v>
      </c>
    </row>
    <row r="14" spans="1:32" x14ac:dyDescent="0.2">
      <c r="A14" s="6" t="s">
        <v>653</v>
      </c>
      <c r="B14" t="str">
        <f>_xlfn.IFNA(VLOOKUP(A14,'IPLPlayerAuctionData (20-22)'!$A$3:$G$501,7,FALSE),"Others")</f>
        <v>Overseas</v>
      </c>
      <c r="C14" s="30">
        <f>COUNTIFS('IPLPlayerAuctionData (20-22)'!$A:$A,'IPL - Batsman Database (20-22)'!$A101,'IPLPlayerAuctionData (20-22)'!$F:$F,2020)</f>
        <v>1</v>
      </c>
      <c r="D14" s="30">
        <f>COUNTIFS('IPLPlayerAuctionData (20-22)'!$A:$A,'IPL - Batsman Database (20-22)'!$A101,'IPLPlayerAuctionData (20-22)'!$F:$F,2021)</f>
        <v>1</v>
      </c>
      <c r="E14" s="30">
        <f>COUNTIFS('IPLPlayerAuctionData (20-22)'!$A:$A,'IPL - Batsman Database (20-22)'!$A101,'IPLPlayerAuctionData (20-22)'!$F:$F,2022)</f>
        <v>1</v>
      </c>
      <c r="F14" s="30">
        <f>COUNTIFS('IPL20 - Most Runs'!$B:$B,'IPL - Batsman Database (20-22)'!$A101)</f>
        <v>1</v>
      </c>
      <c r="G14" s="30">
        <f>COUNTIFS('IPL21 - Most Runs'!$B:$B,'IPL - Batsman Database (20-22)'!$A101)</f>
        <v>1</v>
      </c>
      <c r="H14" s="30">
        <f>COUNTIFS('IPL22 - Most Runs'!$B:$B,'IPL - Batsman Database (20-22)'!$A101)</f>
        <v>0</v>
      </c>
      <c r="I14" s="30">
        <f>_xlfn.IFNA(VLOOKUP($A14,'IPL20 - Most Runs'!$B$2:$N$135,2,FALSE),0)</f>
        <v>7</v>
      </c>
      <c r="J14" s="30">
        <f>_xlfn.IFNA(VLOOKUP($A14,'IPL21 - Most Runs'!$B$2:$N$151,2,FALSE),0)</f>
        <v>10</v>
      </c>
      <c r="K14" s="30">
        <f>_xlfn.IFNA(VLOOKUP($A14,'IPL22 - Most Runs'!$B$2:$N$164,2,FALSE),0)</f>
        <v>0</v>
      </c>
      <c r="L14" s="15">
        <f>SUM(I14:K14)</f>
        <v>17</v>
      </c>
      <c r="M14" s="15">
        <f>SUM(C14:E14)</f>
        <v>3</v>
      </c>
      <c r="N14">
        <f>SUM(F14:H14)</f>
        <v>2</v>
      </c>
      <c r="O14">
        <f>COUNTIF(I14:K14,0)</f>
        <v>1</v>
      </c>
      <c r="P14">
        <f>IF((J14+K14)=0,0,1)</f>
        <v>1</v>
      </c>
      <c r="Q14">
        <f>IF(P14=1,N14-M14,0)</f>
        <v>-1</v>
      </c>
      <c r="R14">
        <f>IF(Q14&lt;0,0,Q14)</f>
        <v>0</v>
      </c>
      <c r="S14">
        <f>IF(N14=3,1,0)</f>
        <v>0</v>
      </c>
      <c r="T14">
        <f>_xlfn.IFNA(IF(S14=1,IF(B14="Overseas",1,0),0),0)</f>
        <v>0</v>
      </c>
    </row>
    <row r="15" spans="1:32" x14ac:dyDescent="0.2">
      <c r="A15" s="6" t="s">
        <v>131</v>
      </c>
      <c r="B15" t="str">
        <f>_xlfn.IFNA(VLOOKUP(A15,'IPLPlayerAuctionData (20-22)'!$A$3:$G$501,7,FALSE),"Others")</f>
        <v>Overseas</v>
      </c>
      <c r="C15" s="30">
        <f>COUNTIFS('IPLPlayerAuctionData (20-22)'!$A:$A,'IPL - Batsman Database (20-22)'!$A99,'IPLPlayerAuctionData (20-22)'!$F:$F,2020)</f>
        <v>1</v>
      </c>
      <c r="D15" s="30">
        <f>COUNTIFS('IPLPlayerAuctionData (20-22)'!$A:$A,'IPL - Batsman Database (20-22)'!$A99,'IPLPlayerAuctionData (20-22)'!$F:$F,2021)</f>
        <v>1</v>
      </c>
      <c r="E15" s="30">
        <f>COUNTIFS('IPLPlayerAuctionData (20-22)'!$A:$A,'IPL - Batsman Database (20-22)'!$A99,'IPLPlayerAuctionData (20-22)'!$F:$F,2022)</f>
        <v>1</v>
      </c>
      <c r="F15" s="30">
        <f>COUNTIFS('IPL20 - Most Runs'!$B:$B,'IPL - Batsman Database (20-22)'!$A99)</f>
        <v>1</v>
      </c>
      <c r="G15" s="30">
        <f>COUNTIFS('IPL21 - Most Runs'!$B:$B,'IPL - Batsman Database (20-22)'!$A99)</f>
        <v>1</v>
      </c>
      <c r="H15" s="30">
        <f>COUNTIFS('IPL22 - Most Runs'!$B:$B,'IPL - Batsman Database (20-22)'!$A99)</f>
        <v>1</v>
      </c>
      <c r="I15" s="30">
        <f>_xlfn.IFNA(VLOOKUP($A15,'IPL20 - Most Runs'!$B$2:$N$135,2,FALSE),0)</f>
        <v>9</v>
      </c>
      <c r="J15" s="30">
        <f>_xlfn.IFNA(VLOOKUP($A15,'IPL21 - Most Runs'!$B$2:$N$151,2,FALSE),0)</f>
        <v>4</v>
      </c>
      <c r="K15" s="30">
        <f>_xlfn.IFNA(VLOOKUP($A15,'IPL22 - Most Runs'!$B$2:$N$164,2,FALSE),0)</f>
        <v>4</v>
      </c>
      <c r="L15" s="15">
        <f>SUM(I15:K15)</f>
        <v>17</v>
      </c>
      <c r="M15" s="15">
        <f>SUM(C15:E15)</f>
        <v>3</v>
      </c>
      <c r="N15">
        <f>SUM(F15:H15)</f>
        <v>3</v>
      </c>
      <c r="O15">
        <f>COUNTIF(I15:K15,0)</f>
        <v>0</v>
      </c>
      <c r="P15">
        <f>IF((J15+K15)=0,0,1)</f>
        <v>1</v>
      </c>
      <c r="Q15">
        <f>IF(P15=1,N15-M15,0)</f>
        <v>0</v>
      </c>
      <c r="R15">
        <f>IF(Q15&lt;0,0,Q15)</f>
        <v>0</v>
      </c>
      <c r="S15">
        <f>IF(N15=3,1,0)</f>
        <v>1</v>
      </c>
      <c r="T15">
        <f>_xlfn.IFNA(IF(S15=1,IF(B15="Overseas",1,0),0),0)</f>
        <v>1</v>
      </c>
    </row>
    <row r="16" spans="1:32" x14ac:dyDescent="0.2">
      <c r="A16" s="6" t="s">
        <v>652</v>
      </c>
      <c r="B16" t="str">
        <f>_xlfn.IFNA(VLOOKUP(A16,'IPLPlayerAuctionData (20-22)'!$A$3:$G$501,7,FALSE),"Others")</f>
        <v>Overseas</v>
      </c>
      <c r="C16" s="30">
        <f>COUNTIFS('IPLPlayerAuctionData (20-22)'!$A:$A,'IPL - Batsman Database (20-22)'!$A87,'IPLPlayerAuctionData (20-22)'!$F:$F,2020)</f>
        <v>1</v>
      </c>
      <c r="D16" s="30">
        <f>COUNTIFS('IPLPlayerAuctionData (20-22)'!$A:$A,'IPL - Batsman Database (20-22)'!$A87,'IPLPlayerAuctionData (20-22)'!$F:$F,2021)</f>
        <v>1</v>
      </c>
      <c r="E16" s="30">
        <f>COUNTIFS('IPLPlayerAuctionData (20-22)'!$A:$A,'IPL - Batsman Database (20-22)'!$A87,'IPLPlayerAuctionData (20-22)'!$F:$F,2022)</f>
        <v>1</v>
      </c>
      <c r="F16" s="30">
        <f>COUNTIFS('IPL20 - Most Runs'!$B:$B,'IPL - Batsman Database (20-22)'!$A87)</f>
        <v>1</v>
      </c>
      <c r="G16" s="30">
        <f>COUNTIFS('IPL21 - Most Runs'!$B:$B,'IPL - Batsman Database (20-22)'!$A87)</f>
        <v>1</v>
      </c>
      <c r="H16" s="30">
        <f>COUNTIFS('IPL22 - Most Runs'!$B:$B,'IPL - Batsman Database (20-22)'!$A87)</f>
        <v>1</v>
      </c>
      <c r="I16" s="30">
        <f>_xlfn.IFNA(VLOOKUP($A16,'IPL20 - Most Runs'!$B$2:$N$135,2,FALSE),0)</f>
        <v>9</v>
      </c>
      <c r="J16" s="30">
        <f>_xlfn.IFNA(VLOOKUP($A16,'IPL21 - Most Runs'!$B$2:$N$151,2,FALSE),0)</f>
        <v>11</v>
      </c>
      <c r="K16" s="30">
        <f>_xlfn.IFNA(VLOOKUP($A16,'IPL22 - Most Runs'!$B$2:$N$164,2,FALSE),0)</f>
        <v>0</v>
      </c>
      <c r="L16" s="15">
        <f>SUM(I16:K16)</f>
        <v>20</v>
      </c>
      <c r="M16" s="15">
        <f>SUM(C16:E16)</f>
        <v>3</v>
      </c>
      <c r="N16">
        <f>SUM(F16:H16)</f>
        <v>3</v>
      </c>
      <c r="O16">
        <f>COUNTIF(I16:K16,0)</f>
        <v>1</v>
      </c>
      <c r="P16">
        <f>IF((J16+K16)=0,0,1)</f>
        <v>1</v>
      </c>
      <c r="Q16">
        <f>IF(P16=1,N16-M16,0)</f>
        <v>0</v>
      </c>
      <c r="R16">
        <f>IF(Q16&lt;0,0,Q16)</f>
        <v>0</v>
      </c>
      <c r="S16">
        <f>IF(N16=3,1,0)</f>
        <v>1</v>
      </c>
      <c r="T16">
        <f>_xlfn.IFNA(IF(S16=1,IF(B16="Overseas",1,0),0),0)</f>
        <v>1</v>
      </c>
    </row>
    <row r="17" spans="1:20" x14ac:dyDescent="0.2">
      <c r="A17" s="6" t="s">
        <v>138</v>
      </c>
      <c r="B17" t="str">
        <f>_xlfn.IFNA(VLOOKUP(A17,'IPLPlayerAuctionData (20-22)'!$A$3:$G$501,7,FALSE),"Others")</f>
        <v>Overseas</v>
      </c>
      <c r="C17" s="30">
        <f>COUNTIFS('IPLPlayerAuctionData (20-22)'!$A:$A,'IPL - Batsman Database (20-22)'!$A102,'IPLPlayerAuctionData (20-22)'!$F:$F,2020)</f>
        <v>1</v>
      </c>
      <c r="D17" s="30">
        <f>COUNTIFS('IPLPlayerAuctionData (20-22)'!$A:$A,'IPL - Batsman Database (20-22)'!$A102,'IPLPlayerAuctionData (20-22)'!$F:$F,2021)</f>
        <v>1</v>
      </c>
      <c r="E17" s="30">
        <f>COUNTIFS('IPLPlayerAuctionData (20-22)'!$A:$A,'IPL - Batsman Database (20-22)'!$A102,'IPLPlayerAuctionData (20-22)'!$F:$F,2022)</f>
        <v>1</v>
      </c>
      <c r="F17" s="30">
        <f>COUNTIFS('IPL20 - Most Runs'!$B:$B,'IPL - Batsman Database (20-22)'!$A102)</f>
        <v>1</v>
      </c>
      <c r="G17" s="30">
        <f>COUNTIFS('IPL21 - Most Runs'!$B:$B,'IPL - Batsman Database (20-22)'!$A102)</f>
        <v>1</v>
      </c>
      <c r="H17" s="30">
        <f>COUNTIFS('IPL22 - Most Runs'!$B:$B,'IPL - Batsman Database (20-22)'!$A102)</f>
        <v>1</v>
      </c>
      <c r="I17" s="30">
        <f>_xlfn.IFNA(VLOOKUP($A17,'IPL20 - Most Runs'!$B$2:$N$135,2,FALSE),0)</f>
        <v>3</v>
      </c>
      <c r="J17" s="30">
        <f>_xlfn.IFNA(VLOOKUP($A17,'IPL21 - Most Runs'!$B$2:$N$151,2,FALSE),0)</f>
        <v>2</v>
      </c>
      <c r="K17" s="30">
        <f>_xlfn.IFNA(VLOOKUP($A17,'IPL22 - Most Runs'!$B$2:$N$164,2,FALSE),0)</f>
        <v>11</v>
      </c>
      <c r="L17" s="15">
        <f>SUM(I17:K17)</f>
        <v>16</v>
      </c>
      <c r="M17" s="15">
        <f>SUM(C17:E17)</f>
        <v>3</v>
      </c>
      <c r="N17">
        <f>SUM(F17:H17)</f>
        <v>3</v>
      </c>
      <c r="O17">
        <f>COUNTIF(I17:K17,0)</f>
        <v>0</v>
      </c>
      <c r="P17">
        <f>IF((J17+K17)=0,0,1)</f>
        <v>1</v>
      </c>
      <c r="Q17">
        <f>IF(P17=1,N17-M17,0)</f>
        <v>0</v>
      </c>
      <c r="R17">
        <f>IF(Q17&lt;0,0,Q17)</f>
        <v>0</v>
      </c>
      <c r="S17">
        <f>IF(N17=3,1,0)</f>
        <v>1</v>
      </c>
      <c r="T17">
        <f>_xlfn.IFNA(IF(S17=1,IF(B17="Overseas",1,0),0),0)</f>
        <v>1</v>
      </c>
    </row>
    <row r="18" spans="1:20" x14ac:dyDescent="0.2">
      <c r="A18" s="6" t="s">
        <v>142</v>
      </c>
      <c r="B18" t="str">
        <f>_xlfn.IFNA(VLOOKUP(A18,'IPLPlayerAuctionData (20-22)'!$A$3:$G$501,7,FALSE),"Others")</f>
        <v>Overseas</v>
      </c>
      <c r="C18" s="30">
        <f>COUNTIFS('IPLPlayerAuctionData (20-22)'!$A:$A,'IPL - Batsman Database (20-22)'!$A45,'IPLPlayerAuctionData (20-22)'!$F:$F,2020)</f>
        <v>1</v>
      </c>
      <c r="D18" s="30">
        <f>COUNTIFS('IPLPlayerAuctionData (20-22)'!$A:$A,'IPL - Batsman Database (20-22)'!$A45,'IPLPlayerAuctionData (20-22)'!$F:$F,2021)</f>
        <v>1</v>
      </c>
      <c r="E18" s="30">
        <f>COUNTIFS('IPLPlayerAuctionData (20-22)'!$A:$A,'IPL - Batsman Database (20-22)'!$A45,'IPLPlayerAuctionData (20-22)'!$F:$F,2022)</f>
        <v>1</v>
      </c>
      <c r="F18" s="30">
        <f>COUNTIFS('IPL20 - Most Runs'!$B:$B,'IPL - Batsman Database (20-22)'!$A45)</f>
        <v>1</v>
      </c>
      <c r="G18" s="30">
        <f>COUNTIFS('IPL21 - Most Runs'!$B:$B,'IPL - Batsman Database (20-22)'!$A45)</f>
        <v>1</v>
      </c>
      <c r="H18" s="30">
        <f>COUNTIFS('IPL22 - Most Runs'!$B:$B,'IPL - Batsman Database (20-22)'!$A45)</f>
        <v>1</v>
      </c>
      <c r="I18" s="30">
        <f>_xlfn.IFNA(VLOOKUP($A18,'IPL20 - Most Runs'!$B$2:$N$135,2,FALSE),0)</f>
        <v>16</v>
      </c>
      <c r="J18" s="30">
        <f>_xlfn.IFNA(VLOOKUP($A18,'IPL21 - Most Runs'!$B$2:$N$151,2,FALSE),0)</f>
        <v>8</v>
      </c>
      <c r="K18" s="30">
        <f>_xlfn.IFNA(VLOOKUP($A18,'IPL22 - Most Runs'!$B$2:$N$164,2,FALSE),0)</f>
        <v>12</v>
      </c>
      <c r="L18" s="15">
        <f>SUM(I18:K18)</f>
        <v>36</v>
      </c>
      <c r="M18" s="15">
        <f>SUM(C18:E18)</f>
        <v>3</v>
      </c>
      <c r="N18">
        <f>SUM(F18:H18)</f>
        <v>3</v>
      </c>
      <c r="O18">
        <f>COUNTIF(I18:K18,0)</f>
        <v>0</v>
      </c>
      <c r="P18">
        <f>IF((J18+K18)=0,0,1)</f>
        <v>1</v>
      </c>
      <c r="Q18">
        <f>IF(P18=1,N18-M18,0)</f>
        <v>0</v>
      </c>
      <c r="R18">
        <f>IF(Q18&lt;0,0,Q18)</f>
        <v>0</v>
      </c>
      <c r="S18">
        <f>IF(N18=3,1,0)</f>
        <v>1</v>
      </c>
      <c r="T18">
        <f>_xlfn.IFNA(IF(S18=1,IF(B18="Overseas",1,0),0),0)</f>
        <v>1</v>
      </c>
    </row>
    <row r="19" spans="1:20" x14ac:dyDescent="0.2">
      <c r="A19" s="6" t="s">
        <v>146</v>
      </c>
      <c r="B19" t="str">
        <f>_xlfn.IFNA(VLOOKUP(A19,'IPLPlayerAuctionData (20-22)'!$A$3:$G$501,7,FALSE),"Others")</f>
        <v>Indian</v>
      </c>
      <c r="C19" s="30">
        <f>COUNTIFS('IPLPlayerAuctionData (20-22)'!$A:$A,'IPL - Batsman Database (20-22)'!$A50,'IPLPlayerAuctionData (20-22)'!$F:$F,2020)</f>
        <v>1</v>
      </c>
      <c r="D19" s="30">
        <f>COUNTIFS('IPLPlayerAuctionData (20-22)'!$A:$A,'IPL - Batsman Database (20-22)'!$A50,'IPLPlayerAuctionData (20-22)'!$F:$F,2021)</f>
        <v>1</v>
      </c>
      <c r="E19" s="30">
        <f>COUNTIFS('IPLPlayerAuctionData (20-22)'!$A:$A,'IPL - Batsman Database (20-22)'!$A50,'IPLPlayerAuctionData (20-22)'!$F:$F,2022)</f>
        <v>1</v>
      </c>
      <c r="F19" s="30">
        <f>COUNTIFS('IPL20 - Most Runs'!$B:$B,'IPL - Batsman Database (20-22)'!$A50)</f>
        <v>1</v>
      </c>
      <c r="G19" s="30">
        <f>COUNTIFS('IPL21 - Most Runs'!$B:$B,'IPL - Batsman Database (20-22)'!$A50)</f>
        <v>1</v>
      </c>
      <c r="H19" s="30">
        <f>COUNTIFS('IPL22 - Most Runs'!$B:$B,'IPL - Batsman Database (20-22)'!$A50)</f>
        <v>0</v>
      </c>
      <c r="I19" s="30">
        <f>_xlfn.IFNA(VLOOKUP($A19,'IPL20 - Most Runs'!$B$2:$N$135,2,FALSE),0)</f>
        <v>7</v>
      </c>
      <c r="J19" s="30">
        <f>_xlfn.IFNA(VLOOKUP($A19,'IPL21 - Most Runs'!$B$2:$N$151,2,FALSE),0)</f>
        <v>12</v>
      </c>
      <c r="K19" s="30">
        <f>_xlfn.IFNA(VLOOKUP($A19,'IPL22 - Most Runs'!$B$2:$N$164,2,FALSE),0)</f>
        <v>15</v>
      </c>
      <c r="L19" s="15">
        <f>SUM(I19:K19)</f>
        <v>34</v>
      </c>
      <c r="M19" s="15">
        <f>SUM(C19:E19)</f>
        <v>3</v>
      </c>
      <c r="N19">
        <f>SUM(F19:H19)</f>
        <v>2</v>
      </c>
      <c r="O19">
        <f>COUNTIF(I19:K19,0)</f>
        <v>0</v>
      </c>
      <c r="P19">
        <f>IF((J19+K19)=0,0,1)</f>
        <v>1</v>
      </c>
      <c r="Q19">
        <f>IF(P19=1,N19-M19,0)</f>
        <v>-1</v>
      </c>
      <c r="R19">
        <f>IF(Q19&lt;0,0,Q19)</f>
        <v>0</v>
      </c>
      <c r="S19">
        <f>IF(N19=3,1,0)</f>
        <v>0</v>
      </c>
      <c r="T19">
        <f>_xlfn.IFNA(IF(S19=1,IF(B19="Overseas",1,0),0),0)</f>
        <v>0</v>
      </c>
    </row>
    <row r="20" spans="1:20" x14ac:dyDescent="0.2">
      <c r="A20" s="6" t="s">
        <v>147</v>
      </c>
      <c r="B20" t="str">
        <f>_xlfn.IFNA(VLOOKUP(A20,'IPLPlayerAuctionData (20-22)'!$A$3:$G$501,7,FALSE),"Others")</f>
        <v>Indian</v>
      </c>
      <c r="C20" s="30">
        <f>COUNTIFS('IPLPlayerAuctionData (20-22)'!$A:$A,'IPL - Batsman Database (20-22)'!$A8,'IPLPlayerAuctionData (20-22)'!$F:$F,2020)</f>
        <v>1</v>
      </c>
      <c r="D20" s="30">
        <f>COUNTIFS('IPLPlayerAuctionData (20-22)'!$A:$A,'IPL - Batsman Database (20-22)'!$A8,'IPLPlayerAuctionData (20-22)'!$F:$F,2021)</f>
        <v>1</v>
      </c>
      <c r="E20" s="30">
        <f>COUNTIFS('IPLPlayerAuctionData (20-22)'!$A:$A,'IPL - Batsman Database (20-22)'!$A8,'IPLPlayerAuctionData (20-22)'!$F:$F,2022)</f>
        <v>1</v>
      </c>
      <c r="F20" s="30">
        <f>COUNTIFS('IPL20 - Most Runs'!$B:$B,'IPL - Batsman Database (20-22)'!$A8)</f>
        <v>1</v>
      </c>
      <c r="G20" s="30">
        <f>COUNTIFS('IPL21 - Most Runs'!$B:$B,'IPL - Batsman Database (20-22)'!$A8)</f>
        <v>1</v>
      </c>
      <c r="H20" s="30">
        <f>COUNTIFS('IPL22 - Most Runs'!$B:$B,'IPL - Batsman Database (20-22)'!$A8)</f>
        <v>1</v>
      </c>
      <c r="I20" s="30">
        <f>_xlfn.IFNA(VLOOKUP($A20,'IPL20 - Most Runs'!$B$2:$N$135,2,FALSE),0)</f>
        <v>15</v>
      </c>
      <c r="J20" s="30">
        <f>_xlfn.IFNA(VLOOKUP($A20,'IPL21 - Most Runs'!$B$2:$N$151,2,FALSE),0)</f>
        <v>14</v>
      </c>
      <c r="K20" s="30">
        <f>_xlfn.IFNA(VLOOKUP($A20,'IPL22 - Most Runs'!$B$2:$N$164,2,FALSE),0)</f>
        <v>17</v>
      </c>
      <c r="L20" s="15">
        <f>SUM(I20:K20)</f>
        <v>46</v>
      </c>
      <c r="M20" s="15">
        <f>SUM(C20:E20)</f>
        <v>3</v>
      </c>
      <c r="N20">
        <f>SUM(F20:H20)</f>
        <v>3</v>
      </c>
      <c r="O20">
        <f>COUNTIF(I20:K20,0)</f>
        <v>0</v>
      </c>
      <c r="P20">
        <f>IF((J20+K20)=0,0,1)</f>
        <v>1</v>
      </c>
      <c r="Q20">
        <f>IF(P20=1,N20-M20,0)</f>
        <v>0</v>
      </c>
      <c r="R20">
        <f>IF(Q20&lt;0,0,Q20)</f>
        <v>0</v>
      </c>
      <c r="S20">
        <f>IF(N20=3,1,0)</f>
        <v>1</v>
      </c>
      <c r="T20">
        <f>_xlfn.IFNA(IF(S20=1,IF(B20="Overseas",1,0),0),0)</f>
        <v>0</v>
      </c>
    </row>
    <row r="21" spans="1:20" x14ac:dyDescent="0.2">
      <c r="A21" s="6" t="s">
        <v>152</v>
      </c>
      <c r="B21" t="str">
        <f>_xlfn.IFNA(VLOOKUP(A21,'IPLPlayerAuctionData (20-22)'!$A$3:$G$501,7,FALSE),"Others")</f>
        <v>Indian</v>
      </c>
      <c r="C21" s="30">
        <f>COUNTIFS('IPLPlayerAuctionData (20-22)'!$A:$A,'IPL - Batsman Database (20-22)'!$A6,'IPLPlayerAuctionData (20-22)'!$F:$F,2020)</f>
        <v>1</v>
      </c>
      <c r="D21" s="30">
        <f>COUNTIFS('IPLPlayerAuctionData (20-22)'!$A:$A,'IPL - Batsman Database (20-22)'!$A6,'IPLPlayerAuctionData (20-22)'!$F:$F,2021)</f>
        <v>1</v>
      </c>
      <c r="E21" s="30">
        <f>COUNTIFS('IPLPlayerAuctionData (20-22)'!$A:$A,'IPL - Batsman Database (20-22)'!$A6,'IPLPlayerAuctionData (20-22)'!$F:$F,2022)</f>
        <v>1</v>
      </c>
      <c r="F21" s="30">
        <f>COUNTIFS('IPL20 - Most Runs'!$B:$B,'IPL - Batsman Database (20-22)'!$A6)</f>
        <v>1</v>
      </c>
      <c r="G21" s="30">
        <f>COUNTIFS('IPL21 - Most Runs'!$B:$B,'IPL - Batsman Database (20-22)'!$A6)</f>
        <v>1</v>
      </c>
      <c r="H21" s="30">
        <f>COUNTIFS('IPL22 - Most Runs'!$B:$B,'IPL - Batsman Database (20-22)'!$A6)</f>
        <v>1</v>
      </c>
      <c r="I21" s="30">
        <f>_xlfn.IFNA(VLOOKUP($A21,'IPL20 - Most Runs'!$B$2:$N$135,2,FALSE),0)</f>
        <v>14</v>
      </c>
      <c r="J21" s="30">
        <f>_xlfn.IFNA(VLOOKUP($A21,'IPL21 - Most Runs'!$B$2:$N$151,2,FALSE),0)</f>
        <v>17</v>
      </c>
      <c r="K21" s="30">
        <f>_xlfn.IFNA(VLOOKUP($A21,'IPL22 - Most Runs'!$B$2:$N$164,2,FALSE),0)</f>
        <v>16</v>
      </c>
      <c r="L21" s="15">
        <f>SUM(I21:K21)</f>
        <v>47</v>
      </c>
      <c r="M21" s="15">
        <f>SUM(C21:E21)</f>
        <v>3</v>
      </c>
      <c r="N21">
        <f>SUM(F21:H21)</f>
        <v>3</v>
      </c>
      <c r="O21">
        <f>COUNTIF(I21:K21,0)</f>
        <v>0</v>
      </c>
      <c r="P21">
        <f>IF((J21+K21)=0,0,1)</f>
        <v>1</v>
      </c>
      <c r="Q21">
        <f>IF(P21=1,N21-M21,0)</f>
        <v>0</v>
      </c>
      <c r="R21">
        <f>IF(Q21&lt;0,0,Q21)</f>
        <v>0</v>
      </c>
      <c r="S21">
        <f>IF(N21=3,1,0)</f>
        <v>1</v>
      </c>
      <c r="T21">
        <f>_xlfn.IFNA(IF(S21=1,IF(B21="Overseas",1,0),0),0)</f>
        <v>0</v>
      </c>
    </row>
    <row r="22" spans="1:20" ht="15.75" customHeight="1" x14ac:dyDescent="0.2">
      <c r="A22" s="6" t="s">
        <v>156</v>
      </c>
      <c r="B22" t="str">
        <f>_xlfn.IFNA(VLOOKUP(A22,'IPLPlayerAuctionData (20-22)'!$A$3:$G$501,7,FALSE),"Others")</f>
        <v>Overseas</v>
      </c>
      <c r="C22" s="30">
        <f>COUNTIFS('IPLPlayerAuctionData (20-22)'!$A:$A,'IPL - Batsman Database (20-22)'!$A70,'IPLPlayerAuctionData (20-22)'!$F:$F,2020)</f>
        <v>1</v>
      </c>
      <c r="D22" s="30">
        <f>COUNTIFS('IPLPlayerAuctionData (20-22)'!$A:$A,'IPL - Batsman Database (20-22)'!$A70,'IPLPlayerAuctionData (20-22)'!$F:$F,2021)</f>
        <v>1</v>
      </c>
      <c r="E22" s="30">
        <f>COUNTIFS('IPLPlayerAuctionData (20-22)'!$A:$A,'IPL - Batsman Database (20-22)'!$A70,'IPLPlayerAuctionData (20-22)'!$F:$F,2022)</f>
        <v>1</v>
      </c>
      <c r="F22" s="30">
        <f>COUNTIFS('IPL20 - Most Runs'!$B:$B,'IPL - Batsman Database (20-22)'!$A70)</f>
        <v>1</v>
      </c>
      <c r="G22" s="30">
        <f>COUNTIFS('IPL21 - Most Runs'!$B:$B,'IPL - Batsman Database (20-22)'!$A70)</f>
        <v>1</v>
      </c>
      <c r="H22" s="30">
        <f>COUNTIFS('IPL22 - Most Runs'!$B:$B,'IPL - Batsman Database (20-22)'!$A70)</f>
        <v>0</v>
      </c>
      <c r="I22" s="30">
        <f>_xlfn.IFNA(VLOOKUP($A22,'IPL20 - Most Runs'!$B$2:$N$135,2,FALSE),0)</f>
        <v>6</v>
      </c>
      <c r="J22" s="30">
        <f>_xlfn.IFNA(VLOOKUP($A22,'IPL21 - Most Runs'!$B$2:$N$151,2,FALSE),0)</f>
        <v>11</v>
      </c>
      <c r="K22" s="30">
        <f>_xlfn.IFNA(VLOOKUP($A22,'IPL22 - Most Runs'!$B$2:$N$164,2,FALSE),0)</f>
        <v>10</v>
      </c>
      <c r="L22" s="15">
        <f>SUM(I22:K22)</f>
        <v>27</v>
      </c>
      <c r="M22" s="15">
        <f>SUM(C22:E22)</f>
        <v>3</v>
      </c>
      <c r="N22">
        <f>SUM(F22:H22)</f>
        <v>2</v>
      </c>
      <c r="O22">
        <f>COUNTIF(I22:K22,0)</f>
        <v>0</v>
      </c>
      <c r="P22">
        <f>IF((J22+K22)=0,0,1)</f>
        <v>1</v>
      </c>
      <c r="Q22">
        <f>IF(P22=1,N22-M22,0)</f>
        <v>-1</v>
      </c>
      <c r="R22">
        <f>IF(Q22&lt;0,0,Q22)</f>
        <v>0</v>
      </c>
      <c r="S22">
        <f>IF(N22=3,1,0)</f>
        <v>0</v>
      </c>
      <c r="T22">
        <f>_xlfn.IFNA(IF(S22=1,IF(B22="Overseas",1,0),0),0)</f>
        <v>0</v>
      </c>
    </row>
    <row r="23" spans="1:20" ht="15.75" customHeight="1" x14ac:dyDescent="0.2">
      <c r="A23" s="6" t="s">
        <v>159</v>
      </c>
      <c r="B23" t="str">
        <f>_xlfn.IFNA(VLOOKUP(A23,'IPLPlayerAuctionData (20-22)'!$A$3:$G$501,7,FALSE),"Others")</f>
        <v>Overseas</v>
      </c>
      <c r="C23" s="30">
        <f>COUNTIFS('IPLPlayerAuctionData (20-22)'!$A:$A,'IPL - Batsman Database (20-22)'!$A173,'IPLPlayerAuctionData (20-22)'!$F:$F,2020)</f>
        <v>1</v>
      </c>
      <c r="D23" s="30">
        <f>COUNTIFS('IPLPlayerAuctionData (20-22)'!$A:$A,'IPL - Batsman Database (20-22)'!$A173,'IPLPlayerAuctionData (20-22)'!$F:$F,2021)</f>
        <v>1</v>
      </c>
      <c r="E23" s="30">
        <f>COUNTIFS('IPLPlayerAuctionData (20-22)'!$A:$A,'IPL - Batsman Database (20-22)'!$A173,'IPLPlayerAuctionData (20-22)'!$F:$F,2022)</f>
        <v>1</v>
      </c>
      <c r="F23" s="30">
        <f>COUNTIFS('IPL20 - Most Runs'!$B:$B,'IPL - Batsman Database (20-22)'!$A173)</f>
        <v>1</v>
      </c>
      <c r="G23" s="30">
        <f>COUNTIFS('IPL21 - Most Runs'!$B:$B,'IPL - Batsman Database (20-22)'!$A173)</f>
        <v>1</v>
      </c>
      <c r="H23" s="30">
        <f>COUNTIFS('IPL22 - Most Runs'!$B:$B,'IPL - Batsman Database (20-22)'!$A173)</f>
        <v>1</v>
      </c>
      <c r="I23" s="30">
        <f>_xlfn.IFNA(VLOOKUP($A23,'IPL20 - Most Runs'!$B$2:$N$135,2,FALSE),0)</f>
        <v>0</v>
      </c>
      <c r="J23" s="30">
        <f>_xlfn.IFNA(VLOOKUP($A23,'IPL21 - Most Runs'!$B$2:$N$151,2,FALSE),0)</f>
        <v>4</v>
      </c>
      <c r="K23" s="30">
        <f>_xlfn.IFNA(VLOOKUP($A23,'IPL22 - Most Runs'!$B$2:$N$164,2,FALSE),0)</f>
        <v>1</v>
      </c>
      <c r="L23" s="15">
        <f>SUM(I23:K23)</f>
        <v>5</v>
      </c>
      <c r="M23" s="15">
        <f>SUM(C23:E23)</f>
        <v>3</v>
      </c>
      <c r="N23">
        <f>SUM(F23:H23)</f>
        <v>3</v>
      </c>
      <c r="O23">
        <f>COUNTIF(I23:K23,0)</f>
        <v>1</v>
      </c>
      <c r="P23">
        <f>IF((J23+K23)=0,0,1)</f>
        <v>1</v>
      </c>
      <c r="Q23">
        <f>IF(P23=1,N23-M23,0)</f>
        <v>0</v>
      </c>
      <c r="R23">
        <f>IF(Q23&lt;0,0,Q23)</f>
        <v>0</v>
      </c>
      <c r="S23">
        <f>IF(N23=3,1,0)</f>
        <v>1</v>
      </c>
      <c r="T23">
        <f>_xlfn.IFNA(IF(S23=1,IF(B23="Overseas",1,0),0),0)</f>
        <v>1</v>
      </c>
    </row>
    <row r="24" spans="1:20" ht="15.75" customHeight="1" x14ac:dyDescent="0.2">
      <c r="A24" s="6" t="s">
        <v>160</v>
      </c>
      <c r="B24" t="str">
        <f>_xlfn.IFNA(VLOOKUP(A24,'IPLPlayerAuctionData (20-22)'!$A$3:$G$501,7,FALSE),"Others")</f>
        <v>Overseas</v>
      </c>
      <c r="C24" s="30">
        <f>COUNTIFS('IPLPlayerAuctionData (20-22)'!$A:$A,'IPL - Batsman Database (20-22)'!$A11,'IPLPlayerAuctionData (20-22)'!$F:$F,2020)</f>
        <v>1</v>
      </c>
      <c r="D24" s="30">
        <f>COUNTIFS('IPLPlayerAuctionData (20-22)'!$A:$A,'IPL - Batsman Database (20-22)'!$A11,'IPLPlayerAuctionData (20-22)'!$F:$F,2021)</f>
        <v>1</v>
      </c>
      <c r="E24" s="30">
        <f>COUNTIFS('IPLPlayerAuctionData (20-22)'!$A:$A,'IPL - Batsman Database (20-22)'!$A11,'IPLPlayerAuctionData (20-22)'!$F:$F,2022)</f>
        <v>1</v>
      </c>
      <c r="F24" s="30">
        <f>COUNTIFS('IPL20 - Most Runs'!$B:$B,'IPL - Batsman Database (20-22)'!$A11)</f>
        <v>1</v>
      </c>
      <c r="G24" s="30">
        <f>COUNTIFS('IPL21 - Most Runs'!$B:$B,'IPL - Batsman Database (20-22)'!$A11)</f>
        <v>1</v>
      </c>
      <c r="H24" s="30">
        <f>COUNTIFS('IPL22 - Most Runs'!$B:$B,'IPL - Batsman Database (20-22)'!$A11)</f>
        <v>1</v>
      </c>
      <c r="I24" s="30">
        <f>_xlfn.IFNA(VLOOKUP($A24,'IPL20 - Most Runs'!$B$2:$N$135,2,FALSE),0)</f>
        <v>13</v>
      </c>
      <c r="J24" s="30">
        <f>_xlfn.IFNA(VLOOKUP($A24,'IPL21 - Most Runs'!$B$2:$N$151,2,FALSE),0)</f>
        <v>16</v>
      </c>
      <c r="K24" s="30">
        <f>_xlfn.IFNA(VLOOKUP($A24,'IPL22 - Most Runs'!$B$2:$N$164,2,FALSE),0)</f>
        <v>16</v>
      </c>
      <c r="L24" s="15">
        <f>SUM(I24:K24)</f>
        <v>45</v>
      </c>
      <c r="M24" s="15">
        <f>SUM(C24:E24)</f>
        <v>3</v>
      </c>
      <c r="N24">
        <f>SUM(F24:H24)</f>
        <v>3</v>
      </c>
      <c r="O24">
        <f>COUNTIF(I24:K24,0)</f>
        <v>0</v>
      </c>
      <c r="P24">
        <f>IF((J24+K24)=0,0,1)</f>
        <v>1</v>
      </c>
      <c r="Q24">
        <f>IF(P24=1,N24-M24,0)</f>
        <v>0</v>
      </c>
      <c r="R24">
        <f>IF(Q24&lt;0,0,Q24)</f>
        <v>0</v>
      </c>
      <c r="S24">
        <f>IF(N24=3,1,0)</f>
        <v>1</v>
      </c>
      <c r="T24">
        <f>_xlfn.IFNA(IF(S24=1,IF(B24="Overseas",1,0),0),0)</f>
        <v>1</v>
      </c>
    </row>
    <row r="25" spans="1:20" ht="15.75" customHeight="1" x14ac:dyDescent="0.2">
      <c r="A25" s="6" t="s">
        <v>163</v>
      </c>
      <c r="B25" t="str">
        <f>_xlfn.IFNA(VLOOKUP(A25,'IPLPlayerAuctionData (20-22)'!$A$3:$G$501,7,FALSE),"Others")</f>
        <v>Overseas</v>
      </c>
      <c r="C25" s="30">
        <f>COUNTIFS('IPLPlayerAuctionData (20-22)'!$A:$A,'IPL - Batsman Database (20-22)'!$A26,'IPLPlayerAuctionData (20-22)'!$F:$F,2020)</f>
        <v>1</v>
      </c>
      <c r="D25" s="30">
        <f>COUNTIFS('IPLPlayerAuctionData (20-22)'!$A:$A,'IPL - Batsman Database (20-22)'!$A26,'IPLPlayerAuctionData (20-22)'!$F:$F,2021)</f>
        <v>1</v>
      </c>
      <c r="E25" s="30">
        <f>COUNTIFS('IPLPlayerAuctionData (20-22)'!$A:$A,'IPL - Batsman Database (20-22)'!$A26,'IPLPlayerAuctionData (20-22)'!$F:$F,2022)</f>
        <v>1</v>
      </c>
      <c r="F25" s="30">
        <f>COUNTIFS('IPL20 - Most Runs'!$B:$B,'IPL - Batsman Database (20-22)'!$A26)</f>
        <v>1</v>
      </c>
      <c r="G25" s="30">
        <f>COUNTIFS('IPL21 - Most Runs'!$B:$B,'IPL - Batsman Database (20-22)'!$A26)</f>
        <v>1</v>
      </c>
      <c r="H25" s="30">
        <f>COUNTIFS('IPL22 - Most Runs'!$B:$B,'IPL - Batsman Database (20-22)'!$A26)</f>
        <v>1</v>
      </c>
      <c r="I25" s="30">
        <f>_xlfn.IFNA(VLOOKUP($A25,'IPL20 - Most Runs'!$B$2:$N$135,2,FALSE),0)</f>
        <v>13</v>
      </c>
      <c r="J25" s="30">
        <f>_xlfn.IFNA(VLOOKUP($A25,'IPL21 - Most Runs'!$B$2:$N$151,2,FALSE),0)</f>
        <v>15</v>
      </c>
      <c r="K25" s="30">
        <f>_xlfn.IFNA(VLOOKUP($A25,'IPL22 - Most Runs'!$B$2:$N$164,2,FALSE),0)</f>
        <v>13</v>
      </c>
      <c r="L25" s="15">
        <f>SUM(I25:K25)</f>
        <v>41</v>
      </c>
      <c r="M25" s="15">
        <f>SUM(C25:E25)</f>
        <v>3</v>
      </c>
      <c r="N25">
        <f>SUM(F25:H25)</f>
        <v>3</v>
      </c>
      <c r="O25">
        <f>COUNTIF(I25:K25,0)</f>
        <v>0</v>
      </c>
      <c r="P25">
        <f>IF((J25+K25)=0,0,1)</f>
        <v>1</v>
      </c>
      <c r="Q25">
        <f>IF(P25=1,N25-M25,0)</f>
        <v>0</v>
      </c>
      <c r="R25">
        <f>IF(Q25&lt;0,0,Q25)</f>
        <v>0</v>
      </c>
      <c r="S25">
        <f>IF(N25=3,1,0)</f>
        <v>1</v>
      </c>
      <c r="T25">
        <f>_xlfn.IFNA(IF(S25=1,IF(B25="Overseas",1,0),0),0)</f>
        <v>1</v>
      </c>
    </row>
    <row r="26" spans="1:20" ht="15.75" customHeight="1" x14ac:dyDescent="0.2">
      <c r="A26" s="6" t="s">
        <v>448</v>
      </c>
      <c r="B26" t="str">
        <f>_xlfn.IFNA(VLOOKUP(A26,'IPLPlayerAuctionData (20-22)'!$A$3:$G$501,7,FALSE),"Others")</f>
        <v>Indian</v>
      </c>
      <c r="C26" s="30">
        <f>COUNTIFS('IPLPlayerAuctionData (20-22)'!$A:$A,'IPL - Batsman Database (20-22)'!$A24,'IPLPlayerAuctionData (20-22)'!$F:$F,2020)</f>
        <v>1</v>
      </c>
      <c r="D26" s="30">
        <f>COUNTIFS('IPLPlayerAuctionData (20-22)'!$A:$A,'IPL - Batsman Database (20-22)'!$A24,'IPLPlayerAuctionData (20-22)'!$F:$F,2021)</f>
        <v>1</v>
      </c>
      <c r="E26" s="30">
        <f>COUNTIFS('IPLPlayerAuctionData (20-22)'!$A:$A,'IPL - Batsman Database (20-22)'!$A24,'IPLPlayerAuctionData (20-22)'!$F:$F,2022)</f>
        <v>1</v>
      </c>
      <c r="F26" s="30">
        <f>COUNTIFS('IPL20 - Most Runs'!$B:$B,'IPL - Batsman Database (20-22)'!$A24)</f>
        <v>1</v>
      </c>
      <c r="G26" s="30">
        <f>COUNTIFS('IPL21 - Most Runs'!$B:$B,'IPL - Batsman Database (20-22)'!$A24)</f>
        <v>1</v>
      </c>
      <c r="H26" s="30">
        <f>COUNTIFS('IPL22 - Most Runs'!$B:$B,'IPL - Batsman Database (20-22)'!$A24)</f>
        <v>1</v>
      </c>
      <c r="I26" s="30">
        <f>_xlfn.IFNA(VLOOKUP($A26,'IPL20 - Most Runs'!$B$2:$N$135,2,FALSE),0)</f>
        <v>14</v>
      </c>
      <c r="J26" s="30">
        <f>_xlfn.IFNA(VLOOKUP($A26,'IPL21 - Most Runs'!$B$2:$N$151,2,FALSE),0)</f>
        <v>12</v>
      </c>
      <c r="K26" s="30">
        <f>_xlfn.IFNA(VLOOKUP($A26,'IPL22 - Most Runs'!$B$2:$N$164,2,FALSE),0)</f>
        <v>15</v>
      </c>
      <c r="L26" s="15">
        <f>SUM(I26:K26)</f>
        <v>41</v>
      </c>
      <c r="M26" s="15">
        <f>SUM(C26:E26)</f>
        <v>3</v>
      </c>
      <c r="N26">
        <f>SUM(F26:H26)</f>
        <v>3</v>
      </c>
      <c r="O26">
        <f>COUNTIF(I26:K26,0)</f>
        <v>0</v>
      </c>
      <c r="P26">
        <f>IF((J26+K26)=0,0,1)</f>
        <v>1</v>
      </c>
      <c r="Q26">
        <f>IF(P26=1,N26-M26,0)</f>
        <v>0</v>
      </c>
      <c r="R26">
        <f>IF(Q26&lt;0,0,Q26)</f>
        <v>0</v>
      </c>
      <c r="S26">
        <f>IF(N26=3,1,0)</f>
        <v>1</v>
      </c>
      <c r="T26">
        <f>_xlfn.IFNA(IF(S26=1,IF(B26="Overseas",1,0),0),0)</f>
        <v>0</v>
      </c>
    </row>
    <row r="27" spans="1:20" ht="15.75" customHeight="1" x14ac:dyDescent="0.2">
      <c r="A27" s="6" t="s">
        <v>168</v>
      </c>
      <c r="B27" t="str">
        <f>_xlfn.IFNA(VLOOKUP(A27,'IPLPlayerAuctionData (20-22)'!$A$3:$G$501,7,FALSE),"Others")</f>
        <v>Indian</v>
      </c>
      <c r="C27" s="30">
        <f>COUNTIFS('IPLPlayerAuctionData (20-22)'!$A:$A,'IPL - Batsman Database (20-22)'!$A49,'IPLPlayerAuctionData (20-22)'!$F:$F,2020)</f>
        <v>1</v>
      </c>
      <c r="D27" s="30">
        <f>COUNTIFS('IPLPlayerAuctionData (20-22)'!$A:$A,'IPL - Batsman Database (20-22)'!$A49,'IPLPlayerAuctionData (20-22)'!$F:$F,2021)</f>
        <v>1</v>
      </c>
      <c r="E27" s="30">
        <f>COUNTIFS('IPLPlayerAuctionData (20-22)'!$A:$A,'IPL - Batsman Database (20-22)'!$A49,'IPLPlayerAuctionData (20-22)'!$F:$F,2022)</f>
        <v>1</v>
      </c>
      <c r="F27" s="30">
        <f>COUNTIFS('IPL20 - Most Runs'!$B:$B,'IPL - Batsman Database (20-22)'!$A49)</f>
        <v>1</v>
      </c>
      <c r="G27" s="30">
        <f>COUNTIFS('IPL21 - Most Runs'!$B:$B,'IPL - Batsman Database (20-22)'!$A49)</f>
        <v>1</v>
      </c>
      <c r="H27" s="30">
        <f>COUNTIFS('IPL22 - Most Runs'!$B:$B,'IPL - Batsman Database (20-22)'!$A49)</f>
        <v>1</v>
      </c>
      <c r="I27" s="30">
        <f>_xlfn.IFNA(VLOOKUP($A27,'IPL20 - Most Runs'!$B$2:$N$135,2,FALSE),0)</f>
        <v>5</v>
      </c>
      <c r="J27" s="30">
        <f>_xlfn.IFNA(VLOOKUP($A27,'IPL21 - Most Runs'!$B$2:$N$151,2,FALSE),0)</f>
        <v>15</v>
      </c>
      <c r="K27" s="30">
        <f>_xlfn.IFNA(VLOOKUP($A27,'IPL22 - Most Runs'!$B$2:$N$164,2,FALSE),0)</f>
        <v>15</v>
      </c>
      <c r="L27" s="15">
        <f>SUM(I27:K27)</f>
        <v>35</v>
      </c>
      <c r="M27" s="15">
        <f>SUM(C27:E27)</f>
        <v>3</v>
      </c>
      <c r="N27">
        <f>SUM(F27:H27)</f>
        <v>3</v>
      </c>
      <c r="O27">
        <f>COUNTIF(I27:K27,0)</f>
        <v>0</v>
      </c>
      <c r="P27">
        <f>IF((J27+K27)=0,0,1)</f>
        <v>1</v>
      </c>
      <c r="Q27">
        <f>IF(P27=1,N27-M27,0)</f>
        <v>0</v>
      </c>
      <c r="R27">
        <f>IF(Q27&lt;0,0,Q27)</f>
        <v>0</v>
      </c>
      <c r="S27">
        <f>IF(N27=3,1,0)</f>
        <v>1</v>
      </c>
      <c r="T27">
        <f>_xlfn.IFNA(IF(S27=1,IF(B27="Overseas",1,0),0),0)</f>
        <v>0</v>
      </c>
    </row>
    <row r="28" spans="1:20" ht="15.75" customHeight="1" x14ac:dyDescent="0.2">
      <c r="A28" s="6" t="s">
        <v>170</v>
      </c>
      <c r="B28" t="str">
        <f>_xlfn.IFNA(VLOOKUP(A28,'IPLPlayerAuctionData (20-22)'!$A$3:$G$501,7,FALSE),"Others")</f>
        <v>Indian</v>
      </c>
      <c r="C28" s="30">
        <f>COUNTIFS('IPLPlayerAuctionData (20-22)'!$A:$A,'IPL - Batsman Database (20-22)'!$A39,'IPLPlayerAuctionData (20-22)'!$F:$F,2020)</f>
        <v>1</v>
      </c>
      <c r="D28" s="30">
        <f>COUNTIFS('IPLPlayerAuctionData (20-22)'!$A:$A,'IPL - Batsman Database (20-22)'!$A39,'IPLPlayerAuctionData (20-22)'!$F:$F,2021)</f>
        <v>1</v>
      </c>
      <c r="E28" s="30">
        <f>COUNTIFS('IPLPlayerAuctionData (20-22)'!$A:$A,'IPL - Batsman Database (20-22)'!$A39,'IPLPlayerAuctionData (20-22)'!$F:$F,2022)</f>
        <v>1</v>
      </c>
      <c r="F28" s="30">
        <f>COUNTIFS('IPL20 - Most Runs'!$B:$B,'IPL - Batsman Database (20-22)'!$A39)</f>
        <v>1</v>
      </c>
      <c r="G28" s="30">
        <f>COUNTIFS('IPL21 - Most Runs'!$B:$B,'IPL - Batsman Database (20-22)'!$A39)</f>
        <v>1</v>
      </c>
      <c r="H28" s="30">
        <f>COUNTIFS('IPL22 - Most Runs'!$B:$B,'IPL - Batsman Database (20-22)'!$A39)</f>
        <v>0</v>
      </c>
      <c r="I28" s="30">
        <f>_xlfn.IFNA(VLOOKUP($A28,'IPL20 - Most Runs'!$B$2:$N$135,2,FALSE),0)</f>
        <v>14</v>
      </c>
      <c r="J28" s="30">
        <f>_xlfn.IFNA(VLOOKUP($A28,'IPL21 - Most Runs'!$B$2:$N$151,2,FALSE),0)</f>
        <v>10</v>
      </c>
      <c r="K28" s="30">
        <f>_xlfn.IFNA(VLOOKUP($A28,'IPL22 - Most Runs'!$B$2:$N$164,2,FALSE),0)</f>
        <v>14</v>
      </c>
      <c r="L28" s="15">
        <f>SUM(I28:K28)</f>
        <v>38</v>
      </c>
      <c r="M28" s="15">
        <f>SUM(C28:E28)</f>
        <v>3</v>
      </c>
      <c r="N28">
        <f>SUM(F28:H28)</f>
        <v>2</v>
      </c>
      <c r="O28">
        <f>COUNTIF(I28:K28,0)</f>
        <v>0</v>
      </c>
      <c r="P28">
        <f>IF((J28+K28)=0,0,1)</f>
        <v>1</v>
      </c>
      <c r="Q28">
        <f>IF(P28=1,N28-M28,0)</f>
        <v>-1</v>
      </c>
      <c r="R28">
        <f>IF(Q28&lt;0,0,Q28)</f>
        <v>0</v>
      </c>
      <c r="S28">
        <f>IF(N28=3,1,0)</f>
        <v>0</v>
      </c>
      <c r="T28">
        <f>_xlfn.IFNA(IF(S28=1,IF(B28="Overseas",1,0),0),0)</f>
        <v>0</v>
      </c>
    </row>
    <row r="29" spans="1:20" ht="15.75" customHeight="1" x14ac:dyDescent="0.2">
      <c r="A29" s="6" t="s">
        <v>176</v>
      </c>
      <c r="B29" t="str">
        <f>_xlfn.IFNA(VLOOKUP(A29,'IPLPlayerAuctionData (20-22)'!$A$3:$G$501,7,FALSE),"Others")</f>
        <v>Overseas</v>
      </c>
      <c r="C29" s="30">
        <f>COUNTIFS('IPLPlayerAuctionData (20-22)'!$A:$A,'IPL - Batsman Database (20-22)'!$A211,'IPLPlayerAuctionData (20-22)'!$F:$F,2020)</f>
        <v>1</v>
      </c>
      <c r="D29" s="30">
        <f>COUNTIFS('IPLPlayerAuctionData (20-22)'!$A:$A,'IPL - Batsman Database (20-22)'!$A211,'IPLPlayerAuctionData (20-22)'!$F:$F,2021)</f>
        <v>1</v>
      </c>
      <c r="E29" s="30">
        <f>COUNTIFS('IPLPlayerAuctionData (20-22)'!$A:$A,'IPL - Batsman Database (20-22)'!$A211,'IPLPlayerAuctionData (20-22)'!$F:$F,2022)</f>
        <v>1</v>
      </c>
      <c r="F29" s="30">
        <f>COUNTIFS('IPL20 - Most Runs'!$B:$B,'IPL - Batsman Database (20-22)'!$A211)</f>
        <v>1</v>
      </c>
      <c r="G29" s="30">
        <f>COUNTIFS('IPL21 - Most Runs'!$B:$B,'IPL - Batsman Database (20-22)'!$A211)</f>
        <v>1</v>
      </c>
      <c r="H29" s="30">
        <f>COUNTIFS('IPL22 - Most Runs'!$B:$B,'IPL - Batsman Database (20-22)'!$A211)</f>
        <v>1</v>
      </c>
      <c r="I29" s="30">
        <f>_xlfn.IFNA(VLOOKUP($A29,'IPL20 - Most Runs'!$B$2:$N$135,2,FALSE),0)</f>
        <v>0</v>
      </c>
      <c r="J29" s="30">
        <f>_xlfn.IFNA(VLOOKUP($A29,'IPL21 - Most Runs'!$B$2:$N$151,2,FALSE),0)</f>
        <v>0</v>
      </c>
      <c r="K29" s="30">
        <f>_xlfn.IFNA(VLOOKUP($A29,'IPL22 - Most Runs'!$B$2:$N$164,2,FALSE),0)</f>
        <v>2</v>
      </c>
      <c r="L29" s="15">
        <f>SUM(I29:K29)</f>
        <v>2</v>
      </c>
      <c r="M29" s="15">
        <f>SUM(C29:E29)</f>
        <v>3</v>
      </c>
      <c r="N29">
        <f>SUM(F29:H29)</f>
        <v>3</v>
      </c>
      <c r="O29">
        <f>COUNTIF(I29:K29,0)</f>
        <v>2</v>
      </c>
      <c r="P29">
        <f>IF((J29+K29)=0,0,1)</f>
        <v>1</v>
      </c>
      <c r="Q29">
        <f>IF(P29=1,N29-M29,0)</f>
        <v>0</v>
      </c>
      <c r="R29">
        <f>IF(Q29&lt;0,0,Q29)</f>
        <v>0</v>
      </c>
      <c r="S29">
        <f>IF(N29=3,1,0)</f>
        <v>1</v>
      </c>
      <c r="T29">
        <f>_xlfn.IFNA(IF(S29=1,IF(B29="Overseas",1,0),0),0)</f>
        <v>1</v>
      </c>
    </row>
    <row r="30" spans="1:20" ht="15.75" customHeight="1" x14ac:dyDescent="0.2">
      <c r="A30" s="6" t="s">
        <v>178</v>
      </c>
      <c r="B30" t="str">
        <f>_xlfn.IFNA(VLOOKUP(A30,'IPLPlayerAuctionData (20-22)'!$A$3:$G$501,7,FALSE),"Others")</f>
        <v>Overseas</v>
      </c>
      <c r="C30" s="30">
        <f>COUNTIFS('IPLPlayerAuctionData (20-22)'!$A:$A,'IPL - Batsman Database (20-22)'!$A69,'IPLPlayerAuctionData (20-22)'!$F:$F,2020)</f>
        <v>1</v>
      </c>
      <c r="D30" s="30">
        <f>COUNTIFS('IPLPlayerAuctionData (20-22)'!$A:$A,'IPL - Batsman Database (20-22)'!$A69,'IPLPlayerAuctionData (20-22)'!$F:$F,2021)</f>
        <v>1</v>
      </c>
      <c r="E30" s="30">
        <f>COUNTIFS('IPLPlayerAuctionData (20-22)'!$A:$A,'IPL - Batsman Database (20-22)'!$A69,'IPLPlayerAuctionData (20-22)'!$F:$F,2022)</f>
        <v>1</v>
      </c>
      <c r="F30" s="30">
        <f>COUNTIFS('IPL20 - Most Runs'!$B:$B,'IPL - Batsman Database (20-22)'!$A69)</f>
        <v>1</v>
      </c>
      <c r="G30" s="30">
        <f>COUNTIFS('IPL21 - Most Runs'!$B:$B,'IPL - Batsman Database (20-22)'!$A69)</f>
        <v>1</v>
      </c>
      <c r="H30" s="30">
        <f>COUNTIFS('IPL22 - Most Runs'!$B:$B,'IPL - Batsman Database (20-22)'!$A69)</f>
        <v>1</v>
      </c>
      <c r="I30" s="30">
        <f>_xlfn.IFNA(VLOOKUP($A30,'IPL20 - Most Runs'!$B$2:$N$135,2,FALSE),0)</f>
        <v>7</v>
      </c>
      <c r="J30" s="30">
        <f>_xlfn.IFNA(VLOOKUP($A30,'IPL21 - Most Runs'!$B$2:$N$151,2,FALSE),0)</f>
        <v>8</v>
      </c>
      <c r="K30" s="30">
        <f>_xlfn.IFNA(VLOOKUP($A30,'IPL22 - Most Runs'!$B$2:$N$164,2,FALSE),0)</f>
        <v>12</v>
      </c>
      <c r="L30" s="15">
        <f>SUM(I30:K30)</f>
        <v>27</v>
      </c>
      <c r="M30" s="15">
        <f>SUM(C30:E30)</f>
        <v>3</v>
      </c>
      <c r="N30">
        <f>SUM(F30:H30)</f>
        <v>3</v>
      </c>
      <c r="O30">
        <f>COUNTIF(I30:K30,0)</f>
        <v>0</v>
      </c>
      <c r="P30">
        <f>IF((J30+K30)=0,0,1)</f>
        <v>1</v>
      </c>
      <c r="Q30">
        <f>IF(P30=1,N30-M30,0)</f>
        <v>0</v>
      </c>
      <c r="R30">
        <f>IF(Q30&lt;0,0,Q30)</f>
        <v>0</v>
      </c>
      <c r="S30">
        <f>IF(N30=3,1,0)</f>
        <v>1</v>
      </c>
      <c r="T30">
        <f>_xlfn.IFNA(IF(S30=1,IF(B30="Overseas",1,0),0),0)</f>
        <v>1</v>
      </c>
    </row>
    <row r="31" spans="1:20" ht="15.75" customHeight="1" x14ac:dyDescent="0.2">
      <c r="A31" s="6" t="s">
        <v>464</v>
      </c>
      <c r="B31" t="str">
        <f>_xlfn.IFNA(VLOOKUP(A31,'IPLPlayerAuctionData (20-22)'!$A$3:$G$501,7,FALSE),"Others")</f>
        <v>Indian</v>
      </c>
      <c r="C31" s="30">
        <f>COUNTIFS('IPLPlayerAuctionData (20-22)'!$A:$A,'IPL - Batsman Database (20-22)'!$A64,'IPLPlayerAuctionData (20-22)'!$F:$F,2020)</f>
        <v>1</v>
      </c>
      <c r="D31" s="30">
        <f>COUNTIFS('IPLPlayerAuctionData (20-22)'!$A:$A,'IPL - Batsman Database (20-22)'!$A64,'IPLPlayerAuctionData (20-22)'!$F:$F,2021)</f>
        <v>1</v>
      </c>
      <c r="E31" s="30">
        <f>COUNTIFS('IPLPlayerAuctionData (20-22)'!$A:$A,'IPL - Batsman Database (20-22)'!$A64,'IPLPlayerAuctionData (20-22)'!$F:$F,2022)</f>
        <v>1</v>
      </c>
      <c r="F31" s="30">
        <f>COUNTIFS('IPL20 - Most Runs'!$B:$B,'IPL - Batsman Database (20-22)'!$A64)</f>
        <v>1</v>
      </c>
      <c r="G31" s="30">
        <f>COUNTIFS('IPL21 - Most Runs'!$B:$B,'IPL - Batsman Database (20-22)'!$A64)</f>
        <v>1</v>
      </c>
      <c r="H31" s="30">
        <f>COUNTIFS('IPL22 - Most Runs'!$B:$B,'IPL - Batsman Database (20-22)'!$A64)</f>
        <v>1</v>
      </c>
      <c r="I31" s="30">
        <f>_xlfn.IFNA(VLOOKUP($A31,'IPL20 - Most Runs'!$B$2:$N$135,2,FALSE),0)</f>
        <v>15</v>
      </c>
      <c r="J31" s="30">
        <f>_xlfn.IFNA(VLOOKUP($A31,'IPL21 - Most Runs'!$B$2:$N$151,2,FALSE),0)</f>
        <v>14</v>
      </c>
      <c r="K31" s="30">
        <f>_xlfn.IFNA(VLOOKUP($A31,'IPL22 - Most Runs'!$B$2:$N$164,2,FALSE),0)</f>
        <v>0</v>
      </c>
      <c r="L31" s="15">
        <f>SUM(I31:K31)</f>
        <v>29</v>
      </c>
      <c r="M31" s="15">
        <f>SUM(C31:E31)</f>
        <v>3</v>
      </c>
      <c r="N31">
        <f>SUM(F31:H31)</f>
        <v>3</v>
      </c>
      <c r="O31">
        <f>COUNTIF(I31:K31,0)</f>
        <v>1</v>
      </c>
      <c r="P31">
        <f>IF((J31+K31)=0,0,1)</f>
        <v>1</v>
      </c>
      <c r="Q31">
        <f>IF(P31=1,N31-M31,0)</f>
        <v>0</v>
      </c>
      <c r="R31">
        <f>IF(Q31&lt;0,0,Q31)</f>
        <v>0</v>
      </c>
      <c r="S31">
        <f>IF(N31=3,1,0)</f>
        <v>1</v>
      </c>
      <c r="T31">
        <f>_xlfn.IFNA(IF(S31=1,IF(B31="Overseas",1,0),0),0)</f>
        <v>0</v>
      </c>
    </row>
    <row r="32" spans="1:20" ht="15.75" customHeight="1" x14ac:dyDescent="0.2">
      <c r="A32" s="6" t="s">
        <v>181</v>
      </c>
      <c r="B32" t="str">
        <f>_xlfn.IFNA(VLOOKUP(A32,'IPLPlayerAuctionData (20-22)'!$A$3:$G$501,7,FALSE),"Others")</f>
        <v>Indian</v>
      </c>
      <c r="C32" s="30">
        <f>COUNTIFS('IPLPlayerAuctionData (20-22)'!$A:$A,'IPL - Batsman Database (20-22)'!$A94,'IPLPlayerAuctionData (20-22)'!$F:$F,2020)</f>
        <v>1</v>
      </c>
      <c r="D32" s="30">
        <f>COUNTIFS('IPLPlayerAuctionData (20-22)'!$A:$A,'IPL - Batsman Database (20-22)'!$A94,'IPLPlayerAuctionData (20-22)'!$F:$F,2021)</f>
        <v>1</v>
      </c>
      <c r="E32" s="30">
        <f>COUNTIFS('IPLPlayerAuctionData (20-22)'!$A:$A,'IPL - Batsman Database (20-22)'!$A94,'IPLPlayerAuctionData (20-22)'!$F:$F,2022)</f>
        <v>1</v>
      </c>
      <c r="F32" s="30">
        <f>COUNTIFS('IPL20 - Most Runs'!$B:$B,'IPL - Batsman Database (20-22)'!$A94)</f>
        <v>1</v>
      </c>
      <c r="G32" s="30">
        <f>COUNTIFS('IPL21 - Most Runs'!$B:$B,'IPL - Batsman Database (20-22)'!$A94)</f>
        <v>1</v>
      </c>
      <c r="H32" s="30">
        <f>COUNTIFS('IPL22 - Most Runs'!$B:$B,'IPL - Batsman Database (20-22)'!$A94)</f>
        <v>1</v>
      </c>
      <c r="I32" s="30">
        <f>_xlfn.IFNA(VLOOKUP($A32,'IPL20 - Most Runs'!$B$2:$N$135,2,FALSE),0)</f>
        <v>7</v>
      </c>
      <c r="J32" s="30">
        <f>_xlfn.IFNA(VLOOKUP($A32,'IPL21 - Most Runs'!$B$2:$N$151,2,FALSE),0)</f>
        <v>6</v>
      </c>
      <c r="K32" s="30">
        <f>_xlfn.IFNA(VLOOKUP($A32,'IPL22 - Most Runs'!$B$2:$N$164,2,FALSE),0)</f>
        <v>5</v>
      </c>
      <c r="L32" s="15">
        <f>SUM(I32:K32)</f>
        <v>18</v>
      </c>
      <c r="M32" s="15">
        <f>SUM(C32:E32)</f>
        <v>3</v>
      </c>
      <c r="N32">
        <f>SUM(F32:H32)</f>
        <v>3</v>
      </c>
      <c r="O32">
        <f>COUNTIF(I32:K32,0)</f>
        <v>0</v>
      </c>
      <c r="P32">
        <f>IF((J32+K32)=0,0,1)</f>
        <v>1</v>
      </c>
      <c r="Q32">
        <f>IF(P32=1,N32-M32,0)</f>
        <v>0</v>
      </c>
      <c r="R32">
        <f>IF(Q32&lt;0,0,Q32)</f>
        <v>0</v>
      </c>
      <c r="S32">
        <f>IF(N32=3,1,0)</f>
        <v>1</v>
      </c>
      <c r="T32">
        <f>_xlfn.IFNA(IF(S32=1,IF(B32="Overseas",1,0),0),0)</f>
        <v>0</v>
      </c>
    </row>
    <row r="33" spans="1:20" ht="15.75" customHeight="1" x14ac:dyDescent="0.2">
      <c r="A33" s="6" t="s">
        <v>185</v>
      </c>
      <c r="B33" t="str">
        <f>_xlfn.IFNA(VLOOKUP(A33,'IPLPlayerAuctionData (20-22)'!$A$3:$G$501,7,FALSE),"Others")</f>
        <v>Overseas</v>
      </c>
      <c r="C33" s="30">
        <f>COUNTIFS('IPLPlayerAuctionData (20-22)'!$A:$A,'IPL - Batsman Database (20-22)'!$A60,'IPLPlayerAuctionData (20-22)'!$F:$F,2020)</f>
        <v>1</v>
      </c>
      <c r="D33" s="30">
        <f>COUNTIFS('IPLPlayerAuctionData (20-22)'!$A:$A,'IPL - Batsman Database (20-22)'!$A60,'IPLPlayerAuctionData (20-22)'!$F:$F,2021)</f>
        <v>1</v>
      </c>
      <c r="E33" s="30">
        <f>COUNTIFS('IPLPlayerAuctionData (20-22)'!$A:$A,'IPL - Batsman Database (20-22)'!$A60,'IPLPlayerAuctionData (20-22)'!$F:$F,2022)</f>
        <v>1</v>
      </c>
      <c r="F33" s="30">
        <f>COUNTIFS('IPL20 - Most Runs'!$B:$B,'IPL - Batsman Database (20-22)'!$A60)</f>
        <v>1</v>
      </c>
      <c r="G33" s="30">
        <f>COUNTIFS('IPL21 - Most Runs'!$B:$B,'IPL - Batsman Database (20-22)'!$A60)</f>
        <v>1</v>
      </c>
      <c r="H33" s="30">
        <f>COUNTIFS('IPL22 - Most Runs'!$B:$B,'IPL - Batsman Database (20-22)'!$A60)</f>
        <v>1</v>
      </c>
      <c r="I33" s="30">
        <f>_xlfn.IFNA(VLOOKUP($A33,'IPL20 - Most Runs'!$B$2:$N$135,2,FALSE),0)</f>
        <v>11</v>
      </c>
      <c r="J33" s="30">
        <f>_xlfn.IFNA(VLOOKUP($A33,'IPL21 - Most Runs'!$B$2:$N$151,2,FALSE),0)</f>
        <v>7</v>
      </c>
      <c r="K33" s="30">
        <f>_xlfn.IFNA(VLOOKUP($A33,'IPL22 - Most Runs'!$B$2:$N$164,2,FALSE),0)</f>
        <v>11</v>
      </c>
      <c r="L33" s="15">
        <f>SUM(I33:K33)</f>
        <v>29</v>
      </c>
      <c r="M33" s="15">
        <f>SUM(C33:E33)</f>
        <v>3</v>
      </c>
      <c r="N33">
        <f>SUM(F33:H33)</f>
        <v>3</v>
      </c>
      <c r="O33">
        <f>COUNTIF(I33:K33,0)</f>
        <v>0</v>
      </c>
      <c r="P33">
        <f>IF((J33+K33)=0,0,1)</f>
        <v>1</v>
      </c>
      <c r="Q33">
        <f>IF(P33=1,N33-M33,0)</f>
        <v>0</v>
      </c>
      <c r="R33">
        <f>IF(Q33&lt;0,0,Q33)</f>
        <v>0</v>
      </c>
      <c r="S33">
        <f>IF(N33=3,1,0)</f>
        <v>1</v>
      </c>
      <c r="T33">
        <f>_xlfn.IFNA(IF(S33=1,IF(B33="Overseas",1,0),0),0)</f>
        <v>1</v>
      </c>
    </row>
    <row r="34" spans="1:20" ht="15.75" customHeight="1" x14ac:dyDescent="0.2">
      <c r="A34" s="6" t="s">
        <v>475</v>
      </c>
      <c r="B34" t="str">
        <f>_xlfn.IFNA(VLOOKUP(A34,'IPLPlayerAuctionData (20-22)'!$A$3:$G$501,7,FALSE),"Others")</f>
        <v>Overseas</v>
      </c>
      <c r="C34" s="30">
        <f>COUNTIFS('IPLPlayerAuctionData (20-22)'!$A:$A,'IPL - Batsman Database (20-22)'!$A44,'IPLPlayerAuctionData (20-22)'!$F:$F,2020)</f>
        <v>1</v>
      </c>
      <c r="D34" s="30">
        <f>COUNTIFS('IPLPlayerAuctionData (20-22)'!$A:$A,'IPL - Batsman Database (20-22)'!$A44,'IPLPlayerAuctionData (20-22)'!$F:$F,2021)</f>
        <v>1</v>
      </c>
      <c r="E34" s="30">
        <f>COUNTIFS('IPLPlayerAuctionData (20-22)'!$A:$A,'IPL - Batsman Database (20-22)'!$A44,'IPLPlayerAuctionData (20-22)'!$F:$F,2022)</f>
        <v>1</v>
      </c>
      <c r="F34" s="30">
        <f>COUNTIFS('IPL20 - Most Runs'!$B:$B,'IPL - Batsman Database (20-22)'!$A44)</f>
        <v>1</v>
      </c>
      <c r="G34" s="30">
        <f>COUNTIFS('IPL21 - Most Runs'!$B:$B,'IPL - Batsman Database (20-22)'!$A44)</f>
        <v>1</v>
      </c>
      <c r="H34" s="30">
        <f>COUNTIFS('IPL22 - Most Runs'!$B:$B,'IPL - Batsman Database (20-22)'!$A44)</f>
        <v>1</v>
      </c>
      <c r="I34" s="30">
        <f>_xlfn.IFNA(VLOOKUP($A34,'IPL20 - Most Runs'!$B$2:$N$135,2,FALSE),0)</f>
        <v>13</v>
      </c>
      <c r="J34" s="30">
        <f>_xlfn.IFNA(VLOOKUP($A34,'IPL21 - Most Runs'!$B$2:$N$151,2,FALSE),0)</f>
        <v>7</v>
      </c>
      <c r="K34" s="30">
        <f>_xlfn.IFNA(VLOOKUP($A34,'IPL22 - Most Runs'!$B$2:$N$164,2,FALSE),0)</f>
        <v>17</v>
      </c>
      <c r="L34" s="15">
        <f>SUM(I34:K34)</f>
        <v>37</v>
      </c>
      <c r="M34" s="15">
        <f>SUM(C34:E34)</f>
        <v>3</v>
      </c>
      <c r="N34">
        <f>SUM(F34:H34)</f>
        <v>3</v>
      </c>
      <c r="O34">
        <f>COUNTIF(I34:K34,0)</f>
        <v>0</v>
      </c>
      <c r="P34">
        <f>IF((J34+K34)=0,0,1)</f>
        <v>1</v>
      </c>
      <c r="Q34">
        <f>IF(P34=1,N34-M34,0)</f>
        <v>0</v>
      </c>
      <c r="R34">
        <f>IF(Q34&lt;0,0,Q34)</f>
        <v>0</v>
      </c>
      <c r="S34">
        <f>IF(N34=3,1,0)</f>
        <v>1</v>
      </c>
      <c r="T34">
        <f>_xlfn.IFNA(IF(S34=1,IF(B34="Overseas",1,0),0),0)</f>
        <v>1</v>
      </c>
    </row>
    <row r="35" spans="1:20" ht="15.75" customHeight="1" x14ac:dyDescent="0.2">
      <c r="A35" s="6" t="s">
        <v>186</v>
      </c>
      <c r="B35" t="str">
        <f>_xlfn.IFNA(VLOOKUP(A35,'IPLPlayerAuctionData (20-22)'!$A$3:$G$501,7,FALSE),"Others")</f>
        <v>Overseas</v>
      </c>
      <c r="C35" s="30">
        <f>COUNTIFS('IPLPlayerAuctionData (20-22)'!$A:$A,'IPL - Batsman Database (20-22)'!$A122,'IPLPlayerAuctionData (20-22)'!$F:$F,2020)</f>
        <v>1</v>
      </c>
      <c r="D35" s="30">
        <f>COUNTIFS('IPLPlayerAuctionData (20-22)'!$A:$A,'IPL - Batsman Database (20-22)'!$A122,'IPLPlayerAuctionData (20-22)'!$F:$F,2021)</f>
        <v>1</v>
      </c>
      <c r="E35" s="30">
        <f>COUNTIFS('IPLPlayerAuctionData (20-22)'!$A:$A,'IPL - Batsman Database (20-22)'!$A122,'IPLPlayerAuctionData (20-22)'!$F:$F,2022)</f>
        <v>1</v>
      </c>
      <c r="F35" s="30">
        <f>COUNTIFS('IPL20 - Most Runs'!$B:$B,'IPL - Batsman Database (20-22)'!$A122)</f>
        <v>1</v>
      </c>
      <c r="G35" s="30">
        <f>COUNTIFS('IPL21 - Most Runs'!$B:$B,'IPL - Batsman Database (20-22)'!$A122)</f>
        <v>1</v>
      </c>
      <c r="H35" s="30">
        <f>COUNTIFS('IPL22 - Most Runs'!$B:$B,'IPL - Batsman Database (20-22)'!$A122)</f>
        <v>1</v>
      </c>
      <c r="I35" s="30">
        <f>_xlfn.IFNA(VLOOKUP($A35,'IPL20 - Most Runs'!$B$2:$N$135,2,FALSE),0)</f>
        <v>0</v>
      </c>
      <c r="J35" s="30">
        <f>_xlfn.IFNA(VLOOKUP($A35,'IPL21 - Most Runs'!$B$2:$N$151,2,FALSE),0)</f>
        <v>0</v>
      </c>
      <c r="K35" s="30">
        <f>_xlfn.IFNA(VLOOKUP($A35,'IPL22 - Most Runs'!$B$2:$N$164,2,FALSE),0)</f>
        <v>12</v>
      </c>
      <c r="L35" s="15">
        <f>SUM(I35:K35)</f>
        <v>12</v>
      </c>
      <c r="M35" s="15">
        <f>SUM(C35:E35)</f>
        <v>3</v>
      </c>
      <c r="N35">
        <f>SUM(F35:H35)</f>
        <v>3</v>
      </c>
      <c r="O35">
        <f>COUNTIF(I35:K35,0)</f>
        <v>2</v>
      </c>
      <c r="P35">
        <f>IF((J35+K35)=0,0,1)</f>
        <v>1</v>
      </c>
      <c r="Q35">
        <f>IF(P35=1,N35-M35,0)</f>
        <v>0</v>
      </c>
      <c r="R35">
        <f>IF(Q35&lt;0,0,Q35)</f>
        <v>0</v>
      </c>
      <c r="S35">
        <f>IF(N35=3,1,0)</f>
        <v>1</v>
      </c>
      <c r="T35">
        <f>_xlfn.IFNA(IF(S35=1,IF(B35="Overseas",1,0),0),0)</f>
        <v>1</v>
      </c>
    </row>
    <row r="36" spans="1:20" ht="15.75" customHeight="1" x14ac:dyDescent="0.2">
      <c r="A36" s="6" t="s">
        <v>193</v>
      </c>
      <c r="B36" t="str">
        <f>_xlfn.IFNA(VLOOKUP(A36,'IPLPlayerAuctionData (20-22)'!$A$3:$G$501,7,FALSE),"Others")</f>
        <v>Overseas</v>
      </c>
      <c r="C36" s="30">
        <f>COUNTIFS('IPLPlayerAuctionData (20-22)'!$A:$A,'IPL - Batsman Database (20-22)'!$A15,'IPLPlayerAuctionData (20-22)'!$F:$F,2020)</f>
        <v>1</v>
      </c>
      <c r="D36" s="30">
        <f>COUNTIFS('IPLPlayerAuctionData (20-22)'!$A:$A,'IPL - Batsman Database (20-22)'!$A15,'IPLPlayerAuctionData (20-22)'!$F:$F,2021)</f>
        <v>1</v>
      </c>
      <c r="E36" s="30">
        <f>COUNTIFS('IPLPlayerAuctionData (20-22)'!$A:$A,'IPL - Batsman Database (20-22)'!$A15,'IPLPlayerAuctionData (20-22)'!$F:$F,2022)</f>
        <v>1</v>
      </c>
      <c r="F36" s="30">
        <f>COUNTIFS('IPL20 - Most Runs'!$B:$B,'IPL - Batsman Database (20-22)'!$A15)</f>
        <v>1</v>
      </c>
      <c r="G36" s="30">
        <f>COUNTIFS('IPL21 - Most Runs'!$B:$B,'IPL - Batsman Database (20-22)'!$A15)</f>
        <v>1</v>
      </c>
      <c r="H36" s="30">
        <f>COUNTIFS('IPL22 - Most Runs'!$B:$B,'IPL - Batsman Database (20-22)'!$A15)</f>
        <v>1</v>
      </c>
      <c r="I36" s="30">
        <f>_xlfn.IFNA(VLOOKUP($A36,'IPL20 - Most Runs'!$B$2:$N$135,2,FALSE),0)</f>
        <v>17</v>
      </c>
      <c r="J36" s="30">
        <f>_xlfn.IFNA(VLOOKUP($A36,'IPL21 - Most Runs'!$B$2:$N$151,2,FALSE),0)</f>
        <v>15</v>
      </c>
      <c r="K36" s="30">
        <f>_xlfn.IFNA(VLOOKUP($A36,'IPL22 - Most Runs'!$B$2:$N$164,2,FALSE),0)</f>
        <v>13</v>
      </c>
      <c r="L36" s="15">
        <f>SUM(I36:K36)</f>
        <v>45</v>
      </c>
      <c r="M36" s="15">
        <f>SUM(C36:E36)</f>
        <v>3</v>
      </c>
      <c r="N36">
        <f>SUM(F36:H36)</f>
        <v>3</v>
      </c>
      <c r="O36">
        <f>COUNTIF(I36:K36,0)</f>
        <v>0</v>
      </c>
      <c r="P36">
        <f>IF((J36+K36)=0,0,1)</f>
        <v>1</v>
      </c>
      <c r="Q36">
        <f>IF(P36=1,N36-M36,0)</f>
        <v>0</v>
      </c>
      <c r="R36">
        <f>IF(Q36&lt;0,0,Q36)</f>
        <v>0</v>
      </c>
      <c r="S36">
        <f>IF(N36=3,1,0)</f>
        <v>1</v>
      </c>
      <c r="T36">
        <f>_xlfn.IFNA(IF(S36=1,IF(B36="Overseas",1,0),0),0)</f>
        <v>1</v>
      </c>
    </row>
    <row r="37" spans="1:20" ht="15.75" customHeight="1" x14ac:dyDescent="0.2">
      <c r="A37" s="6" t="s">
        <v>479</v>
      </c>
      <c r="B37" t="str">
        <f>_xlfn.IFNA(VLOOKUP(A37,'IPLPlayerAuctionData (20-22)'!$A$3:$G$501,7,FALSE),"Others")</f>
        <v>Overseas</v>
      </c>
      <c r="C37" s="30">
        <f>COUNTIFS('IPLPlayerAuctionData (20-22)'!$A:$A,'IPL - Batsman Database (20-22)'!$A48,'IPLPlayerAuctionData (20-22)'!$F:$F,2020)</f>
        <v>1</v>
      </c>
      <c r="D37" s="30">
        <f>COUNTIFS('IPLPlayerAuctionData (20-22)'!$A:$A,'IPL - Batsman Database (20-22)'!$A48,'IPLPlayerAuctionData (20-22)'!$F:$F,2021)</f>
        <v>1</v>
      </c>
      <c r="E37" s="30">
        <f>COUNTIFS('IPLPlayerAuctionData (20-22)'!$A:$A,'IPL - Batsman Database (20-22)'!$A48,'IPLPlayerAuctionData (20-22)'!$F:$F,2022)</f>
        <v>1</v>
      </c>
      <c r="F37" s="30">
        <f>COUNTIFS('IPL20 - Most Runs'!$B:$B,'IPL - Batsman Database (20-22)'!$A48)</f>
        <v>1</v>
      </c>
      <c r="G37" s="30">
        <f>COUNTIFS('IPL21 - Most Runs'!$B:$B,'IPL - Batsman Database (20-22)'!$A48)</f>
        <v>1</v>
      </c>
      <c r="H37" s="30">
        <f>COUNTIFS('IPL22 - Most Runs'!$B:$B,'IPL - Batsman Database (20-22)'!$A48)</f>
        <v>1</v>
      </c>
      <c r="I37" s="30">
        <f>_xlfn.IFNA(VLOOKUP($A37,'IPL20 - Most Runs'!$B$2:$N$135,2,FALSE),0)</f>
        <v>12</v>
      </c>
      <c r="J37" s="30">
        <f>_xlfn.IFNA(VLOOKUP($A37,'IPL21 - Most Runs'!$B$2:$N$151,2,FALSE),0)</f>
        <v>10</v>
      </c>
      <c r="K37" s="30">
        <f>_xlfn.IFNA(VLOOKUP($A37,'IPL22 - Most Runs'!$B$2:$N$164,2,FALSE),0)</f>
        <v>13</v>
      </c>
      <c r="L37" s="15">
        <f>SUM(I37:K37)</f>
        <v>35</v>
      </c>
      <c r="M37" s="15">
        <f>SUM(C37:E37)</f>
        <v>3</v>
      </c>
      <c r="N37">
        <f>SUM(F37:H37)</f>
        <v>3</v>
      </c>
      <c r="O37">
        <f>COUNTIF(I37:K37,0)</f>
        <v>0</v>
      </c>
      <c r="P37">
        <f>IF((J37+K37)=0,0,1)</f>
        <v>1</v>
      </c>
      <c r="Q37">
        <f>IF(P37=1,N37-M37,0)</f>
        <v>0</v>
      </c>
      <c r="R37">
        <f>IF(Q37&lt;0,0,Q37)</f>
        <v>0</v>
      </c>
      <c r="S37">
        <f>IF(N37=3,1,0)</f>
        <v>1</v>
      </c>
      <c r="T37">
        <f>_xlfn.IFNA(IF(S37=1,IF(B37="Overseas",1,0),0),0)</f>
        <v>1</v>
      </c>
    </row>
    <row r="38" spans="1:20" ht="15.75" customHeight="1" x14ac:dyDescent="0.2">
      <c r="A38" s="6" t="s">
        <v>198</v>
      </c>
      <c r="B38" t="str">
        <f>_xlfn.IFNA(VLOOKUP(A38,'IPLPlayerAuctionData (20-22)'!$A$3:$G$501,7,FALSE),"Others")</f>
        <v>Indian</v>
      </c>
      <c r="C38" s="30">
        <f>COUNTIFS('IPLPlayerAuctionData (20-22)'!$A:$A,'IPL - Batsman Database (20-22)'!$A103,'IPLPlayerAuctionData (20-22)'!$F:$F,2020)</f>
        <v>1</v>
      </c>
      <c r="D38" s="30">
        <f>COUNTIFS('IPLPlayerAuctionData (20-22)'!$A:$A,'IPL - Batsman Database (20-22)'!$A103,'IPLPlayerAuctionData (20-22)'!$F:$F,2021)</f>
        <v>1</v>
      </c>
      <c r="E38" s="30">
        <f>COUNTIFS('IPLPlayerAuctionData (20-22)'!$A:$A,'IPL - Batsman Database (20-22)'!$A103,'IPLPlayerAuctionData (20-22)'!$F:$F,2022)</f>
        <v>1</v>
      </c>
      <c r="F38" s="30">
        <f>COUNTIFS('IPL20 - Most Runs'!$B:$B,'IPL - Batsman Database (20-22)'!$A103)</f>
        <v>1</v>
      </c>
      <c r="G38" s="30">
        <f>COUNTIFS('IPL21 - Most Runs'!$B:$B,'IPL - Batsman Database (20-22)'!$A103)</f>
        <v>1</v>
      </c>
      <c r="H38" s="30">
        <f>COUNTIFS('IPL22 - Most Runs'!$B:$B,'IPL - Batsman Database (20-22)'!$A103)</f>
        <v>1</v>
      </c>
      <c r="I38" s="30">
        <f>_xlfn.IFNA(VLOOKUP($A38,'IPL20 - Most Runs'!$B$2:$N$135,2,FALSE),0)</f>
        <v>10</v>
      </c>
      <c r="J38" s="30">
        <f>_xlfn.IFNA(VLOOKUP($A38,'IPL21 - Most Runs'!$B$2:$N$151,2,FALSE),0)</f>
        <v>4</v>
      </c>
      <c r="K38" s="30">
        <f>_xlfn.IFNA(VLOOKUP($A38,'IPL22 - Most Runs'!$B$2:$N$164,2,FALSE),0)</f>
        <v>2</v>
      </c>
      <c r="L38" s="15">
        <f>SUM(I38:K38)</f>
        <v>16</v>
      </c>
      <c r="M38" s="15">
        <f>SUM(C38:E38)</f>
        <v>3</v>
      </c>
      <c r="N38">
        <f>SUM(F38:H38)</f>
        <v>3</v>
      </c>
      <c r="O38">
        <f>COUNTIF(I38:K38,0)</f>
        <v>0</v>
      </c>
      <c r="P38">
        <f>IF((J38+K38)=0,0,1)</f>
        <v>1</v>
      </c>
      <c r="Q38">
        <f>IF(P38=1,N38-M38,0)</f>
        <v>0</v>
      </c>
      <c r="R38">
        <f>IF(Q38&lt;0,0,Q38)</f>
        <v>0</v>
      </c>
      <c r="S38">
        <f>IF(N38=3,1,0)</f>
        <v>1</v>
      </c>
      <c r="T38">
        <f>_xlfn.IFNA(IF(S38=1,IF(B38="Overseas",1,0),0),0)</f>
        <v>0</v>
      </c>
    </row>
    <row r="39" spans="1:20" ht="15.75" customHeight="1" x14ac:dyDescent="0.2">
      <c r="A39" s="6" t="s">
        <v>656</v>
      </c>
      <c r="B39" t="str">
        <f>_xlfn.IFNA(VLOOKUP(A39,'IPLPlayerAuctionData (20-22)'!$A$3:$G$501,7,FALSE),"Others")</f>
        <v>Indian</v>
      </c>
      <c r="C39" s="30">
        <f>COUNTIFS('IPLPlayerAuctionData (20-22)'!$A:$A,'IPL - Batsman Database (20-22)'!$A112,'IPLPlayerAuctionData (20-22)'!$F:$F,2020)</f>
        <v>1</v>
      </c>
      <c r="D39" s="30">
        <f>COUNTIFS('IPLPlayerAuctionData (20-22)'!$A:$A,'IPL - Batsman Database (20-22)'!$A112,'IPLPlayerAuctionData (20-22)'!$F:$F,2021)</f>
        <v>1</v>
      </c>
      <c r="E39" s="30">
        <f>COUNTIFS('IPLPlayerAuctionData (20-22)'!$A:$A,'IPL - Batsman Database (20-22)'!$A112,'IPLPlayerAuctionData (20-22)'!$F:$F,2022)</f>
        <v>1</v>
      </c>
      <c r="F39" s="30">
        <f>COUNTIFS('IPL20 - Most Runs'!$B:$B,'IPL - Batsman Database (20-22)'!$A112)</f>
        <v>1</v>
      </c>
      <c r="G39" s="30">
        <f>COUNTIFS('IPL21 - Most Runs'!$B:$B,'IPL - Batsman Database (20-22)'!$A112)</f>
        <v>1</v>
      </c>
      <c r="H39" s="30">
        <f>COUNTIFS('IPL22 - Most Runs'!$B:$B,'IPL - Batsman Database (20-22)'!$A112)</f>
        <v>1</v>
      </c>
      <c r="I39" s="30">
        <f>_xlfn.IFNA(VLOOKUP($A39,'IPL20 - Most Runs'!$B$2:$N$135,2,FALSE),0)</f>
        <v>7</v>
      </c>
      <c r="J39" s="30">
        <f>_xlfn.IFNA(VLOOKUP($A39,'IPL21 - Most Runs'!$B$2:$N$151,2,FALSE),0)</f>
        <v>7</v>
      </c>
      <c r="K39" s="30">
        <f>_xlfn.IFNA(VLOOKUP($A39,'IPL22 - Most Runs'!$B$2:$N$164,2,FALSE),0)</f>
        <v>0</v>
      </c>
      <c r="L39" s="15">
        <f>SUM(I39:K39)</f>
        <v>14</v>
      </c>
      <c r="M39" s="15">
        <f>SUM(C39:E39)</f>
        <v>3</v>
      </c>
      <c r="N39">
        <f>SUM(F39:H39)</f>
        <v>3</v>
      </c>
      <c r="O39">
        <f>COUNTIF(I39:K39,0)</f>
        <v>1</v>
      </c>
      <c r="P39">
        <f>IF((J39+K39)=0,0,1)</f>
        <v>1</v>
      </c>
      <c r="Q39">
        <f>IF(P39=1,N39-M39,0)</f>
        <v>0</v>
      </c>
      <c r="R39">
        <f>IF(Q39&lt;0,0,Q39)</f>
        <v>0</v>
      </c>
      <c r="S39">
        <f>IF(N39=3,1,0)</f>
        <v>1</v>
      </c>
      <c r="T39">
        <f>_xlfn.IFNA(IF(S39=1,IF(B39="Overseas",1,0),0),0)</f>
        <v>0</v>
      </c>
    </row>
    <row r="40" spans="1:20" ht="15.75" customHeight="1" x14ac:dyDescent="0.2">
      <c r="A40" s="6" t="s">
        <v>485</v>
      </c>
      <c r="B40" t="str">
        <f>_xlfn.IFNA(VLOOKUP(A40,'IPLPlayerAuctionData (20-22)'!$A$3:$G$501,7,FALSE),"Others")</f>
        <v>Overseas</v>
      </c>
      <c r="C40" s="30">
        <f>COUNTIFS('IPLPlayerAuctionData (20-22)'!$A:$A,'IPL - Batsman Database (20-22)'!$A28,'IPLPlayerAuctionData (20-22)'!$F:$F,2020)</f>
        <v>1</v>
      </c>
      <c r="D40" s="30">
        <f>COUNTIFS('IPLPlayerAuctionData (20-22)'!$A:$A,'IPL - Batsman Database (20-22)'!$A28,'IPLPlayerAuctionData (20-22)'!$F:$F,2021)</f>
        <v>1</v>
      </c>
      <c r="E40" s="30">
        <f>COUNTIFS('IPLPlayerAuctionData (20-22)'!$A:$A,'IPL - Batsman Database (20-22)'!$A28,'IPLPlayerAuctionData (20-22)'!$F:$F,2022)</f>
        <v>1</v>
      </c>
      <c r="F40" s="30">
        <f>COUNTIFS('IPL20 - Most Runs'!$B:$B,'IPL - Batsman Database (20-22)'!$A28)</f>
        <v>1</v>
      </c>
      <c r="G40" s="30">
        <f>COUNTIFS('IPL21 - Most Runs'!$B:$B,'IPL - Batsman Database (20-22)'!$A28)</f>
        <v>1</v>
      </c>
      <c r="H40" s="30">
        <f>COUNTIFS('IPL22 - Most Runs'!$B:$B,'IPL - Batsman Database (20-22)'!$A28)</f>
        <v>1</v>
      </c>
      <c r="I40" s="30">
        <f>_xlfn.IFNA(VLOOKUP($A40,'IPL20 - Most Runs'!$B$2:$N$135,2,FALSE),0)</f>
        <v>16</v>
      </c>
      <c r="J40" s="30">
        <f>_xlfn.IFNA(VLOOKUP($A40,'IPL21 - Most Runs'!$B$2:$N$151,2,FALSE),0)</f>
        <v>14</v>
      </c>
      <c r="K40" s="30">
        <f>_xlfn.IFNA(VLOOKUP($A40,'IPL22 - Most Runs'!$B$2:$N$164,2,FALSE),0)</f>
        <v>11</v>
      </c>
      <c r="L40" s="15">
        <f>SUM(I40:K40)</f>
        <v>41</v>
      </c>
      <c r="M40" s="15">
        <f>SUM(C40:E40)</f>
        <v>3</v>
      </c>
      <c r="N40">
        <f>SUM(F40:H40)</f>
        <v>3</v>
      </c>
      <c r="O40">
        <f>COUNTIF(I40:K40,0)</f>
        <v>0</v>
      </c>
      <c r="P40">
        <f>IF((J40+K40)=0,0,1)</f>
        <v>1</v>
      </c>
      <c r="Q40">
        <f>IF(P40=1,N40-M40,0)</f>
        <v>0</v>
      </c>
      <c r="R40">
        <f>IF(Q40&lt;0,0,Q40)</f>
        <v>0</v>
      </c>
      <c r="S40">
        <f>IF(N40=3,1,0)</f>
        <v>1</v>
      </c>
      <c r="T40">
        <f>_xlfn.IFNA(IF(S40=1,IF(B40="Overseas",1,0),0),0)</f>
        <v>1</v>
      </c>
    </row>
    <row r="41" spans="1:20" ht="15.75" customHeight="1" x14ac:dyDescent="0.2">
      <c r="A41" s="6" t="s">
        <v>487</v>
      </c>
      <c r="B41" t="str">
        <f>_xlfn.IFNA(VLOOKUP(A41,'IPLPlayerAuctionData (20-22)'!$A$3:$G$501,7,FALSE),"Others")</f>
        <v>Indian</v>
      </c>
      <c r="C41" s="30">
        <f>COUNTIFS('IPLPlayerAuctionData (20-22)'!$A:$A,'IPL - Batsman Database (20-22)'!$A23,'IPLPlayerAuctionData (20-22)'!$F:$F,2020)</f>
        <v>1</v>
      </c>
      <c r="D41" s="30">
        <f>COUNTIFS('IPLPlayerAuctionData (20-22)'!$A:$A,'IPL - Batsman Database (20-22)'!$A23,'IPLPlayerAuctionData (20-22)'!$F:$F,2021)</f>
        <v>1</v>
      </c>
      <c r="E41" s="30">
        <f>COUNTIFS('IPLPlayerAuctionData (20-22)'!$A:$A,'IPL - Batsman Database (20-22)'!$A23,'IPLPlayerAuctionData (20-22)'!$F:$F,2022)</f>
        <v>1</v>
      </c>
      <c r="F41" s="30">
        <f>COUNTIFS('IPL20 - Most Runs'!$B:$B,'IPL - Batsman Database (20-22)'!$A23)</f>
        <v>0</v>
      </c>
      <c r="G41" s="30">
        <f>COUNTIFS('IPL21 - Most Runs'!$B:$B,'IPL - Batsman Database (20-22)'!$A23)</f>
        <v>1</v>
      </c>
      <c r="H41" s="30">
        <f>COUNTIFS('IPL22 - Most Runs'!$B:$B,'IPL - Batsman Database (20-22)'!$A23)</f>
        <v>1</v>
      </c>
      <c r="I41" s="30">
        <f>_xlfn.IFNA(VLOOKUP($A41,'IPL20 - Most Runs'!$B$2:$N$135,2,FALSE),0)</f>
        <v>14</v>
      </c>
      <c r="J41" s="30">
        <f>_xlfn.IFNA(VLOOKUP($A41,'IPL21 - Most Runs'!$B$2:$N$151,2,FALSE),0)</f>
        <v>13</v>
      </c>
      <c r="K41" s="30">
        <f>_xlfn.IFNA(VLOOKUP($A41,'IPL22 - Most Runs'!$B$2:$N$164,2,FALSE),0)</f>
        <v>15</v>
      </c>
      <c r="L41" s="15">
        <f>SUM(I41:K41)</f>
        <v>42</v>
      </c>
      <c r="M41" s="15">
        <f>SUM(C41:E41)</f>
        <v>3</v>
      </c>
      <c r="N41">
        <f>SUM(F41:H41)</f>
        <v>2</v>
      </c>
      <c r="O41">
        <f>COUNTIF(I41:K41,0)</f>
        <v>0</v>
      </c>
      <c r="P41">
        <f>IF((J41+K41)=0,0,1)</f>
        <v>1</v>
      </c>
      <c r="Q41">
        <f>IF(P41=1,N41-M41,0)</f>
        <v>-1</v>
      </c>
      <c r="R41">
        <f>IF(Q41&lt;0,0,Q41)</f>
        <v>0</v>
      </c>
      <c r="S41">
        <f>IF(N41=3,1,0)</f>
        <v>0</v>
      </c>
      <c r="T41">
        <f>_xlfn.IFNA(IF(S41=1,IF(B41="Overseas",1,0),0),0)</f>
        <v>0</v>
      </c>
    </row>
    <row r="42" spans="1:20" ht="15.75" customHeight="1" x14ac:dyDescent="0.2">
      <c r="A42" s="6" t="s">
        <v>202</v>
      </c>
      <c r="B42" t="str">
        <f>_xlfn.IFNA(VLOOKUP(A42,'IPLPlayerAuctionData (20-22)'!$A$3:$G$501,7,FALSE),"Others")</f>
        <v>Indian</v>
      </c>
      <c r="C42" s="30">
        <f>COUNTIFS('IPLPlayerAuctionData (20-22)'!$A:$A,'IPL - Batsman Database (20-22)'!$A20,'IPLPlayerAuctionData (20-22)'!$F:$F,2020)</f>
        <v>1</v>
      </c>
      <c r="D42" s="30">
        <f>COUNTIFS('IPLPlayerAuctionData (20-22)'!$A:$A,'IPL - Batsman Database (20-22)'!$A20,'IPLPlayerAuctionData (20-22)'!$F:$F,2021)</f>
        <v>1</v>
      </c>
      <c r="E42" s="30">
        <f>COUNTIFS('IPLPlayerAuctionData (20-22)'!$A:$A,'IPL - Batsman Database (20-22)'!$A20,'IPLPlayerAuctionData (20-22)'!$F:$F,2022)</f>
        <v>1</v>
      </c>
      <c r="F42" s="30">
        <f>COUNTIFS('IPL20 - Most Runs'!$B:$B,'IPL - Batsman Database (20-22)'!$A20)</f>
        <v>1</v>
      </c>
      <c r="G42" s="30">
        <f>COUNTIFS('IPL21 - Most Runs'!$B:$B,'IPL - Batsman Database (20-22)'!$A20)</f>
        <v>1</v>
      </c>
      <c r="H42" s="30">
        <f>COUNTIFS('IPL22 - Most Runs'!$B:$B,'IPL - Batsman Database (20-22)'!$A20)</f>
        <v>1</v>
      </c>
      <c r="I42" s="30">
        <f>_xlfn.IFNA(VLOOKUP($A42,'IPL20 - Most Runs'!$B$2:$N$135,2,FALSE),0)</f>
        <v>16</v>
      </c>
      <c r="J42" s="30">
        <f>_xlfn.IFNA(VLOOKUP($A42,'IPL21 - Most Runs'!$B$2:$N$151,2,FALSE),0)</f>
        <v>13</v>
      </c>
      <c r="K42" s="30">
        <f>_xlfn.IFNA(VLOOKUP($A42,'IPL22 - Most Runs'!$B$2:$N$164,2,FALSE),0)</f>
        <v>14</v>
      </c>
      <c r="L42" s="15">
        <f>SUM(I42:K42)</f>
        <v>43</v>
      </c>
      <c r="M42" s="15">
        <f>SUM(C42:E42)</f>
        <v>3</v>
      </c>
      <c r="N42">
        <f>SUM(F42:H42)</f>
        <v>3</v>
      </c>
      <c r="O42">
        <f>COUNTIF(I42:K42,0)</f>
        <v>0</v>
      </c>
      <c r="P42">
        <f>IF((J42+K42)=0,0,1)</f>
        <v>1</v>
      </c>
      <c r="Q42">
        <f>IF(P42=1,N42-M42,0)</f>
        <v>0</v>
      </c>
      <c r="R42">
        <f>IF(Q42&lt;0,0,Q42)</f>
        <v>0</v>
      </c>
      <c r="S42">
        <f>IF(N42=3,1,0)</f>
        <v>1</v>
      </c>
      <c r="T42">
        <f>_xlfn.IFNA(IF(S42=1,IF(B42="Overseas",1,0),0),0)</f>
        <v>0</v>
      </c>
    </row>
    <row r="43" spans="1:20" ht="15.75" customHeight="1" x14ac:dyDescent="0.2">
      <c r="A43" s="6" t="s">
        <v>210</v>
      </c>
      <c r="B43" t="str">
        <f>_xlfn.IFNA(VLOOKUP(A43,'IPLPlayerAuctionData (20-22)'!$A$3:$G$501,7,FALSE),"Others")</f>
        <v>Overseas</v>
      </c>
      <c r="C43" s="30">
        <f>COUNTIFS('IPLPlayerAuctionData (20-22)'!$A:$A,'IPL - Batsman Database (20-22)'!$A72,'IPLPlayerAuctionData (20-22)'!$F:$F,2020)</f>
        <v>1</v>
      </c>
      <c r="D43" s="30">
        <f>COUNTIFS('IPLPlayerAuctionData (20-22)'!$A:$A,'IPL - Batsman Database (20-22)'!$A72,'IPLPlayerAuctionData (20-22)'!$F:$F,2021)</f>
        <v>1</v>
      </c>
      <c r="E43" s="30">
        <f>COUNTIFS('IPLPlayerAuctionData (20-22)'!$A:$A,'IPL - Batsman Database (20-22)'!$A72,'IPLPlayerAuctionData (20-22)'!$F:$F,2022)</f>
        <v>1</v>
      </c>
      <c r="F43" s="30">
        <f>COUNTIFS('IPL20 - Most Runs'!$B:$B,'IPL - Batsman Database (20-22)'!$A72)</f>
        <v>1</v>
      </c>
      <c r="G43" s="30">
        <f>COUNTIFS('IPL21 - Most Runs'!$B:$B,'IPL - Batsman Database (20-22)'!$A72)</f>
        <v>1</v>
      </c>
      <c r="H43" s="30">
        <f>COUNTIFS('IPL22 - Most Runs'!$B:$B,'IPL - Batsman Database (20-22)'!$A72)</f>
        <v>1</v>
      </c>
      <c r="I43" s="30">
        <f>_xlfn.IFNA(VLOOKUP($A43,'IPL20 - Most Runs'!$B$2:$N$135,2,FALSE),0)</f>
        <v>5</v>
      </c>
      <c r="J43" s="30">
        <f>_xlfn.IFNA(VLOOKUP($A43,'IPL21 - Most Runs'!$B$2:$N$151,2,FALSE),0)</f>
        <v>8</v>
      </c>
      <c r="K43" s="30">
        <f>_xlfn.IFNA(VLOOKUP($A43,'IPL22 - Most Runs'!$B$2:$N$164,2,FALSE),0)</f>
        <v>13</v>
      </c>
      <c r="L43" s="15">
        <f>SUM(I43:K43)</f>
        <v>26</v>
      </c>
      <c r="M43" s="15">
        <f>SUM(C43:E43)</f>
        <v>3</v>
      </c>
      <c r="N43">
        <f>SUM(F43:H43)</f>
        <v>3</v>
      </c>
      <c r="O43">
        <f>COUNTIF(I43:K43,0)</f>
        <v>0</v>
      </c>
      <c r="P43">
        <f>IF((J43+K43)=0,0,1)</f>
        <v>1</v>
      </c>
      <c r="Q43">
        <f>IF(P43=1,N43-M43,0)</f>
        <v>0</v>
      </c>
      <c r="R43">
        <f>IF(Q43&lt;0,0,Q43)</f>
        <v>0</v>
      </c>
      <c r="S43">
        <f>IF(N43=3,1,0)</f>
        <v>1</v>
      </c>
      <c r="T43">
        <f>_xlfn.IFNA(IF(S43=1,IF(B43="Overseas",1,0),0),0)</f>
        <v>1</v>
      </c>
    </row>
    <row r="44" spans="1:20" ht="15.75" customHeight="1" x14ac:dyDescent="0.2">
      <c r="A44" s="6" t="s">
        <v>217</v>
      </c>
      <c r="B44" t="str">
        <f>_xlfn.IFNA(VLOOKUP(A44,'IPLPlayerAuctionData (20-22)'!$A$3:$G$501,7,FALSE),"Others")</f>
        <v>Indian</v>
      </c>
      <c r="C44" s="30">
        <f>COUNTIFS('IPLPlayerAuctionData (20-22)'!$A:$A,'IPL - Batsman Database (20-22)'!$A107,'IPLPlayerAuctionData (20-22)'!$F:$F,2020)</f>
        <v>1</v>
      </c>
      <c r="D44" s="30">
        <f>COUNTIFS('IPLPlayerAuctionData (20-22)'!$A:$A,'IPL - Batsman Database (20-22)'!$A107,'IPLPlayerAuctionData (20-22)'!$F:$F,2021)</f>
        <v>1</v>
      </c>
      <c r="E44" s="30">
        <f>COUNTIFS('IPLPlayerAuctionData (20-22)'!$A:$A,'IPL - Batsman Database (20-22)'!$A107,'IPLPlayerAuctionData (20-22)'!$F:$F,2022)</f>
        <v>1</v>
      </c>
      <c r="F44" s="30">
        <f>COUNTIFS('IPL20 - Most Runs'!$B:$B,'IPL - Batsman Database (20-22)'!$A107)</f>
        <v>1</v>
      </c>
      <c r="G44" s="30">
        <f>COUNTIFS('IPL21 - Most Runs'!$B:$B,'IPL - Batsman Database (20-22)'!$A107)</f>
        <v>1</v>
      </c>
      <c r="H44" s="30">
        <f>COUNTIFS('IPL22 - Most Runs'!$B:$B,'IPL - Batsman Database (20-22)'!$A107)</f>
        <v>1</v>
      </c>
      <c r="I44" s="30">
        <f>_xlfn.IFNA(VLOOKUP($A44,'IPL20 - Most Runs'!$B$2:$N$135,2,FALSE),0)</f>
        <v>3</v>
      </c>
      <c r="J44" s="30">
        <f>_xlfn.IFNA(VLOOKUP($A44,'IPL21 - Most Runs'!$B$2:$N$151,2,FALSE),0)</f>
        <v>4</v>
      </c>
      <c r="K44" s="30">
        <f>_xlfn.IFNA(VLOOKUP($A44,'IPL22 - Most Runs'!$B$2:$N$164,2,FALSE),0)</f>
        <v>7</v>
      </c>
      <c r="L44" s="15">
        <f>SUM(I44:K44)</f>
        <v>14</v>
      </c>
      <c r="M44" s="15">
        <f>SUM(C44:E44)</f>
        <v>3</v>
      </c>
      <c r="N44">
        <f>SUM(F44:H44)</f>
        <v>3</v>
      </c>
      <c r="O44">
        <f>COUNTIF(I44:K44,0)</f>
        <v>0</v>
      </c>
      <c r="P44">
        <f>IF((J44+K44)=0,0,1)</f>
        <v>1</v>
      </c>
      <c r="Q44">
        <f>IF(P44=1,N44-M44,0)</f>
        <v>0</v>
      </c>
      <c r="R44">
        <f>IF(Q44&lt;0,0,Q44)</f>
        <v>0</v>
      </c>
      <c r="S44">
        <f>IF(N44=3,1,0)</f>
        <v>1</v>
      </c>
      <c r="T44">
        <f>_xlfn.IFNA(IF(S44=1,IF(B44="Overseas",1,0),0),0)</f>
        <v>0</v>
      </c>
    </row>
    <row r="45" spans="1:20" ht="15.75" customHeight="1" x14ac:dyDescent="0.2">
      <c r="A45" s="6" t="s">
        <v>219</v>
      </c>
      <c r="B45" t="str">
        <f>_xlfn.IFNA(VLOOKUP(A45,'IPLPlayerAuctionData (20-22)'!$A$3:$G$501,7,FALSE),"Others")</f>
        <v>Indian</v>
      </c>
      <c r="C45" s="30">
        <f>COUNTIFS('IPLPlayerAuctionData (20-22)'!$A:$A,'IPL - Batsman Database (20-22)'!$A127,'IPLPlayerAuctionData (20-22)'!$F:$F,2020)</f>
        <v>1</v>
      </c>
      <c r="D45" s="30">
        <f>COUNTIFS('IPLPlayerAuctionData (20-22)'!$A:$A,'IPL - Batsman Database (20-22)'!$A127,'IPLPlayerAuctionData (20-22)'!$F:$F,2021)</f>
        <v>1</v>
      </c>
      <c r="E45" s="30">
        <f>COUNTIFS('IPLPlayerAuctionData (20-22)'!$A:$A,'IPL - Batsman Database (20-22)'!$A127,'IPLPlayerAuctionData (20-22)'!$F:$F,2022)</f>
        <v>1</v>
      </c>
      <c r="F45" s="30">
        <f>COUNTIFS('IPL20 - Most Runs'!$B:$B,'IPL - Batsman Database (20-22)'!$A127)</f>
        <v>1</v>
      </c>
      <c r="G45" s="30">
        <f>COUNTIFS('IPL21 - Most Runs'!$B:$B,'IPL - Batsman Database (20-22)'!$A127)</f>
        <v>1</v>
      </c>
      <c r="H45" s="30">
        <f>COUNTIFS('IPL22 - Most Runs'!$B:$B,'IPL - Batsman Database (20-22)'!$A127)</f>
        <v>1</v>
      </c>
      <c r="I45" s="30">
        <f>_xlfn.IFNA(VLOOKUP($A45,'IPL20 - Most Runs'!$B$2:$N$135,2,FALSE),0)</f>
        <v>7</v>
      </c>
      <c r="J45" s="30">
        <f>_xlfn.IFNA(VLOOKUP($A45,'IPL21 - Most Runs'!$B$2:$N$151,2,FALSE),0)</f>
        <v>1</v>
      </c>
      <c r="K45" s="30">
        <f>_xlfn.IFNA(VLOOKUP($A45,'IPL22 - Most Runs'!$B$2:$N$164,2,FALSE),0)</f>
        <v>3</v>
      </c>
      <c r="L45" s="15">
        <f>SUM(I45:K45)</f>
        <v>11</v>
      </c>
      <c r="M45" s="15">
        <f>SUM(C45:E45)</f>
        <v>3</v>
      </c>
      <c r="N45">
        <f>SUM(F45:H45)</f>
        <v>3</v>
      </c>
      <c r="O45">
        <f>COUNTIF(I45:K45,0)</f>
        <v>0</v>
      </c>
      <c r="P45">
        <f>IF((J45+K45)=0,0,1)</f>
        <v>1</v>
      </c>
      <c r="Q45">
        <f>IF(P45=1,N45-M45,0)</f>
        <v>0</v>
      </c>
      <c r="R45">
        <f>IF(Q45&lt;0,0,Q45)</f>
        <v>0</v>
      </c>
      <c r="S45">
        <f>IF(N45=3,1,0)</f>
        <v>1</v>
      </c>
      <c r="T45">
        <f>_xlfn.IFNA(IF(S45=1,IF(B45="Overseas",1,0),0),0)</f>
        <v>0</v>
      </c>
    </row>
    <row r="46" spans="1:20" ht="15.75" customHeight="1" x14ac:dyDescent="0.2">
      <c r="A46" s="6" t="s">
        <v>220</v>
      </c>
      <c r="B46" t="str">
        <f>_xlfn.IFNA(VLOOKUP(A46,'IPLPlayerAuctionData (20-22)'!$A$3:$G$501,7,FALSE),"Others")</f>
        <v>Indian</v>
      </c>
      <c r="C46" s="30">
        <f>COUNTIFS('IPLPlayerAuctionData (20-22)'!$A:$A,'IPL - Batsman Database (20-22)'!$A58,'IPLPlayerAuctionData (20-22)'!$F:$F,2020)</f>
        <v>1</v>
      </c>
      <c r="D46" s="30">
        <f>COUNTIFS('IPLPlayerAuctionData (20-22)'!$A:$A,'IPL - Batsman Database (20-22)'!$A58,'IPLPlayerAuctionData (20-22)'!$F:$F,2021)</f>
        <v>1</v>
      </c>
      <c r="E46" s="30">
        <f>COUNTIFS('IPLPlayerAuctionData (20-22)'!$A:$A,'IPL - Batsman Database (20-22)'!$A58,'IPLPlayerAuctionData (20-22)'!$F:$F,2022)</f>
        <v>1</v>
      </c>
      <c r="F46" s="30">
        <f>COUNTIFS('IPL20 - Most Runs'!$B:$B,'IPL - Batsman Database (20-22)'!$A58)</f>
        <v>1</v>
      </c>
      <c r="G46" s="30">
        <f>COUNTIFS('IPL21 - Most Runs'!$B:$B,'IPL - Batsman Database (20-22)'!$A58)</f>
        <v>1</v>
      </c>
      <c r="H46" s="30">
        <f>COUNTIFS('IPL22 - Most Runs'!$B:$B,'IPL - Batsman Database (20-22)'!$A58)</f>
        <v>1</v>
      </c>
      <c r="I46" s="30">
        <f>_xlfn.IFNA(VLOOKUP($A46,'IPL20 - Most Runs'!$B$2:$N$135,2,FALSE),0)</f>
        <v>16</v>
      </c>
      <c r="J46" s="30">
        <f>_xlfn.IFNA(VLOOKUP($A46,'IPL21 - Most Runs'!$B$2:$N$151,2,FALSE),0)</f>
        <v>8</v>
      </c>
      <c r="K46" s="30">
        <f>_xlfn.IFNA(VLOOKUP($A46,'IPL22 - Most Runs'!$B$2:$N$164,2,FALSE),0)</f>
        <v>6</v>
      </c>
      <c r="L46" s="15">
        <f>SUM(I46:K46)</f>
        <v>30</v>
      </c>
      <c r="M46" s="15">
        <f>SUM(C46:E46)</f>
        <v>3</v>
      </c>
      <c r="N46">
        <f>SUM(F46:H46)</f>
        <v>3</v>
      </c>
      <c r="O46">
        <f>COUNTIF(I46:K46,0)</f>
        <v>0</v>
      </c>
      <c r="P46">
        <f>IF((J46+K46)=0,0,1)</f>
        <v>1</v>
      </c>
      <c r="Q46">
        <f>IF(P46=1,N46-M46,0)</f>
        <v>0</v>
      </c>
      <c r="R46">
        <f>IF(Q46&lt;0,0,Q46)</f>
        <v>0</v>
      </c>
      <c r="S46">
        <f>IF(N46=3,1,0)</f>
        <v>1</v>
      </c>
      <c r="T46">
        <f>_xlfn.IFNA(IF(S46=1,IF(B46="Overseas",1,0),0),0)</f>
        <v>0</v>
      </c>
    </row>
    <row r="47" spans="1:20" ht="15.75" customHeight="1" x14ac:dyDescent="0.2">
      <c r="A47" s="6" t="s">
        <v>222</v>
      </c>
      <c r="B47" t="str">
        <f>_xlfn.IFNA(VLOOKUP(A47,'IPLPlayerAuctionData (20-22)'!$A$3:$G$501,7,FALSE),"Others")</f>
        <v>Overseas</v>
      </c>
      <c r="C47" s="30">
        <f>COUNTIFS('IPLPlayerAuctionData (20-22)'!$A:$A,'IPL - Batsman Database (20-22)'!$A42,'IPLPlayerAuctionData (20-22)'!$F:$F,2020)</f>
        <v>1</v>
      </c>
      <c r="D47" s="30">
        <f>COUNTIFS('IPLPlayerAuctionData (20-22)'!$A:$A,'IPL - Batsman Database (20-22)'!$A42,'IPLPlayerAuctionData (20-22)'!$F:$F,2021)</f>
        <v>1</v>
      </c>
      <c r="E47" s="30">
        <f>COUNTIFS('IPLPlayerAuctionData (20-22)'!$A:$A,'IPL - Batsman Database (20-22)'!$A42,'IPLPlayerAuctionData (20-22)'!$F:$F,2022)</f>
        <v>1</v>
      </c>
      <c r="F47" s="30">
        <f>COUNTIFS('IPL20 - Most Runs'!$B:$B,'IPL - Batsman Database (20-22)'!$A42)</f>
        <v>1</v>
      </c>
      <c r="G47" s="30">
        <f>COUNTIFS('IPL21 - Most Runs'!$B:$B,'IPL - Batsman Database (20-22)'!$A42)</f>
        <v>1</v>
      </c>
      <c r="H47" s="30">
        <f>COUNTIFS('IPL22 - Most Runs'!$B:$B,'IPL - Batsman Database (20-22)'!$A42)</f>
        <v>1</v>
      </c>
      <c r="I47" s="30">
        <f>_xlfn.IFNA(VLOOKUP($A47,'IPL20 - Most Runs'!$B$2:$N$135,2,FALSE),0)</f>
        <v>17</v>
      </c>
      <c r="J47" s="30">
        <f>_xlfn.IFNA(VLOOKUP($A47,'IPL21 - Most Runs'!$B$2:$N$151,2,FALSE),0)</f>
        <v>10</v>
      </c>
      <c r="K47" s="30">
        <f>_xlfn.IFNA(VLOOKUP($A47,'IPL22 - Most Runs'!$B$2:$N$164,2,FALSE),0)</f>
        <v>11</v>
      </c>
      <c r="L47" s="15">
        <f>SUM(I47:K47)</f>
        <v>38</v>
      </c>
      <c r="M47" s="15">
        <f>SUM(C47:E47)</f>
        <v>3</v>
      </c>
      <c r="N47">
        <f>SUM(F47:H47)</f>
        <v>3</v>
      </c>
      <c r="O47">
        <f>COUNTIF(I47:K47,0)</f>
        <v>0</v>
      </c>
      <c r="P47">
        <f>IF((J47+K47)=0,0,1)</f>
        <v>1</v>
      </c>
      <c r="Q47">
        <f>IF(P47=1,N47-M47,0)</f>
        <v>0</v>
      </c>
      <c r="R47">
        <f>IF(Q47&lt;0,0,Q47)</f>
        <v>0</v>
      </c>
      <c r="S47">
        <f>IF(N47=3,1,0)</f>
        <v>1</v>
      </c>
      <c r="T47">
        <f>_xlfn.IFNA(IF(S47=1,IF(B47="Overseas",1,0),0),0)</f>
        <v>1</v>
      </c>
    </row>
    <row r="48" spans="1:20" ht="15.75" customHeight="1" x14ac:dyDescent="0.2">
      <c r="A48" s="6" t="s">
        <v>509</v>
      </c>
      <c r="B48" t="str">
        <f>_xlfn.IFNA(VLOOKUP(A48,'IPLPlayerAuctionData (20-22)'!$A$3:$G$501,7,FALSE),"Others")</f>
        <v>Indian</v>
      </c>
      <c r="C48" s="30">
        <f>COUNTIFS('IPLPlayerAuctionData (20-22)'!$A:$A,'IPL - Batsman Database (20-22)'!$A47,'IPLPlayerAuctionData (20-22)'!$F:$F,2020)</f>
        <v>1</v>
      </c>
      <c r="D48" s="30">
        <f>COUNTIFS('IPLPlayerAuctionData (20-22)'!$A:$A,'IPL - Batsman Database (20-22)'!$A47,'IPLPlayerAuctionData (20-22)'!$F:$F,2021)</f>
        <v>1</v>
      </c>
      <c r="E48" s="30">
        <f>COUNTIFS('IPLPlayerAuctionData (20-22)'!$A:$A,'IPL - Batsman Database (20-22)'!$A47,'IPLPlayerAuctionData (20-22)'!$F:$F,2022)</f>
        <v>1</v>
      </c>
      <c r="F48" s="30">
        <f>COUNTIFS('IPL20 - Most Runs'!$B:$B,'IPL - Batsman Database (20-22)'!$A47)</f>
        <v>1</v>
      </c>
      <c r="G48" s="30">
        <f>COUNTIFS('IPL21 - Most Runs'!$B:$B,'IPL - Batsman Database (20-22)'!$A47)</f>
        <v>1</v>
      </c>
      <c r="H48" s="30">
        <f>COUNTIFS('IPL22 - Most Runs'!$B:$B,'IPL - Batsman Database (20-22)'!$A47)</f>
        <v>1</v>
      </c>
      <c r="I48" s="30">
        <f>_xlfn.IFNA(VLOOKUP($A48,'IPL20 - Most Runs'!$B$2:$N$135,2,FALSE),0)</f>
        <v>11</v>
      </c>
      <c r="J48" s="30">
        <f>_xlfn.IFNA(VLOOKUP($A48,'IPL21 - Most Runs'!$B$2:$N$151,2,FALSE),0)</f>
        <v>12</v>
      </c>
      <c r="K48" s="30">
        <f>_xlfn.IFNA(VLOOKUP($A48,'IPL22 - Most Runs'!$B$2:$N$164,2,FALSE),0)</f>
        <v>13</v>
      </c>
      <c r="L48" s="15">
        <f>SUM(I48:K48)</f>
        <v>36</v>
      </c>
      <c r="M48" s="15">
        <f>SUM(C48:E48)</f>
        <v>3</v>
      </c>
      <c r="N48">
        <f>SUM(F48:H48)</f>
        <v>3</v>
      </c>
      <c r="O48">
        <f>COUNTIF(I48:K48,0)</f>
        <v>0</v>
      </c>
      <c r="P48">
        <f>IF((J48+K48)=0,0,1)</f>
        <v>1</v>
      </c>
      <c r="Q48">
        <f>IF(P48=1,N48-M48,0)</f>
        <v>0</v>
      </c>
      <c r="R48">
        <f>IF(Q48&lt;0,0,Q48)</f>
        <v>0</v>
      </c>
      <c r="S48">
        <f>IF(N48=3,1,0)</f>
        <v>1</v>
      </c>
      <c r="T48">
        <f>_xlfn.IFNA(IF(S48=1,IF(B48="Overseas",1,0),0),0)</f>
        <v>0</v>
      </c>
    </row>
    <row r="49" spans="1:20" ht="15.75" customHeight="1" x14ac:dyDescent="0.2">
      <c r="A49" s="6" t="s">
        <v>229</v>
      </c>
      <c r="B49" t="str">
        <f>_xlfn.IFNA(VLOOKUP(A49,'IPLPlayerAuctionData (20-22)'!$A$3:$G$501,7,FALSE),"Others")</f>
        <v>Overseas</v>
      </c>
      <c r="C49" s="30">
        <f>COUNTIFS('IPLPlayerAuctionData (20-22)'!$A:$A,'IPL - Batsman Database (20-22)'!$A66,'IPLPlayerAuctionData (20-22)'!$F:$F,2020)</f>
        <v>1</v>
      </c>
      <c r="D49" s="30">
        <f>COUNTIFS('IPLPlayerAuctionData (20-22)'!$A:$A,'IPL - Batsman Database (20-22)'!$A66,'IPLPlayerAuctionData (20-22)'!$F:$F,2021)</f>
        <v>1</v>
      </c>
      <c r="E49" s="30">
        <f>COUNTIFS('IPLPlayerAuctionData (20-22)'!$A:$A,'IPL - Batsman Database (20-22)'!$A66,'IPLPlayerAuctionData (20-22)'!$F:$F,2022)</f>
        <v>1</v>
      </c>
      <c r="F49" s="30">
        <f>COUNTIFS('IPL20 - Most Runs'!$B:$B,'IPL - Batsman Database (20-22)'!$A66)</f>
        <v>1</v>
      </c>
      <c r="G49" s="30">
        <f>COUNTIFS('IPL21 - Most Runs'!$B:$B,'IPL - Batsman Database (20-22)'!$A66)</f>
        <v>1</v>
      </c>
      <c r="H49" s="30">
        <f>COUNTIFS('IPL22 - Most Runs'!$B:$B,'IPL - Batsman Database (20-22)'!$A66)</f>
        <v>1</v>
      </c>
      <c r="I49" s="30">
        <f>_xlfn.IFNA(VLOOKUP($A49,'IPL20 - Most Runs'!$B$2:$N$135,2,FALSE),0)</f>
        <v>3</v>
      </c>
      <c r="J49" s="30">
        <f>_xlfn.IFNA(VLOOKUP($A49,'IPL21 - Most Runs'!$B$2:$N$151,2,FALSE),0)</f>
        <v>15</v>
      </c>
      <c r="K49" s="30">
        <f>_xlfn.IFNA(VLOOKUP($A49,'IPL22 - Most Runs'!$B$2:$N$164,2,FALSE),0)</f>
        <v>10</v>
      </c>
      <c r="L49" s="15">
        <f>SUM(I49:K49)</f>
        <v>28</v>
      </c>
      <c r="M49" s="15">
        <f>SUM(C49:E49)</f>
        <v>3</v>
      </c>
      <c r="N49">
        <f>SUM(F49:H49)</f>
        <v>3</v>
      </c>
      <c r="O49">
        <f>COUNTIF(I49:K49,0)</f>
        <v>0</v>
      </c>
      <c r="P49">
        <f>IF((J49+K49)=0,0,1)</f>
        <v>1</v>
      </c>
      <c r="Q49">
        <f>IF(P49=1,N49-M49,0)</f>
        <v>0</v>
      </c>
      <c r="R49">
        <f>IF(Q49&lt;0,0,Q49)</f>
        <v>0</v>
      </c>
      <c r="S49">
        <f>IF(N49=3,1,0)</f>
        <v>1</v>
      </c>
      <c r="T49">
        <f>_xlfn.IFNA(IF(S49=1,IF(B49="Overseas",1,0),0),0)</f>
        <v>1</v>
      </c>
    </row>
    <row r="50" spans="1:20" ht="15.75" customHeight="1" x14ac:dyDescent="0.2">
      <c r="A50" s="6" t="s">
        <v>231</v>
      </c>
      <c r="B50" t="str">
        <f>_xlfn.IFNA(VLOOKUP(A50,'IPLPlayerAuctionData (20-22)'!$A$3:$G$501,7,FALSE),"Others")</f>
        <v>Indian</v>
      </c>
      <c r="C50" s="30">
        <f>COUNTIFS('IPLPlayerAuctionData (20-22)'!$A:$A,'IPL - Batsman Database (20-22)'!$A68,'IPLPlayerAuctionData (20-22)'!$F:$F,2020)</f>
        <v>1</v>
      </c>
      <c r="D50" s="30">
        <f>COUNTIFS('IPLPlayerAuctionData (20-22)'!$A:$A,'IPL - Batsman Database (20-22)'!$A68,'IPLPlayerAuctionData (20-22)'!$F:$F,2021)</f>
        <v>1</v>
      </c>
      <c r="E50" s="30">
        <f>COUNTIFS('IPLPlayerAuctionData (20-22)'!$A:$A,'IPL - Batsman Database (20-22)'!$A68,'IPLPlayerAuctionData (20-22)'!$F:$F,2022)</f>
        <v>1</v>
      </c>
      <c r="F50" s="30">
        <f>COUNTIFS('IPL20 - Most Runs'!$B:$B,'IPL - Batsman Database (20-22)'!$A68)</f>
        <v>1</v>
      </c>
      <c r="G50" s="30">
        <f>COUNTIFS('IPL21 - Most Runs'!$B:$B,'IPL - Batsman Database (20-22)'!$A68)</f>
        <v>1</v>
      </c>
      <c r="H50" s="30">
        <f>COUNTIFS('IPL22 - Most Runs'!$B:$B,'IPL - Batsman Database (20-22)'!$A68)</f>
        <v>1</v>
      </c>
      <c r="I50" s="30">
        <f>_xlfn.IFNA(VLOOKUP($A50,'IPL20 - Most Runs'!$B$2:$N$135,2,FALSE),0)</f>
        <v>14</v>
      </c>
      <c r="J50" s="30">
        <f>_xlfn.IFNA(VLOOKUP($A50,'IPL21 - Most Runs'!$B$2:$N$151,2,FALSE),0)</f>
        <v>14</v>
      </c>
      <c r="K50" s="30">
        <f>_xlfn.IFNA(VLOOKUP($A50,'IPL22 - Most Runs'!$B$2:$N$164,2,FALSE),0)</f>
        <v>0</v>
      </c>
      <c r="L50" s="15">
        <f>SUM(I50:K50)</f>
        <v>28</v>
      </c>
      <c r="M50" s="15">
        <f>SUM(C50:E50)</f>
        <v>3</v>
      </c>
      <c r="N50">
        <f>SUM(F50:H50)</f>
        <v>3</v>
      </c>
      <c r="O50">
        <f>COUNTIF(I50:K50,0)</f>
        <v>1</v>
      </c>
      <c r="P50">
        <f>IF((J50+K50)=0,0,1)</f>
        <v>1</v>
      </c>
      <c r="Q50">
        <f>IF(P50=1,N50-M50,0)</f>
        <v>0</v>
      </c>
      <c r="R50">
        <f>IF(Q50&lt;0,0,Q50)</f>
        <v>0</v>
      </c>
      <c r="S50">
        <f>IF(N50=3,1,0)</f>
        <v>1</v>
      </c>
      <c r="T50">
        <f>_xlfn.IFNA(IF(S50=1,IF(B50="Overseas",1,0),0),0)</f>
        <v>0</v>
      </c>
    </row>
    <row r="51" spans="1:20" ht="15.75" customHeight="1" x14ac:dyDescent="0.2">
      <c r="A51" s="6" t="s">
        <v>520</v>
      </c>
      <c r="B51" t="str">
        <f>_xlfn.IFNA(VLOOKUP(A51,'IPLPlayerAuctionData (20-22)'!$A$3:$G$501,7,FALSE),"Others")</f>
        <v>Indian</v>
      </c>
      <c r="C51" s="30">
        <f>COUNTIFS('IPLPlayerAuctionData (20-22)'!$A:$A,'IPL - Batsman Database (20-22)'!$A38,'IPLPlayerAuctionData (20-22)'!$F:$F,2020)</f>
        <v>1</v>
      </c>
      <c r="D51" s="30">
        <f>COUNTIFS('IPLPlayerAuctionData (20-22)'!$A:$A,'IPL - Batsman Database (20-22)'!$A38,'IPLPlayerAuctionData (20-22)'!$F:$F,2021)</f>
        <v>1</v>
      </c>
      <c r="E51" s="30">
        <f>COUNTIFS('IPLPlayerAuctionData (20-22)'!$A:$A,'IPL - Batsman Database (20-22)'!$A38,'IPLPlayerAuctionData (20-22)'!$F:$F,2022)</f>
        <v>1</v>
      </c>
      <c r="F51" s="30">
        <f>COUNTIFS('IPL20 - Most Runs'!$B:$B,'IPL - Batsman Database (20-22)'!$A38)</f>
        <v>1</v>
      </c>
      <c r="G51" s="30">
        <f>COUNTIFS('IPL21 - Most Runs'!$B:$B,'IPL - Batsman Database (20-22)'!$A38)</f>
        <v>1</v>
      </c>
      <c r="H51" s="30">
        <f>COUNTIFS('IPL22 - Most Runs'!$B:$B,'IPL - Batsman Database (20-22)'!$A38)</f>
        <v>1</v>
      </c>
      <c r="I51" s="30">
        <f>_xlfn.IFNA(VLOOKUP($A51,'IPL20 - Most Runs'!$B$2:$N$135,2,FALSE),0)</f>
        <v>9</v>
      </c>
      <c r="J51" s="30">
        <f>_xlfn.IFNA(VLOOKUP($A51,'IPL21 - Most Runs'!$B$2:$N$151,2,FALSE),0)</f>
        <v>15</v>
      </c>
      <c r="K51" s="30">
        <f>_xlfn.IFNA(VLOOKUP($A51,'IPL22 - Most Runs'!$B$2:$N$164,2,FALSE),0)</f>
        <v>15</v>
      </c>
      <c r="L51" s="15">
        <f>SUM(I51:K51)</f>
        <v>39</v>
      </c>
      <c r="M51" s="15">
        <f>SUM(C51:E51)</f>
        <v>3</v>
      </c>
      <c r="N51">
        <f>SUM(F51:H51)</f>
        <v>3</v>
      </c>
      <c r="O51">
        <f>COUNTIF(I51:K51,0)</f>
        <v>0</v>
      </c>
      <c r="P51">
        <f>IF((J51+K51)=0,0,1)</f>
        <v>1</v>
      </c>
      <c r="Q51">
        <f>IF(P51=1,N51-M51,0)</f>
        <v>0</v>
      </c>
      <c r="R51">
        <f>IF(Q51&lt;0,0,Q51)</f>
        <v>0</v>
      </c>
      <c r="S51">
        <f>IF(N51=3,1,0)</f>
        <v>1</v>
      </c>
      <c r="T51">
        <f>_xlfn.IFNA(IF(S51=1,IF(B51="Overseas",1,0),0),0)</f>
        <v>0</v>
      </c>
    </row>
    <row r="52" spans="1:20" ht="15.75" customHeight="1" x14ac:dyDescent="0.2">
      <c r="A52" s="6" t="s">
        <v>643</v>
      </c>
      <c r="B52" t="str">
        <f>_xlfn.IFNA(VLOOKUP(A52,'IPLPlayerAuctionData (20-22)'!$A$3:$G$501,7,FALSE),"Others")</f>
        <v xml:space="preserve">Indian </v>
      </c>
      <c r="C52" s="30">
        <f>COUNTIFS('IPLPlayerAuctionData (20-22)'!$A:$A,'IPL - Batsman Database (20-22)'!$A18,'IPLPlayerAuctionData (20-22)'!$F:$F,2020)</f>
        <v>1</v>
      </c>
      <c r="D52" s="30">
        <f>COUNTIFS('IPLPlayerAuctionData (20-22)'!$A:$A,'IPL - Batsman Database (20-22)'!$A18,'IPLPlayerAuctionData (20-22)'!$F:$F,2021)</f>
        <v>1</v>
      </c>
      <c r="E52" s="30">
        <f>COUNTIFS('IPLPlayerAuctionData (20-22)'!$A:$A,'IPL - Batsman Database (20-22)'!$A18,'IPLPlayerAuctionData (20-22)'!$F:$F,2022)</f>
        <v>1</v>
      </c>
      <c r="F52" s="30">
        <f>COUNTIFS('IPL20 - Most Runs'!$B:$B,'IPL - Batsman Database (20-22)'!$A18)</f>
        <v>1</v>
      </c>
      <c r="G52" s="30">
        <f>COUNTIFS('IPL21 - Most Runs'!$B:$B,'IPL - Batsman Database (20-22)'!$A18)</f>
        <v>1</v>
      </c>
      <c r="H52" s="30">
        <f>COUNTIFS('IPL22 - Most Runs'!$B:$B,'IPL - Batsman Database (20-22)'!$A18)</f>
        <v>1</v>
      </c>
      <c r="I52" s="30">
        <f>_xlfn.IFNA(VLOOKUP($A52,'IPL20 - Most Runs'!$B$2:$N$135,2,FALSE),0)</f>
        <v>14</v>
      </c>
      <c r="J52" s="30">
        <f>_xlfn.IFNA(VLOOKUP($A52,'IPL21 - Most Runs'!$B$2:$N$151,2,FALSE),0)</f>
        <v>16</v>
      </c>
      <c r="K52" s="30">
        <f>_xlfn.IFNA(VLOOKUP($A52,'IPL22 - Most Runs'!$B$2:$N$164,2,FALSE),0)</f>
        <v>14</v>
      </c>
      <c r="L52" s="15">
        <f>SUM(I52:K52)</f>
        <v>44</v>
      </c>
      <c r="M52" s="15">
        <f>SUM(C52:E52)</f>
        <v>3</v>
      </c>
      <c r="N52">
        <f>SUM(F52:H52)</f>
        <v>3</v>
      </c>
      <c r="O52">
        <f>COUNTIF(I52:K52,0)</f>
        <v>0</v>
      </c>
      <c r="P52">
        <f>IF((J52+K52)=0,0,1)</f>
        <v>1</v>
      </c>
      <c r="Q52">
        <f>IF(P52=1,N52-M52,0)</f>
        <v>0</v>
      </c>
      <c r="R52">
        <f>IF(Q52&lt;0,0,Q52)</f>
        <v>0</v>
      </c>
      <c r="S52">
        <f>IF(N52=3,1,0)</f>
        <v>1</v>
      </c>
      <c r="T52">
        <f>_xlfn.IFNA(IF(S52=1,IF(B52="Overseas",1,0),0),0)</f>
        <v>0</v>
      </c>
    </row>
    <row r="53" spans="1:20" ht="15.75" customHeight="1" x14ac:dyDescent="0.2">
      <c r="A53" s="6" t="s">
        <v>239</v>
      </c>
      <c r="B53" t="str">
        <f>_xlfn.IFNA(VLOOKUP(A53,'IPLPlayerAuctionData (20-22)'!$A$3:$G$501,7,FALSE),"Others")</f>
        <v>Indian</v>
      </c>
      <c r="C53" s="30">
        <f>COUNTIFS('IPLPlayerAuctionData (20-22)'!$A:$A,'IPL - Batsman Database (20-22)'!$A86,'IPLPlayerAuctionData (20-22)'!$F:$F,2020)</f>
        <v>1</v>
      </c>
      <c r="D53" s="30">
        <f>COUNTIFS('IPLPlayerAuctionData (20-22)'!$A:$A,'IPL - Batsman Database (20-22)'!$A86,'IPLPlayerAuctionData (20-22)'!$F:$F,2021)</f>
        <v>1</v>
      </c>
      <c r="E53" s="30">
        <f>COUNTIFS('IPLPlayerAuctionData (20-22)'!$A:$A,'IPL - Batsman Database (20-22)'!$A86,'IPLPlayerAuctionData (20-22)'!$F:$F,2022)</f>
        <v>1</v>
      </c>
      <c r="F53" s="30">
        <f>COUNTIFS('IPL20 - Most Runs'!$B:$B,'IPL - Batsman Database (20-22)'!$A86)</f>
        <v>1</v>
      </c>
      <c r="G53" s="30">
        <f>COUNTIFS('IPL21 - Most Runs'!$B:$B,'IPL - Batsman Database (20-22)'!$A86)</f>
        <v>1</v>
      </c>
      <c r="H53" s="30">
        <f>COUNTIFS('IPL22 - Most Runs'!$B:$B,'IPL - Batsman Database (20-22)'!$A86)</f>
        <v>1</v>
      </c>
      <c r="I53" s="30">
        <f>_xlfn.IFNA(VLOOKUP($A53,'IPL20 - Most Runs'!$B$2:$N$135,2,FALSE),0)</f>
        <v>9</v>
      </c>
      <c r="J53" s="30">
        <f>_xlfn.IFNA(VLOOKUP($A53,'IPL21 - Most Runs'!$B$2:$N$151,2,FALSE),0)</f>
        <v>3</v>
      </c>
      <c r="K53" s="30">
        <f>_xlfn.IFNA(VLOOKUP($A53,'IPL22 - Most Runs'!$B$2:$N$164,2,FALSE),0)</f>
        <v>8</v>
      </c>
      <c r="L53" s="15">
        <f>SUM(I53:K53)</f>
        <v>20</v>
      </c>
      <c r="M53" s="15">
        <f>SUM(C53:E53)</f>
        <v>3</v>
      </c>
      <c r="N53">
        <f>SUM(F53:H53)</f>
        <v>3</v>
      </c>
      <c r="O53">
        <f>COUNTIF(I53:K53,0)</f>
        <v>0</v>
      </c>
      <c r="P53">
        <f>IF((J53+K53)=0,0,1)</f>
        <v>1</v>
      </c>
      <c r="Q53">
        <f>IF(P53=1,N53-M53,0)</f>
        <v>0</v>
      </c>
      <c r="R53">
        <f>IF(Q53&lt;0,0,Q53)</f>
        <v>0</v>
      </c>
      <c r="S53">
        <f>IF(N53=3,1,0)</f>
        <v>1</v>
      </c>
      <c r="T53">
        <f>_xlfn.IFNA(IF(S53=1,IF(B53="Overseas",1,0),0),0)</f>
        <v>0</v>
      </c>
    </row>
    <row r="54" spans="1:20" ht="15.75" customHeight="1" x14ac:dyDescent="0.2">
      <c r="A54" s="6" t="s">
        <v>243</v>
      </c>
      <c r="B54" t="str">
        <f>_xlfn.IFNA(VLOOKUP(A54,'IPLPlayerAuctionData (20-22)'!$A$3:$G$501,7,FALSE),"Others")</f>
        <v>Overseas</v>
      </c>
      <c r="C54" s="30">
        <f>COUNTIFS('IPLPlayerAuctionData (20-22)'!$A:$A,'IPL - Batsman Database (20-22)'!$A117,'IPLPlayerAuctionData (20-22)'!$F:$F,2020)</f>
        <v>1</v>
      </c>
      <c r="D54" s="30">
        <f>COUNTIFS('IPLPlayerAuctionData (20-22)'!$A:$A,'IPL - Batsman Database (20-22)'!$A117,'IPLPlayerAuctionData (20-22)'!$F:$F,2021)</f>
        <v>1</v>
      </c>
      <c r="E54" s="30">
        <f>COUNTIFS('IPLPlayerAuctionData (20-22)'!$A:$A,'IPL - Batsman Database (20-22)'!$A117,'IPLPlayerAuctionData (20-22)'!$F:$F,2022)</f>
        <v>1</v>
      </c>
      <c r="F54" s="30">
        <f>COUNTIFS('IPL20 - Most Runs'!$B:$B,'IPL - Batsman Database (20-22)'!$A117)</f>
        <v>1</v>
      </c>
      <c r="G54" s="30">
        <f>COUNTIFS('IPL21 - Most Runs'!$B:$B,'IPL - Batsman Database (20-22)'!$A117)</f>
        <v>1</v>
      </c>
      <c r="H54" s="30">
        <f>COUNTIFS('IPL22 - Most Runs'!$B:$B,'IPL - Batsman Database (20-22)'!$A117)</f>
        <v>1</v>
      </c>
      <c r="I54" s="30">
        <f>_xlfn.IFNA(VLOOKUP($A54,'IPL20 - Most Runs'!$B$2:$N$135,2,FALSE),0)</f>
        <v>7</v>
      </c>
      <c r="J54" s="30">
        <f>_xlfn.IFNA(VLOOKUP($A54,'IPL21 - Most Runs'!$B$2:$N$151,2,FALSE),0)</f>
        <v>5</v>
      </c>
      <c r="K54" s="30">
        <f>_xlfn.IFNA(VLOOKUP($A54,'IPL22 - Most Runs'!$B$2:$N$164,2,FALSE),0)</f>
        <v>1</v>
      </c>
      <c r="L54" s="15">
        <f>SUM(I54:K54)</f>
        <v>13</v>
      </c>
      <c r="M54" s="15">
        <f>SUM(C54:E54)</f>
        <v>3</v>
      </c>
      <c r="N54">
        <f>SUM(F54:H54)</f>
        <v>3</v>
      </c>
      <c r="O54">
        <f>COUNTIF(I54:K54,0)</f>
        <v>0</v>
      </c>
      <c r="P54">
        <f>IF((J54+K54)=0,0,1)</f>
        <v>1</v>
      </c>
      <c r="Q54">
        <f>IF(P54=1,N54-M54,0)</f>
        <v>0</v>
      </c>
      <c r="R54">
        <f>IF(Q54&lt;0,0,Q54)</f>
        <v>0</v>
      </c>
      <c r="S54">
        <f>IF(N54=3,1,0)</f>
        <v>1</v>
      </c>
      <c r="T54">
        <f>_xlfn.IFNA(IF(S54=1,IF(B54="Overseas",1,0),0),0)</f>
        <v>1</v>
      </c>
    </row>
    <row r="55" spans="1:20" ht="15.75" hidden="1" customHeight="1" x14ac:dyDescent="0.2">
      <c r="A55" s="6" t="s">
        <v>157</v>
      </c>
      <c r="B55" t="str">
        <f>_xlfn.IFNA(VLOOKUP(A55,'IPLPlayerAuctionData (20-22)'!$A$3:$G$501,7,FALSE),"Others")</f>
        <v>Overseas</v>
      </c>
      <c r="C55" s="30">
        <f>COUNTIFS('IPLPlayerAuctionData (20-22)'!$A:$A,'IPL - Batsman Database (20-22)'!$A55,'IPLPlayerAuctionData (20-22)'!$F:$F,2020)</f>
        <v>1</v>
      </c>
      <c r="D55" s="30">
        <f>COUNTIFS('IPLPlayerAuctionData (20-22)'!$A:$A,'IPL - Batsman Database (20-22)'!$A55,'IPLPlayerAuctionData (20-22)'!$F:$F,2021)</f>
        <v>0</v>
      </c>
      <c r="E55" s="30">
        <f>COUNTIFS('IPLPlayerAuctionData (20-22)'!$A:$A,'IPL - Batsman Database (20-22)'!$A55,'IPLPlayerAuctionData (20-22)'!$F:$F,2022)</f>
        <v>0</v>
      </c>
      <c r="F55" s="30">
        <f>COUNTIFS('IPL20 - Most Runs'!$B:$B,'IPL - Batsman Database (20-22)'!$A55)</f>
        <v>1</v>
      </c>
      <c r="G55" s="30">
        <f>COUNTIFS('IPL21 - Most Runs'!$B:$B,'IPL - Batsman Database (20-22)'!$A55)</f>
        <v>1</v>
      </c>
      <c r="H55" s="30">
        <f>COUNTIFS('IPL22 - Most Runs'!$B:$B,'IPL - Batsman Database (20-22)'!$A55)</f>
        <v>0</v>
      </c>
      <c r="I55" s="30">
        <f>_xlfn.IFNA(VLOOKUP($A55,'IPL20 - Most Runs'!$B$2:$N$135,2,FALSE),0)</f>
        <v>14</v>
      </c>
      <c r="J55" s="30">
        <f>_xlfn.IFNA(VLOOKUP($A55,'IPL21 - Most Runs'!$B$2:$N$151,2,FALSE),0)</f>
        <v>17</v>
      </c>
      <c r="K55" s="30">
        <f>_xlfn.IFNA(VLOOKUP($A55,'IPL22 - Most Runs'!$B$2:$N$164,2,FALSE),0)</f>
        <v>0</v>
      </c>
      <c r="L55" s="15">
        <f>SUM(I55:K55)</f>
        <v>31</v>
      </c>
      <c r="M55" s="15">
        <f>SUM(C55:E55)</f>
        <v>1</v>
      </c>
      <c r="N55">
        <f>SUM(F55:H55)</f>
        <v>2</v>
      </c>
      <c r="O55">
        <f>COUNTIF(I55:K55,0)</f>
        <v>1</v>
      </c>
      <c r="P55">
        <f>IF((J55+K55)=0,0,1)</f>
        <v>1</v>
      </c>
      <c r="Q55">
        <f>IF(P55=1,N55-M55,0)</f>
        <v>1</v>
      </c>
      <c r="R55">
        <f>IF(Q55&lt;0,0,Q55)</f>
        <v>1</v>
      </c>
      <c r="S55">
        <f>IF(N55=3,1,0)</f>
        <v>0</v>
      </c>
      <c r="T55">
        <f>_xlfn.IFNA(IF(S55=1,IF(B55="Overseas",1,0),0),0)</f>
        <v>0</v>
      </c>
    </row>
    <row r="56" spans="1:20" ht="15.75" customHeight="1" x14ac:dyDescent="0.2">
      <c r="A56" s="6" t="s">
        <v>245</v>
      </c>
      <c r="B56" t="str">
        <f>_xlfn.IFNA(VLOOKUP(A56,'IPLPlayerAuctionData (20-22)'!$A$3:$G$501,7,FALSE),"Others")</f>
        <v>Indian</v>
      </c>
      <c r="C56" s="30">
        <f>COUNTIFS('IPLPlayerAuctionData (20-22)'!$A:$A,'IPL - Batsman Database (20-22)'!$A100,'IPLPlayerAuctionData (20-22)'!$F:$F,2020)</f>
        <v>1</v>
      </c>
      <c r="D56" s="30">
        <f>COUNTIFS('IPLPlayerAuctionData (20-22)'!$A:$A,'IPL - Batsman Database (20-22)'!$A100,'IPLPlayerAuctionData (20-22)'!$F:$F,2021)</f>
        <v>1</v>
      </c>
      <c r="E56" s="30">
        <f>COUNTIFS('IPLPlayerAuctionData (20-22)'!$A:$A,'IPL - Batsman Database (20-22)'!$A100,'IPLPlayerAuctionData (20-22)'!$F:$F,2022)</f>
        <v>1</v>
      </c>
      <c r="F56" s="30">
        <f>COUNTIFS('IPL20 - Most Runs'!$B:$B,'IPL - Batsman Database (20-22)'!$A100)</f>
        <v>1</v>
      </c>
      <c r="G56" s="30">
        <f>COUNTIFS('IPL21 - Most Runs'!$B:$B,'IPL - Batsman Database (20-22)'!$A100)</f>
        <v>1</v>
      </c>
      <c r="H56" s="30">
        <f>COUNTIFS('IPL22 - Most Runs'!$B:$B,'IPL - Batsman Database (20-22)'!$A100)</f>
        <v>1</v>
      </c>
      <c r="I56" s="30">
        <f>_xlfn.IFNA(VLOOKUP($A56,'IPL20 - Most Runs'!$B$2:$N$135,2,FALSE),0)</f>
        <v>13</v>
      </c>
      <c r="J56" s="30">
        <f>_xlfn.IFNA(VLOOKUP($A56,'IPL21 - Most Runs'!$B$2:$N$151,2,FALSE),0)</f>
        <v>2</v>
      </c>
      <c r="K56" s="30">
        <f>_xlfn.IFNA(VLOOKUP($A56,'IPL22 - Most Runs'!$B$2:$N$164,2,FALSE),0)</f>
        <v>2</v>
      </c>
      <c r="L56" s="15">
        <f>SUM(I56:K56)</f>
        <v>17</v>
      </c>
      <c r="M56" s="15">
        <f>SUM(C56:E56)</f>
        <v>3</v>
      </c>
      <c r="N56">
        <f>SUM(F56:H56)</f>
        <v>3</v>
      </c>
      <c r="O56">
        <f>COUNTIF(I56:K56,0)</f>
        <v>0</v>
      </c>
      <c r="P56">
        <f>IF((J56+K56)=0,0,1)</f>
        <v>1</v>
      </c>
      <c r="Q56">
        <f>IF(P56=1,N56-M56,0)</f>
        <v>0</v>
      </c>
      <c r="R56">
        <f>IF(Q56&lt;0,0,Q56)</f>
        <v>0</v>
      </c>
      <c r="S56">
        <f>IF(N56=3,1,0)</f>
        <v>1</v>
      </c>
      <c r="T56">
        <f>_xlfn.IFNA(IF(S56=1,IF(B56="Overseas",1,0),0),0)</f>
        <v>0</v>
      </c>
    </row>
    <row r="57" spans="1:20" ht="15.75" customHeight="1" x14ac:dyDescent="0.2">
      <c r="A57" s="6" t="s">
        <v>644</v>
      </c>
      <c r="B57" t="str">
        <f>_xlfn.IFNA(VLOOKUP(A57,'IPLPlayerAuctionData (20-22)'!$A$3:$G$501,7,FALSE),"Others")</f>
        <v>Overseas</v>
      </c>
      <c r="C57" s="30">
        <f>COUNTIFS('IPLPlayerAuctionData (20-22)'!$A:$A,'IPL - Batsman Database (20-22)'!$A30,'IPLPlayerAuctionData (20-22)'!$F:$F,2020)</f>
        <v>1</v>
      </c>
      <c r="D57" s="30">
        <f>COUNTIFS('IPLPlayerAuctionData (20-22)'!$A:$A,'IPL - Batsman Database (20-22)'!$A30,'IPLPlayerAuctionData (20-22)'!$F:$F,2021)</f>
        <v>1</v>
      </c>
      <c r="E57" s="30">
        <f>COUNTIFS('IPLPlayerAuctionData (20-22)'!$A:$A,'IPL - Batsman Database (20-22)'!$A30,'IPLPlayerAuctionData (20-22)'!$F:$F,2022)</f>
        <v>1</v>
      </c>
      <c r="F57" s="30">
        <f>COUNTIFS('IPL20 - Most Runs'!$B:$B,'IPL - Batsman Database (20-22)'!$A30)</f>
        <v>1</v>
      </c>
      <c r="G57" s="30">
        <f>COUNTIFS('IPL21 - Most Runs'!$B:$B,'IPL - Batsman Database (20-22)'!$A30)</f>
        <v>1</v>
      </c>
      <c r="H57" s="30">
        <f>COUNTIFS('IPL22 - Most Runs'!$B:$B,'IPL - Batsman Database (20-22)'!$A30)</f>
        <v>1</v>
      </c>
      <c r="I57" s="30">
        <f>_xlfn.IFNA(VLOOKUP($A57,'IPL20 - Most Runs'!$B$2:$N$135,2,FALSE),0)</f>
        <v>14</v>
      </c>
      <c r="J57" s="30">
        <f>_xlfn.IFNA(VLOOKUP($A57,'IPL21 - Most Runs'!$B$2:$N$151,2,FALSE),0)</f>
        <v>12</v>
      </c>
      <c r="K57" s="30">
        <f>_xlfn.IFNA(VLOOKUP($A57,'IPL22 - Most Runs'!$B$2:$N$164,2,FALSE),0)</f>
        <v>14</v>
      </c>
      <c r="L57" s="15">
        <f>SUM(I57:K57)</f>
        <v>40</v>
      </c>
      <c r="M57" s="15">
        <f>SUM(C57:E57)</f>
        <v>3</v>
      </c>
      <c r="N57">
        <f>SUM(F57:H57)</f>
        <v>3</v>
      </c>
      <c r="O57">
        <f>COUNTIF(I57:K57,0)</f>
        <v>0</v>
      </c>
      <c r="P57">
        <f>IF((J57+K57)=0,0,1)</f>
        <v>1</v>
      </c>
      <c r="Q57">
        <f>IF(P57=1,N57-M57,0)</f>
        <v>0</v>
      </c>
      <c r="R57">
        <f>IF(Q57&lt;0,0,Q57)</f>
        <v>0</v>
      </c>
      <c r="S57">
        <f>IF(N57=3,1,0)</f>
        <v>1</v>
      </c>
      <c r="T57">
        <f>_xlfn.IFNA(IF(S57=1,IF(B57="Overseas",1,0),0),0)</f>
        <v>1</v>
      </c>
    </row>
    <row r="58" spans="1:20" ht="15.75" customHeight="1" x14ac:dyDescent="0.2">
      <c r="A58" s="6" t="s">
        <v>248</v>
      </c>
      <c r="B58" t="str">
        <f>_xlfn.IFNA(VLOOKUP(A58,'IPLPlayerAuctionData (20-22)'!$A$3:$G$501,7,FALSE),"Others")</f>
        <v>Indian</v>
      </c>
      <c r="C58" s="30">
        <f>COUNTIFS('IPLPlayerAuctionData (20-22)'!$A:$A,'IPL - Batsman Database (20-22)'!$A13,'IPLPlayerAuctionData (20-22)'!$F:$F,2020)</f>
        <v>1</v>
      </c>
      <c r="D58" s="30">
        <f>COUNTIFS('IPLPlayerAuctionData (20-22)'!$A:$A,'IPL - Batsman Database (20-22)'!$A13,'IPLPlayerAuctionData (20-22)'!$F:$F,2021)</f>
        <v>1</v>
      </c>
      <c r="E58" s="30">
        <f>COUNTIFS('IPLPlayerAuctionData (20-22)'!$A:$A,'IPL - Batsman Database (20-22)'!$A13,'IPLPlayerAuctionData (20-22)'!$F:$F,2022)</f>
        <v>1</v>
      </c>
      <c r="F58" s="30">
        <f>COUNTIFS('IPL20 - Most Runs'!$B:$B,'IPL - Batsman Database (20-22)'!$A13)</f>
        <v>1</v>
      </c>
      <c r="G58" s="30">
        <f>COUNTIFS('IPL21 - Most Runs'!$B:$B,'IPL - Batsman Database (20-22)'!$A13)</f>
        <v>1</v>
      </c>
      <c r="H58" s="30">
        <f>COUNTIFS('IPL22 - Most Runs'!$B:$B,'IPL - Batsman Database (20-22)'!$A13)</f>
        <v>1</v>
      </c>
      <c r="I58" s="30">
        <f>_xlfn.IFNA(VLOOKUP($A58,'IPL20 - Most Runs'!$B$2:$N$135,2,FALSE),0)</f>
        <v>14</v>
      </c>
      <c r="J58" s="30">
        <f>_xlfn.IFNA(VLOOKUP($A58,'IPL21 - Most Runs'!$B$2:$N$151,2,FALSE),0)</f>
        <v>17</v>
      </c>
      <c r="K58" s="30">
        <f>_xlfn.IFNA(VLOOKUP($A58,'IPL22 - Most Runs'!$B$2:$N$164,2,FALSE),0)</f>
        <v>14</v>
      </c>
      <c r="L58" s="15">
        <f>SUM(I58:K58)</f>
        <v>45</v>
      </c>
      <c r="M58" s="15">
        <f>SUM(C58:E58)</f>
        <v>3</v>
      </c>
      <c r="N58">
        <f>SUM(F58:H58)</f>
        <v>3</v>
      </c>
      <c r="O58">
        <f>COUNTIF(I58:K58,0)</f>
        <v>0</v>
      </c>
      <c r="P58">
        <f>IF((J58+K58)=0,0,1)</f>
        <v>1</v>
      </c>
      <c r="Q58">
        <f>IF(P58=1,N58-M58,0)</f>
        <v>0</v>
      </c>
      <c r="R58">
        <f>IF(Q58&lt;0,0,Q58)</f>
        <v>0</v>
      </c>
      <c r="S58">
        <f>IF(N58=3,1,0)</f>
        <v>1</v>
      </c>
      <c r="T58">
        <f>_xlfn.IFNA(IF(S58=1,IF(B58="Overseas",1,0),0),0)</f>
        <v>0</v>
      </c>
    </row>
    <row r="59" spans="1:20" ht="15.75" customHeight="1" x14ac:dyDescent="0.2">
      <c r="A59" s="6" t="s">
        <v>253</v>
      </c>
      <c r="B59" t="str">
        <f>_xlfn.IFNA(VLOOKUP(A59,'IPLPlayerAuctionData (20-22)'!$A$3:$G$501,7,FALSE),"Others")</f>
        <v>Overseas</v>
      </c>
      <c r="C59" s="30">
        <f>COUNTIFS('IPLPlayerAuctionData (20-22)'!$A:$A,'IPL - Batsman Database (20-22)'!$A71,'IPLPlayerAuctionData (20-22)'!$F:$F,2020)</f>
        <v>1</v>
      </c>
      <c r="D59" s="30">
        <f>COUNTIFS('IPLPlayerAuctionData (20-22)'!$A:$A,'IPL - Batsman Database (20-22)'!$A71,'IPLPlayerAuctionData (20-22)'!$F:$F,2021)</f>
        <v>1</v>
      </c>
      <c r="E59" s="30">
        <f>COUNTIFS('IPLPlayerAuctionData (20-22)'!$A:$A,'IPL - Batsman Database (20-22)'!$A71,'IPLPlayerAuctionData (20-22)'!$F:$F,2022)</f>
        <v>1</v>
      </c>
      <c r="F59" s="30">
        <f>COUNTIFS('IPL20 - Most Runs'!$B:$B,'IPL - Batsman Database (20-22)'!$A71)</f>
        <v>1</v>
      </c>
      <c r="G59" s="30">
        <f>COUNTIFS('IPL21 - Most Runs'!$B:$B,'IPL - Batsman Database (20-22)'!$A71)</f>
        <v>1</v>
      </c>
      <c r="H59" s="30">
        <f>COUNTIFS('IPL22 - Most Runs'!$B:$B,'IPL - Batsman Database (20-22)'!$A71)</f>
        <v>1</v>
      </c>
      <c r="I59" s="30">
        <f>_xlfn.IFNA(VLOOKUP($A59,'IPL20 - Most Runs'!$B$2:$N$135,2,FALSE),0)</f>
        <v>14</v>
      </c>
      <c r="J59" s="30">
        <f>_xlfn.IFNA(VLOOKUP($A59,'IPL21 - Most Runs'!$B$2:$N$151,2,FALSE),0)</f>
        <v>7</v>
      </c>
      <c r="K59" s="30">
        <f>_xlfn.IFNA(VLOOKUP($A59,'IPL22 - Most Runs'!$B$2:$N$164,2,FALSE),0)</f>
        <v>5</v>
      </c>
      <c r="L59" s="15">
        <f>SUM(I59:K59)</f>
        <v>26</v>
      </c>
      <c r="M59" s="15">
        <f>SUM(C59:E59)</f>
        <v>3</v>
      </c>
      <c r="N59">
        <f>SUM(F59:H59)</f>
        <v>3</v>
      </c>
      <c r="O59">
        <f>COUNTIF(I59:K59,0)</f>
        <v>0</v>
      </c>
      <c r="P59">
        <f>IF((J59+K59)=0,0,1)</f>
        <v>1</v>
      </c>
      <c r="Q59">
        <f>IF(P59=1,N59-M59,0)</f>
        <v>0</v>
      </c>
      <c r="R59">
        <f>IF(Q59&lt;0,0,Q59)</f>
        <v>0</v>
      </c>
      <c r="S59">
        <f>IF(N59=3,1,0)</f>
        <v>1</v>
      </c>
      <c r="T59">
        <f>_xlfn.IFNA(IF(S59=1,IF(B59="Overseas",1,0),0),0)</f>
        <v>1</v>
      </c>
    </row>
    <row r="60" spans="1:20" ht="15.75" customHeight="1" x14ac:dyDescent="0.2">
      <c r="A60" s="6" t="s">
        <v>260</v>
      </c>
      <c r="B60" t="str">
        <f>_xlfn.IFNA(VLOOKUP(A60,'IPLPlayerAuctionData (20-22)'!$A$3:$G$501,7,FALSE),"Others")</f>
        <v>Indian</v>
      </c>
      <c r="C60" s="30">
        <f>COUNTIFS('IPLPlayerAuctionData (20-22)'!$A:$A,'IPL - Batsman Database (20-22)'!$A53,'IPLPlayerAuctionData (20-22)'!$F:$F,2020)</f>
        <v>1</v>
      </c>
      <c r="D60" s="30">
        <f>COUNTIFS('IPLPlayerAuctionData (20-22)'!$A:$A,'IPL - Batsman Database (20-22)'!$A53,'IPLPlayerAuctionData (20-22)'!$F:$F,2021)</f>
        <v>1</v>
      </c>
      <c r="E60" s="30">
        <f>COUNTIFS('IPLPlayerAuctionData (20-22)'!$A:$A,'IPL - Batsman Database (20-22)'!$A53,'IPLPlayerAuctionData (20-22)'!$F:$F,2022)</f>
        <v>1</v>
      </c>
      <c r="F60" s="30">
        <f>COUNTIFS('IPL20 - Most Runs'!$B:$B,'IPL - Batsman Database (20-22)'!$A53)</f>
        <v>1</v>
      </c>
      <c r="G60" s="30">
        <f>COUNTIFS('IPL21 - Most Runs'!$B:$B,'IPL - Batsman Database (20-22)'!$A53)</f>
        <v>1</v>
      </c>
      <c r="H60" s="30">
        <f>COUNTIFS('IPL22 - Most Runs'!$B:$B,'IPL - Batsman Database (20-22)'!$A53)</f>
        <v>1</v>
      </c>
      <c r="I60" s="30">
        <f>_xlfn.IFNA(VLOOKUP($A60,'IPL20 - Most Runs'!$B$2:$N$135,2,FALSE),0)</f>
        <v>6</v>
      </c>
      <c r="J60" s="30">
        <f>_xlfn.IFNA(VLOOKUP($A60,'IPL21 - Most Runs'!$B$2:$N$151,2,FALSE),0)</f>
        <v>10</v>
      </c>
      <c r="K60" s="30">
        <f>_xlfn.IFNA(VLOOKUP($A60,'IPL22 - Most Runs'!$B$2:$N$164,2,FALSE),0)</f>
        <v>17</v>
      </c>
      <c r="L60" s="15">
        <f>SUM(I60:K60)</f>
        <v>33</v>
      </c>
      <c r="M60" s="15">
        <f>SUM(C60:E60)</f>
        <v>3</v>
      </c>
      <c r="N60">
        <f>SUM(F60:H60)</f>
        <v>3</v>
      </c>
      <c r="O60">
        <f>COUNTIF(I60:K60,0)</f>
        <v>0</v>
      </c>
      <c r="P60">
        <f>IF((J60+K60)=0,0,1)</f>
        <v>1</v>
      </c>
      <c r="Q60">
        <f>IF(P60=1,N60-M60,0)</f>
        <v>0</v>
      </c>
      <c r="R60">
        <f>IF(Q60&lt;0,0,Q60)</f>
        <v>0</v>
      </c>
      <c r="S60">
        <f>IF(N60=3,1,0)</f>
        <v>1</v>
      </c>
      <c r="T60">
        <f>_xlfn.IFNA(IF(S60=1,IF(B60="Overseas",1,0),0),0)</f>
        <v>0</v>
      </c>
    </row>
    <row r="61" spans="1:20" ht="15.75" customHeight="1" x14ac:dyDescent="0.2">
      <c r="A61" s="6" t="s">
        <v>552</v>
      </c>
      <c r="B61" t="str">
        <f>_xlfn.IFNA(VLOOKUP(A61,'IPLPlayerAuctionData (20-22)'!$A$3:$G$501,7,FALSE),"Others")</f>
        <v xml:space="preserve">Indian </v>
      </c>
      <c r="C61" s="30">
        <f>COUNTIFS('IPLPlayerAuctionData (20-22)'!$A:$A,'IPL - Batsman Database (20-22)'!$A41,'IPLPlayerAuctionData (20-22)'!$F:$F,2020)</f>
        <v>1</v>
      </c>
      <c r="D61" s="30">
        <f>COUNTIFS('IPLPlayerAuctionData (20-22)'!$A:$A,'IPL - Batsman Database (20-22)'!$A41,'IPLPlayerAuctionData (20-22)'!$F:$F,2021)</f>
        <v>1</v>
      </c>
      <c r="E61" s="30">
        <f>COUNTIFS('IPLPlayerAuctionData (20-22)'!$A:$A,'IPL - Batsman Database (20-22)'!$A41,'IPLPlayerAuctionData (20-22)'!$F:$F,2022)</f>
        <v>1</v>
      </c>
      <c r="F61" s="30">
        <f>COUNTIFS('IPL20 - Most Runs'!$B:$B,'IPL - Batsman Database (20-22)'!$A41)</f>
        <v>1</v>
      </c>
      <c r="G61" s="30">
        <f>COUNTIFS('IPL21 - Most Runs'!$B:$B,'IPL - Batsman Database (20-22)'!$A41)</f>
        <v>1</v>
      </c>
      <c r="H61" s="30">
        <f>COUNTIFS('IPL22 - Most Runs'!$B:$B,'IPL - Batsman Database (20-22)'!$A41)</f>
        <v>1</v>
      </c>
      <c r="I61" s="30">
        <f>_xlfn.IFNA(VLOOKUP($A61,'IPL20 - Most Runs'!$B$2:$N$135,2,FALSE),0)</f>
        <v>13</v>
      </c>
      <c r="J61" s="30">
        <f>_xlfn.IFNA(VLOOKUP($A61,'IPL21 - Most Runs'!$B$2:$N$151,2,FALSE),0)</f>
        <v>15</v>
      </c>
      <c r="K61" s="30">
        <f>_xlfn.IFNA(VLOOKUP($A61,'IPL22 - Most Runs'!$B$2:$N$164,2,FALSE),0)</f>
        <v>10</v>
      </c>
      <c r="L61" s="15">
        <f>SUM(I61:K61)</f>
        <v>38</v>
      </c>
      <c r="M61" s="15">
        <f>SUM(C61:E61)</f>
        <v>3</v>
      </c>
      <c r="N61">
        <f>SUM(F61:H61)</f>
        <v>3</v>
      </c>
      <c r="O61">
        <f>COUNTIF(I61:K61,0)</f>
        <v>0</v>
      </c>
      <c r="P61">
        <f>IF((J61+K61)=0,0,1)</f>
        <v>1</v>
      </c>
      <c r="Q61">
        <f>IF(P61=1,N61-M61,0)</f>
        <v>0</v>
      </c>
      <c r="R61">
        <f>IF(Q61&lt;0,0,Q61)</f>
        <v>0</v>
      </c>
      <c r="S61">
        <f>IF(N61=3,1,0)</f>
        <v>1</v>
      </c>
      <c r="T61">
        <f>_xlfn.IFNA(IF(S61=1,IF(B61="Overseas",1,0),0),0)</f>
        <v>0</v>
      </c>
    </row>
    <row r="62" spans="1:20" ht="15.75" customHeight="1" x14ac:dyDescent="0.2">
      <c r="A62" s="6" t="s">
        <v>266</v>
      </c>
      <c r="B62" t="str">
        <f>_xlfn.IFNA(VLOOKUP(A62,'IPLPlayerAuctionData (20-22)'!$A$3:$G$501,7,FALSE),"Others")</f>
        <v>Indian</v>
      </c>
      <c r="C62" s="30">
        <f>COUNTIFS('IPLPlayerAuctionData (20-22)'!$A:$A,'IPL - Batsman Database (20-22)'!$A84,'IPLPlayerAuctionData (20-22)'!$F:$F,2020)</f>
        <v>1</v>
      </c>
      <c r="D62" s="30">
        <f>COUNTIFS('IPLPlayerAuctionData (20-22)'!$A:$A,'IPL - Batsman Database (20-22)'!$A84,'IPLPlayerAuctionData (20-22)'!$F:$F,2021)</f>
        <v>1</v>
      </c>
      <c r="E62" s="30">
        <f>COUNTIFS('IPLPlayerAuctionData (20-22)'!$A:$A,'IPL - Batsman Database (20-22)'!$A84,'IPLPlayerAuctionData (20-22)'!$F:$F,2022)</f>
        <v>1</v>
      </c>
      <c r="F62" s="30">
        <f>COUNTIFS('IPL20 - Most Runs'!$B:$B,'IPL - Batsman Database (20-22)'!$A84)</f>
        <v>1</v>
      </c>
      <c r="G62" s="30">
        <f>COUNTIFS('IPL21 - Most Runs'!$B:$B,'IPL - Batsman Database (20-22)'!$A84)</f>
        <v>1</v>
      </c>
      <c r="H62" s="30">
        <f>COUNTIFS('IPL22 - Most Runs'!$B:$B,'IPL - Batsman Database (20-22)'!$A84)</f>
        <v>1</v>
      </c>
      <c r="I62" s="30">
        <f>_xlfn.IFNA(VLOOKUP($A62,'IPL20 - Most Runs'!$B$2:$N$135,2,FALSE),0)</f>
        <v>14</v>
      </c>
      <c r="J62" s="30">
        <f>_xlfn.IFNA(VLOOKUP($A62,'IPL21 - Most Runs'!$B$2:$N$151,2,FALSE),0)</f>
        <v>5</v>
      </c>
      <c r="K62" s="30">
        <f>_xlfn.IFNA(VLOOKUP($A62,'IPL22 - Most Runs'!$B$2:$N$164,2,FALSE),0)</f>
        <v>2</v>
      </c>
      <c r="L62" s="15">
        <f>SUM(I62:K62)</f>
        <v>21</v>
      </c>
      <c r="M62" s="15">
        <f>SUM(C62:E62)</f>
        <v>3</v>
      </c>
      <c r="N62">
        <f>SUM(F62:H62)</f>
        <v>3</v>
      </c>
      <c r="O62">
        <f>COUNTIF(I62:K62,0)</f>
        <v>0</v>
      </c>
      <c r="P62">
        <f>IF((J62+K62)=0,0,1)</f>
        <v>1</v>
      </c>
      <c r="Q62">
        <f>IF(P62=1,N62-M62,0)</f>
        <v>0</v>
      </c>
      <c r="R62">
        <f>IF(Q62&lt;0,0,Q62)</f>
        <v>0</v>
      </c>
      <c r="S62">
        <f>IF(N62=3,1,0)</f>
        <v>1</v>
      </c>
      <c r="T62">
        <f>_xlfn.IFNA(IF(S62=1,IF(B62="Overseas",1,0),0),0)</f>
        <v>0</v>
      </c>
    </row>
    <row r="63" spans="1:20" ht="15.75" hidden="1" customHeight="1" x14ac:dyDescent="0.2">
      <c r="A63" s="6" t="s">
        <v>114</v>
      </c>
      <c r="B63" t="str">
        <f>_xlfn.IFNA(VLOOKUP(A63,'IPLPlayerAuctionData (20-22)'!$A$3:$G$501,7,FALSE),"Others")</f>
        <v>Indian</v>
      </c>
      <c r="C63" s="30">
        <f>COUNTIFS('IPLPlayerAuctionData (20-22)'!$A:$A,'IPL - Batsman Database (20-22)'!$A63,'IPLPlayerAuctionData (20-22)'!$F:$F,2020)</f>
        <v>0</v>
      </c>
      <c r="D63" s="30">
        <f>COUNTIFS('IPLPlayerAuctionData (20-22)'!$A:$A,'IPL - Batsman Database (20-22)'!$A63,'IPLPlayerAuctionData (20-22)'!$F:$F,2021)</f>
        <v>0</v>
      </c>
      <c r="E63" s="30">
        <f>COUNTIFS('IPLPlayerAuctionData (20-22)'!$A:$A,'IPL - Batsman Database (20-22)'!$A63,'IPLPlayerAuctionData (20-22)'!$F:$F,2022)</f>
        <v>1</v>
      </c>
      <c r="F63" s="30">
        <f>COUNTIFS('IPL20 - Most Runs'!$B:$B,'IPL - Batsman Database (20-22)'!$A63)</f>
        <v>0</v>
      </c>
      <c r="G63" s="30">
        <f>COUNTIFS('IPL21 - Most Runs'!$B:$B,'IPL - Batsman Database (20-22)'!$A63)</f>
        <v>1</v>
      </c>
      <c r="H63" s="30">
        <f>COUNTIFS('IPL22 - Most Runs'!$B:$B,'IPL - Batsman Database (20-22)'!$A63)</f>
        <v>1</v>
      </c>
      <c r="I63" s="30">
        <f>_xlfn.IFNA(VLOOKUP($A63,'IPL20 - Most Runs'!$B$2:$N$135,2,FALSE),0)</f>
        <v>0</v>
      </c>
      <c r="J63" s="30">
        <f>_xlfn.IFNA(VLOOKUP($A63,'IPL21 - Most Runs'!$B$2:$N$151,2,FALSE),0)</f>
        <v>16</v>
      </c>
      <c r="K63" s="30">
        <f>_xlfn.IFNA(VLOOKUP($A63,'IPL22 - Most Runs'!$B$2:$N$164,2,FALSE),0)</f>
        <v>13</v>
      </c>
      <c r="L63" s="15">
        <f>SUM(I63:K63)</f>
        <v>29</v>
      </c>
      <c r="M63" s="15">
        <f>SUM(C63:E63)</f>
        <v>1</v>
      </c>
      <c r="N63">
        <f>SUM(F63:H63)</f>
        <v>2</v>
      </c>
      <c r="O63">
        <f>COUNTIF(I63:K63,0)</f>
        <v>1</v>
      </c>
      <c r="P63">
        <f>IF((J63+K63)=0,0,1)</f>
        <v>1</v>
      </c>
      <c r="Q63">
        <f>IF(P63=1,N63-M63,0)</f>
        <v>1</v>
      </c>
      <c r="R63">
        <f>IF(Q63&lt;0,0,Q63)</f>
        <v>1</v>
      </c>
      <c r="S63">
        <f>IF(N63=3,1,0)</f>
        <v>0</v>
      </c>
      <c r="T63">
        <f>_xlfn.IFNA(IF(S63=1,IF(B63="Overseas",1,0),0),0)</f>
        <v>0</v>
      </c>
    </row>
    <row r="64" spans="1:20" ht="15.75" customHeight="1" x14ac:dyDescent="0.2">
      <c r="A64" s="6" t="s">
        <v>267</v>
      </c>
      <c r="B64" t="str">
        <f>_xlfn.IFNA(VLOOKUP(A64,'IPLPlayerAuctionData (20-22)'!$A$3:$G$501,7,FALSE),"Others")</f>
        <v>Overseas</v>
      </c>
      <c r="C64" s="30">
        <f>COUNTIFS('IPLPlayerAuctionData (20-22)'!$A:$A,'IPL - Batsman Database (20-22)'!$A21,'IPLPlayerAuctionData (20-22)'!$F:$F,2020)</f>
        <v>1</v>
      </c>
      <c r="D64" s="30">
        <f>COUNTIFS('IPLPlayerAuctionData (20-22)'!$A:$A,'IPL - Batsman Database (20-22)'!$A21,'IPLPlayerAuctionData (20-22)'!$F:$F,2021)</f>
        <v>1</v>
      </c>
      <c r="E64" s="30">
        <f>COUNTIFS('IPLPlayerAuctionData (20-22)'!$A:$A,'IPL - Batsman Database (20-22)'!$A21,'IPLPlayerAuctionData (20-22)'!$F:$F,2022)</f>
        <v>1</v>
      </c>
      <c r="F64" s="30">
        <f>COUNTIFS('IPL20 - Most Runs'!$B:$B,'IPL - Batsman Database (20-22)'!$A21)</f>
        <v>1</v>
      </c>
      <c r="G64" s="30">
        <f>COUNTIFS('IPL21 - Most Runs'!$B:$B,'IPL - Batsman Database (20-22)'!$A21)</f>
        <v>1</v>
      </c>
      <c r="H64" s="30">
        <f>COUNTIFS('IPL22 - Most Runs'!$B:$B,'IPL - Batsman Database (20-22)'!$A21)</f>
        <v>1</v>
      </c>
      <c r="I64" s="30">
        <f>_xlfn.IFNA(VLOOKUP($A64,'IPL20 - Most Runs'!$B$2:$N$135,2,FALSE),0)</f>
        <v>16</v>
      </c>
      <c r="J64" s="30">
        <f>_xlfn.IFNA(VLOOKUP($A64,'IPL21 - Most Runs'!$B$2:$N$151,2,FALSE),0)</f>
        <v>11</v>
      </c>
      <c r="K64" s="30">
        <f>_xlfn.IFNA(VLOOKUP($A64,'IPL22 - Most Runs'!$B$2:$N$164,2,FALSE),0)</f>
        <v>15</v>
      </c>
      <c r="L64" s="15">
        <f>SUM(I64:K64)</f>
        <v>42</v>
      </c>
      <c r="M64" s="15">
        <f>SUM(C64:E64)</f>
        <v>3</v>
      </c>
      <c r="N64">
        <f>SUM(F64:H64)</f>
        <v>3</v>
      </c>
      <c r="O64">
        <f>COUNTIF(I64:K64,0)</f>
        <v>0</v>
      </c>
      <c r="P64">
        <f>IF((J64+K64)=0,0,1)</f>
        <v>1</v>
      </c>
      <c r="Q64">
        <f>IF(P64=1,N64-M64,0)</f>
        <v>0</v>
      </c>
      <c r="R64">
        <f>IF(Q64&lt;0,0,Q64)</f>
        <v>0</v>
      </c>
      <c r="S64">
        <f>IF(N64=3,1,0)</f>
        <v>1</v>
      </c>
      <c r="T64">
        <f>_xlfn.IFNA(IF(S64=1,IF(B64="Overseas",1,0),0),0)</f>
        <v>1</v>
      </c>
    </row>
    <row r="65" spans="1:20" ht="15.75" hidden="1" customHeight="1" x14ac:dyDescent="0.2">
      <c r="A65" s="6" t="s">
        <v>145</v>
      </c>
      <c r="B65" t="str">
        <f>_xlfn.IFNA(VLOOKUP(A65,'IPLPlayerAuctionData (20-22)'!$A$3:$G$501,7,FALSE),"Others")</f>
        <v>Indian</v>
      </c>
      <c r="C65" s="30">
        <f>COUNTIFS('IPLPlayerAuctionData (20-22)'!$A:$A,'IPL - Batsman Database (20-22)'!$A65,'IPLPlayerAuctionData (20-22)'!$F:$F,2020)</f>
        <v>0</v>
      </c>
      <c r="D65" s="30">
        <f>COUNTIFS('IPLPlayerAuctionData (20-22)'!$A:$A,'IPL - Batsman Database (20-22)'!$A65,'IPLPlayerAuctionData (20-22)'!$F:$F,2021)</f>
        <v>0</v>
      </c>
      <c r="E65" s="30">
        <f>COUNTIFS('IPLPlayerAuctionData (20-22)'!$A:$A,'IPL - Batsman Database (20-22)'!$A65,'IPLPlayerAuctionData (20-22)'!$F:$F,2022)</f>
        <v>1</v>
      </c>
      <c r="F65" s="30">
        <f>COUNTIFS('IPL20 - Most Runs'!$B:$B,'IPL - Batsman Database (20-22)'!$A65)</f>
        <v>1</v>
      </c>
      <c r="G65" s="30">
        <f>COUNTIFS('IPL21 - Most Runs'!$B:$B,'IPL - Batsman Database (20-22)'!$A65)</f>
        <v>1</v>
      </c>
      <c r="H65" s="30">
        <f>COUNTIFS('IPL22 - Most Runs'!$B:$B,'IPL - Batsman Database (20-22)'!$A65)</f>
        <v>0</v>
      </c>
      <c r="I65" s="30">
        <f>_xlfn.IFNA(VLOOKUP($A65,'IPL20 - Most Runs'!$B$2:$N$135,2,FALSE),0)</f>
        <v>14</v>
      </c>
      <c r="J65" s="30">
        <f>_xlfn.IFNA(VLOOKUP($A65,'IPL21 - Most Runs'!$B$2:$N$151,2,FALSE),0)</f>
        <v>15</v>
      </c>
      <c r="K65" s="30">
        <f>_xlfn.IFNA(VLOOKUP($A65,'IPL22 - Most Runs'!$B$2:$N$164,2,FALSE),0)</f>
        <v>0</v>
      </c>
      <c r="L65" s="15">
        <f>SUM(I65:K65)</f>
        <v>29</v>
      </c>
      <c r="M65" s="15">
        <f>SUM(C65:E65)</f>
        <v>1</v>
      </c>
      <c r="N65">
        <f>SUM(F65:H65)</f>
        <v>2</v>
      </c>
      <c r="O65">
        <f>COUNTIF(I65:K65,0)</f>
        <v>1</v>
      </c>
      <c r="P65">
        <f>IF((J65+K65)=0,0,1)</f>
        <v>1</v>
      </c>
      <c r="Q65">
        <f>IF(P65=1,N65-M65,0)</f>
        <v>1</v>
      </c>
      <c r="R65">
        <f>IF(Q65&lt;0,0,Q65)</f>
        <v>1</v>
      </c>
      <c r="S65">
        <f>IF(N65=3,1,0)</f>
        <v>0</v>
      </c>
      <c r="T65">
        <f>_xlfn.IFNA(IF(S65=1,IF(B65="Overseas",1,0),0),0)</f>
        <v>0</v>
      </c>
    </row>
    <row r="66" spans="1:20" ht="15.75" customHeight="1" x14ac:dyDescent="0.2">
      <c r="A66" s="6" t="s">
        <v>272</v>
      </c>
      <c r="B66" t="str">
        <f>_xlfn.IFNA(VLOOKUP(A66,'IPLPlayerAuctionData (20-22)'!$A$3:$G$501,7,FALSE),"Others")</f>
        <v>Indian</v>
      </c>
      <c r="C66" s="30">
        <f>COUNTIFS('IPLPlayerAuctionData (20-22)'!$A:$A,'IPL - Batsman Database (20-22)'!$A37,'IPLPlayerAuctionData (20-22)'!$F:$F,2020)</f>
        <v>1</v>
      </c>
      <c r="D66" s="30">
        <f>COUNTIFS('IPLPlayerAuctionData (20-22)'!$A:$A,'IPL - Batsman Database (20-22)'!$A37,'IPLPlayerAuctionData (20-22)'!$F:$F,2021)</f>
        <v>1</v>
      </c>
      <c r="E66" s="30">
        <f>COUNTIFS('IPLPlayerAuctionData (20-22)'!$A:$A,'IPL - Batsman Database (20-22)'!$A37,'IPLPlayerAuctionData (20-22)'!$F:$F,2022)</f>
        <v>1</v>
      </c>
      <c r="F66" s="30">
        <f>COUNTIFS('IPL20 - Most Runs'!$B:$B,'IPL - Batsman Database (20-22)'!$A37)</f>
        <v>1</v>
      </c>
      <c r="G66" s="30">
        <f>COUNTIFS('IPL21 - Most Runs'!$B:$B,'IPL - Batsman Database (20-22)'!$A37)</f>
        <v>1</v>
      </c>
      <c r="H66" s="30">
        <f>COUNTIFS('IPL22 - Most Runs'!$B:$B,'IPL - Batsman Database (20-22)'!$A37)</f>
        <v>1</v>
      </c>
      <c r="I66" s="30">
        <f>_xlfn.IFNA(VLOOKUP($A66,'IPL20 - Most Runs'!$B$2:$N$135,2,FALSE),0)</f>
        <v>15</v>
      </c>
      <c r="J66" s="30">
        <f>_xlfn.IFNA(VLOOKUP($A66,'IPL21 - Most Runs'!$B$2:$N$151,2,FALSE),0)</f>
        <v>11</v>
      </c>
      <c r="K66" s="30">
        <f>_xlfn.IFNA(VLOOKUP($A66,'IPL22 - Most Runs'!$B$2:$N$164,2,FALSE),0)</f>
        <v>13</v>
      </c>
      <c r="L66" s="15">
        <f>SUM(I66:K66)</f>
        <v>39</v>
      </c>
      <c r="M66" s="15">
        <f>SUM(C66:E66)</f>
        <v>3</v>
      </c>
      <c r="N66">
        <f>SUM(F66:H66)</f>
        <v>3</v>
      </c>
      <c r="O66">
        <f>COUNTIF(I66:K66,0)</f>
        <v>0</v>
      </c>
      <c r="P66">
        <f>IF((J66+K66)=0,0,1)</f>
        <v>1</v>
      </c>
      <c r="Q66">
        <f>IF(P66=1,N66-M66,0)</f>
        <v>0</v>
      </c>
      <c r="R66">
        <f>IF(Q66&lt;0,0,Q66)</f>
        <v>0</v>
      </c>
      <c r="S66">
        <f>IF(N66=3,1,0)</f>
        <v>1</v>
      </c>
      <c r="T66">
        <f>_xlfn.IFNA(IF(S66=1,IF(B66="Overseas",1,0),0),0)</f>
        <v>0</v>
      </c>
    </row>
    <row r="67" spans="1:20" ht="15.75" customHeight="1" x14ac:dyDescent="0.2">
      <c r="A67" s="6" t="s">
        <v>273</v>
      </c>
      <c r="B67" t="str">
        <f>_xlfn.IFNA(VLOOKUP(A67,'IPLPlayerAuctionData (20-22)'!$A$3:$G$501,7,FALSE),"Others")</f>
        <v>Indian</v>
      </c>
      <c r="C67" s="30">
        <f>COUNTIFS('IPLPlayerAuctionData (20-22)'!$A:$A,'IPL - Batsman Database (20-22)'!$A19,'IPLPlayerAuctionData (20-22)'!$F:$F,2020)</f>
        <v>1</v>
      </c>
      <c r="D67" s="30">
        <f>COUNTIFS('IPLPlayerAuctionData (20-22)'!$A:$A,'IPL - Batsman Database (20-22)'!$A19,'IPLPlayerAuctionData (20-22)'!$F:$F,2021)</f>
        <v>1</v>
      </c>
      <c r="E67" s="30">
        <f>COUNTIFS('IPLPlayerAuctionData (20-22)'!$A:$A,'IPL - Batsman Database (20-22)'!$A19,'IPLPlayerAuctionData (20-22)'!$F:$F,2022)</f>
        <v>1</v>
      </c>
      <c r="F67" s="30">
        <f>COUNTIFS('IPL20 - Most Runs'!$B:$B,'IPL - Batsman Database (20-22)'!$A19)</f>
        <v>1</v>
      </c>
      <c r="G67" s="30">
        <f>COUNTIFS('IPL21 - Most Runs'!$B:$B,'IPL - Batsman Database (20-22)'!$A19)</f>
        <v>1</v>
      </c>
      <c r="H67" s="30">
        <f>COUNTIFS('IPL22 - Most Runs'!$B:$B,'IPL - Batsman Database (20-22)'!$A19)</f>
        <v>1</v>
      </c>
      <c r="I67" s="30">
        <f>_xlfn.IFNA(VLOOKUP($A67,'IPL20 - Most Runs'!$B$2:$N$135,2,FALSE),0)</f>
        <v>14</v>
      </c>
      <c r="J67" s="30">
        <f>_xlfn.IFNA(VLOOKUP($A67,'IPL21 - Most Runs'!$B$2:$N$151,2,FALSE),0)</f>
        <v>14</v>
      </c>
      <c r="K67" s="30">
        <f>_xlfn.IFNA(VLOOKUP($A67,'IPL22 - Most Runs'!$B$2:$N$164,2,FALSE),0)</f>
        <v>16</v>
      </c>
      <c r="L67" s="15">
        <f>SUM(I67:K67)</f>
        <v>44</v>
      </c>
      <c r="M67" s="15">
        <f>SUM(C67:E67)</f>
        <v>3</v>
      </c>
      <c r="N67">
        <f>SUM(F67:H67)</f>
        <v>3</v>
      </c>
      <c r="O67">
        <f>COUNTIF(I67:K67,0)</f>
        <v>0</v>
      </c>
      <c r="P67">
        <f>IF((J67+K67)=0,0,1)</f>
        <v>1</v>
      </c>
      <c r="Q67">
        <f>IF(P67=1,N67-M67,0)</f>
        <v>0</v>
      </c>
      <c r="R67">
        <f>IF(Q67&lt;0,0,Q67)</f>
        <v>0</v>
      </c>
      <c r="S67">
        <f>IF(N67=3,1,0)</f>
        <v>1</v>
      </c>
      <c r="T67">
        <f>_xlfn.IFNA(IF(S67=1,IF(B67="Overseas",1,0),0),0)</f>
        <v>0</v>
      </c>
    </row>
    <row r="68" spans="1:20" ht="15.75" customHeight="1" x14ac:dyDescent="0.2">
      <c r="A68" s="6" t="s">
        <v>274</v>
      </c>
      <c r="B68" t="str">
        <f>_xlfn.IFNA(VLOOKUP(A68,'IPLPlayerAuctionData (20-22)'!$A$3:$G$501,7,FALSE),"Others")</f>
        <v>Indian</v>
      </c>
      <c r="C68" s="30">
        <f>COUNTIFS('IPLPlayerAuctionData (20-22)'!$A:$A,'IPL - Batsman Database (20-22)'!$A22,'IPLPlayerAuctionData (20-22)'!$F:$F,2020)</f>
        <v>1</v>
      </c>
      <c r="D68" s="30">
        <f>COUNTIFS('IPLPlayerAuctionData (20-22)'!$A:$A,'IPL - Batsman Database (20-22)'!$A22,'IPLPlayerAuctionData (20-22)'!$F:$F,2021)</f>
        <v>1</v>
      </c>
      <c r="E68" s="30">
        <f>COUNTIFS('IPLPlayerAuctionData (20-22)'!$A:$A,'IPL - Batsman Database (20-22)'!$A22,'IPLPlayerAuctionData (20-22)'!$F:$F,2022)</f>
        <v>1</v>
      </c>
      <c r="F68" s="30">
        <f>COUNTIFS('IPL20 - Most Runs'!$B:$B,'IPL - Batsman Database (20-22)'!$A22)</f>
        <v>1</v>
      </c>
      <c r="G68" s="30">
        <f>COUNTIFS('IPL21 - Most Runs'!$B:$B,'IPL - Batsman Database (20-22)'!$A22)</f>
        <v>1</v>
      </c>
      <c r="H68" s="30">
        <f>COUNTIFS('IPL22 - Most Runs'!$B:$B,'IPL - Batsman Database (20-22)'!$A22)</f>
        <v>1</v>
      </c>
      <c r="I68" s="30">
        <f>_xlfn.IFNA(VLOOKUP($A68,'IPL20 - Most Runs'!$B$2:$N$135,2,FALSE),0)</f>
        <v>11</v>
      </c>
      <c r="J68" s="30">
        <f>_xlfn.IFNA(VLOOKUP($A68,'IPL21 - Most Runs'!$B$2:$N$151,2,FALSE),0)</f>
        <v>17</v>
      </c>
      <c r="K68" s="30">
        <f>_xlfn.IFNA(VLOOKUP($A68,'IPL22 - Most Runs'!$B$2:$N$164,2,FALSE),0)</f>
        <v>14</v>
      </c>
      <c r="L68" s="15">
        <f>SUM(I68:K68)</f>
        <v>42</v>
      </c>
      <c r="M68" s="15">
        <f>SUM(C68:E68)</f>
        <v>3</v>
      </c>
      <c r="N68">
        <f>SUM(F68:H68)</f>
        <v>3</v>
      </c>
      <c r="O68">
        <f>COUNTIF(I68:K68,0)</f>
        <v>0</v>
      </c>
      <c r="P68">
        <f>IF((J68+K68)=0,0,1)</f>
        <v>1</v>
      </c>
      <c r="Q68">
        <f>IF(P68=1,N68-M68,0)</f>
        <v>0</v>
      </c>
      <c r="R68">
        <f>IF(Q68&lt;0,0,Q68)</f>
        <v>0</v>
      </c>
      <c r="S68">
        <f>IF(N68=3,1,0)</f>
        <v>1</v>
      </c>
      <c r="T68">
        <f>_xlfn.IFNA(IF(S68=1,IF(B68="Overseas",1,0),0),0)</f>
        <v>0</v>
      </c>
    </row>
    <row r="69" spans="1:20" ht="15.75" customHeight="1" x14ac:dyDescent="0.2">
      <c r="A69" s="6" t="s">
        <v>642</v>
      </c>
      <c r="B69" t="str">
        <f>_xlfn.IFNA(VLOOKUP(A69,'IPLPlayerAuctionData (20-22)'!$A$3:$G$501,7,FALSE),"Others")</f>
        <v>Overseas</v>
      </c>
      <c r="C69" s="30">
        <f>COUNTIFS('IPLPlayerAuctionData (20-22)'!$A:$A,'IPL - Batsman Database (20-22)'!$A10,'IPLPlayerAuctionData (20-22)'!$F:$F,2020)</f>
        <v>1</v>
      </c>
      <c r="D69" s="30">
        <f>COUNTIFS('IPLPlayerAuctionData (20-22)'!$A:$A,'IPL - Batsman Database (20-22)'!$A10,'IPLPlayerAuctionData (20-22)'!$F:$F,2021)</f>
        <v>1</v>
      </c>
      <c r="E69" s="30">
        <f>COUNTIFS('IPLPlayerAuctionData (20-22)'!$A:$A,'IPL - Batsman Database (20-22)'!$A10,'IPLPlayerAuctionData (20-22)'!$F:$F,2022)</f>
        <v>1</v>
      </c>
      <c r="F69" s="30">
        <f>COUNTIFS('IPL20 - Most Runs'!$B:$B,'IPL - Batsman Database (20-22)'!$A10)</f>
        <v>1</v>
      </c>
      <c r="G69" s="30">
        <f>COUNTIFS('IPL21 - Most Runs'!$B:$B,'IPL - Batsman Database (20-22)'!$A10)</f>
        <v>0</v>
      </c>
      <c r="H69" s="30">
        <f>COUNTIFS('IPL22 - Most Runs'!$B:$B,'IPL - Batsman Database (20-22)'!$A10)</f>
        <v>1</v>
      </c>
      <c r="I69" s="30">
        <f>_xlfn.IFNA(VLOOKUP($A69,'IPL20 - Most Runs'!$B$2:$N$135,2,FALSE),0)</f>
        <v>16</v>
      </c>
      <c r="J69" s="30">
        <f>_xlfn.IFNA(VLOOKUP($A69,'IPL21 - Most Runs'!$B$2:$N$151,2,FALSE),0)</f>
        <v>14</v>
      </c>
      <c r="K69" s="30">
        <f>_xlfn.IFNA(VLOOKUP($A69,'IPL22 - Most Runs'!$B$2:$N$164,2,FALSE),0)</f>
        <v>16</v>
      </c>
      <c r="L69" s="15">
        <f>SUM(I69:K69)</f>
        <v>46</v>
      </c>
      <c r="M69" s="15">
        <f>SUM(C69:E69)</f>
        <v>3</v>
      </c>
      <c r="N69">
        <f>SUM(F69:H69)</f>
        <v>2</v>
      </c>
      <c r="O69">
        <f>COUNTIF(I69:K69,0)</f>
        <v>0</v>
      </c>
      <c r="P69">
        <f>IF((J69+K69)=0,0,1)</f>
        <v>1</v>
      </c>
      <c r="Q69">
        <f>IF(P69=1,N69-M69,0)</f>
        <v>-1</v>
      </c>
      <c r="R69">
        <f>IF(Q69&lt;0,0,Q69)</f>
        <v>0</v>
      </c>
      <c r="S69">
        <f>IF(N69=3,1,0)</f>
        <v>0</v>
      </c>
      <c r="T69">
        <f>_xlfn.IFNA(IF(S69=1,IF(B69="Overseas",1,0),0),0)</f>
        <v>0</v>
      </c>
    </row>
    <row r="70" spans="1:20" ht="15.75" customHeight="1" x14ac:dyDescent="0.2">
      <c r="A70" s="6" t="s">
        <v>282</v>
      </c>
      <c r="B70" t="str">
        <f>_xlfn.IFNA(VLOOKUP(A70,'IPLPlayerAuctionData (20-22)'!$A$3:$G$501,7,FALSE),"Others")</f>
        <v>Indian</v>
      </c>
      <c r="C70" s="30">
        <f>COUNTIFS('IPLPlayerAuctionData (20-22)'!$A:$A,'IPL - Batsman Database (20-22)'!$A79,'IPLPlayerAuctionData (20-22)'!$F:$F,2020)</f>
        <v>1</v>
      </c>
      <c r="D70" s="30">
        <f>COUNTIFS('IPLPlayerAuctionData (20-22)'!$A:$A,'IPL - Batsman Database (20-22)'!$A79,'IPLPlayerAuctionData (20-22)'!$F:$F,2021)</f>
        <v>1</v>
      </c>
      <c r="E70" s="30">
        <f>COUNTIFS('IPLPlayerAuctionData (20-22)'!$A:$A,'IPL - Batsman Database (20-22)'!$A79,'IPLPlayerAuctionData (20-22)'!$F:$F,2022)</f>
        <v>1</v>
      </c>
      <c r="F70" s="30">
        <f>COUNTIFS('IPL20 - Most Runs'!$B:$B,'IPL - Batsman Database (20-22)'!$A79)</f>
        <v>1</v>
      </c>
      <c r="G70" s="30">
        <f>COUNTIFS('IPL21 - Most Runs'!$B:$B,'IPL - Batsman Database (20-22)'!$A79)</f>
        <v>1</v>
      </c>
      <c r="H70" s="30">
        <f>COUNTIFS('IPL22 - Most Runs'!$B:$B,'IPL - Batsman Database (20-22)'!$A79)</f>
        <v>1</v>
      </c>
      <c r="I70" s="30">
        <f>_xlfn.IFNA(VLOOKUP($A70,'IPL20 - Most Runs'!$B$2:$N$135,2,FALSE),0)</f>
        <v>14</v>
      </c>
      <c r="J70" s="30">
        <f>_xlfn.IFNA(VLOOKUP($A70,'IPL21 - Most Runs'!$B$2:$N$151,2,FALSE),0)</f>
        <v>9</v>
      </c>
      <c r="K70" s="30">
        <f>_xlfn.IFNA(VLOOKUP($A70,'IPL22 - Most Runs'!$B$2:$N$164,2,FALSE),0)</f>
        <v>0</v>
      </c>
      <c r="L70" s="15">
        <f>SUM(I70:K70)</f>
        <v>23</v>
      </c>
      <c r="M70" s="15">
        <f>SUM(C70:E70)</f>
        <v>3</v>
      </c>
      <c r="N70">
        <f>SUM(F70:H70)</f>
        <v>3</v>
      </c>
      <c r="O70">
        <f>COUNTIF(I70:K70,0)</f>
        <v>1</v>
      </c>
      <c r="P70">
        <f>IF((J70+K70)=0,0,1)</f>
        <v>1</v>
      </c>
      <c r="Q70">
        <f>IF(P70=1,N70-M70,0)</f>
        <v>0</v>
      </c>
      <c r="R70">
        <f>IF(Q70&lt;0,0,Q70)</f>
        <v>0</v>
      </c>
      <c r="S70">
        <f>IF(N70=3,1,0)</f>
        <v>1</v>
      </c>
      <c r="T70">
        <f>_xlfn.IFNA(IF(S70=1,IF(B70="Overseas",1,0),0),0)</f>
        <v>0</v>
      </c>
    </row>
    <row r="71" spans="1:20" ht="15.75" customHeight="1" x14ac:dyDescent="0.2">
      <c r="A71" s="6" t="s">
        <v>563</v>
      </c>
      <c r="B71" t="str">
        <f>_xlfn.IFNA(VLOOKUP(A71,'IPLPlayerAuctionData (20-22)'!$A$3:$G$501,7,FALSE),"Others")</f>
        <v>Indian</v>
      </c>
      <c r="C71" s="30">
        <f>COUNTIFS('IPLPlayerAuctionData (20-22)'!$A:$A,'IPL - Batsman Database (20-22)'!$A14,'IPLPlayerAuctionData (20-22)'!$F:$F,2020)</f>
        <v>1</v>
      </c>
      <c r="D71" s="30">
        <f>COUNTIFS('IPLPlayerAuctionData (20-22)'!$A:$A,'IPL - Batsman Database (20-22)'!$A14,'IPLPlayerAuctionData (20-22)'!$F:$F,2021)</f>
        <v>1</v>
      </c>
      <c r="E71" s="30">
        <f>COUNTIFS('IPLPlayerAuctionData (20-22)'!$A:$A,'IPL - Batsman Database (20-22)'!$A14,'IPLPlayerAuctionData (20-22)'!$F:$F,2022)</f>
        <v>1</v>
      </c>
      <c r="F71" s="30">
        <f>COUNTIFS('IPL20 - Most Runs'!$B:$B,'IPL - Batsman Database (20-22)'!$A14)</f>
        <v>1</v>
      </c>
      <c r="G71" s="30">
        <f>COUNTIFS('IPL21 - Most Runs'!$B:$B,'IPL - Batsman Database (20-22)'!$A14)</f>
        <v>1</v>
      </c>
      <c r="H71" s="30">
        <f>COUNTIFS('IPL22 - Most Runs'!$B:$B,'IPL - Batsman Database (20-22)'!$A14)</f>
        <v>0</v>
      </c>
      <c r="I71" s="30">
        <f>_xlfn.IFNA(VLOOKUP($A71,'IPL20 - Most Runs'!$B$2:$N$135,2,FALSE),0)</f>
        <v>15</v>
      </c>
      <c r="J71" s="30">
        <f>_xlfn.IFNA(VLOOKUP($A71,'IPL21 - Most Runs'!$B$2:$N$151,2,FALSE),0)</f>
        <v>13</v>
      </c>
      <c r="K71" s="30">
        <f>_xlfn.IFNA(VLOOKUP($A71,'IPL22 - Most Runs'!$B$2:$N$164,2,FALSE),0)</f>
        <v>17</v>
      </c>
      <c r="L71" s="15">
        <f>SUM(I71:K71)</f>
        <v>45</v>
      </c>
      <c r="M71" s="15">
        <f>SUM(C71:E71)</f>
        <v>3</v>
      </c>
      <c r="N71">
        <f>SUM(F71:H71)</f>
        <v>2</v>
      </c>
      <c r="O71">
        <f>COUNTIF(I71:K71,0)</f>
        <v>0</v>
      </c>
      <c r="P71">
        <f>IF((J71+K71)=0,0,1)</f>
        <v>1</v>
      </c>
      <c r="Q71">
        <f>IF(P71=1,N71-M71,0)</f>
        <v>-1</v>
      </c>
      <c r="R71">
        <f>IF(Q71&lt;0,0,Q71)</f>
        <v>0</v>
      </c>
      <c r="S71">
        <f>IF(N71=3,1,0)</f>
        <v>0</v>
      </c>
      <c r="T71">
        <f>_xlfn.IFNA(IF(S71=1,IF(B71="Overseas",1,0),0),0)</f>
        <v>0</v>
      </c>
    </row>
    <row r="72" spans="1:20" ht="15.75" customHeight="1" x14ac:dyDescent="0.2">
      <c r="A72" s="6" t="s">
        <v>646</v>
      </c>
      <c r="B72" t="str">
        <f>_xlfn.IFNA(VLOOKUP(A72,'IPLPlayerAuctionData (20-22)'!$A$3:$G$501,7,FALSE),"Others")</f>
        <v>Indian</v>
      </c>
      <c r="C72" s="30">
        <f>COUNTIFS('IPLPlayerAuctionData (20-22)'!$A:$A,'IPL - Batsman Database (20-22)'!$A33,'IPLPlayerAuctionData (20-22)'!$F:$F,2020)</f>
        <v>1</v>
      </c>
      <c r="D72" s="30">
        <f>COUNTIFS('IPLPlayerAuctionData (20-22)'!$A:$A,'IPL - Batsman Database (20-22)'!$A33,'IPLPlayerAuctionData (20-22)'!$F:$F,2021)</f>
        <v>1</v>
      </c>
      <c r="E72" s="30">
        <f>COUNTIFS('IPLPlayerAuctionData (20-22)'!$A:$A,'IPL - Batsman Database (20-22)'!$A33,'IPLPlayerAuctionData (20-22)'!$F:$F,2022)</f>
        <v>1</v>
      </c>
      <c r="F72" s="30">
        <f>COUNTIFS('IPL20 - Most Runs'!$B:$B,'IPL - Batsman Database (20-22)'!$A33)</f>
        <v>1</v>
      </c>
      <c r="G72" s="30">
        <f>COUNTIFS('IPL21 - Most Runs'!$B:$B,'IPL - Batsman Database (20-22)'!$A33)</f>
        <v>1</v>
      </c>
      <c r="H72" s="30">
        <f>COUNTIFS('IPL22 - Most Runs'!$B:$B,'IPL - Batsman Database (20-22)'!$A33)</f>
        <v>1</v>
      </c>
      <c r="I72" s="30">
        <f>_xlfn.IFNA(VLOOKUP($A72,'IPL20 - Most Runs'!$B$2:$N$135,2,FALSE),0)</f>
        <v>14</v>
      </c>
      <c r="J72" s="30">
        <f>_xlfn.IFNA(VLOOKUP($A72,'IPL21 - Most Runs'!$B$2:$N$151,2,FALSE),0)</f>
        <v>16</v>
      </c>
      <c r="K72" s="30">
        <f>_xlfn.IFNA(VLOOKUP($A72,'IPL22 - Most Runs'!$B$2:$N$164,2,FALSE),0)</f>
        <v>10</v>
      </c>
      <c r="L72" s="15">
        <f>SUM(I72:K72)</f>
        <v>40</v>
      </c>
      <c r="M72" s="15">
        <f>SUM(C72:E72)</f>
        <v>3</v>
      </c>
      <c r="N72">
        <f>SUM(F72:H72)</f>
        <v>3</v>
      </c>
      <c r="O72">
        <f>COUNTIF(I72:K72,0)</f>
        <v>0</v>
      </c>
      <c r="P72">
        <f>IF((J72+K72)=0,0,1)</f>
        <v>1</v>
      </c>
      <c r="Q72">
        <f>IF(P72=1,N72-M72,0)</f>
        <v>0</v>
      </c>
      <c r="R72">
        <f>IF(Q72&lt;0,0,Q72)</f>
        <v>0</v>
      </c>
      <c r="S72">
        <f>IF(N72=3,1,0)</f>
        <v>1</v>
      </c>
      <c r="T72">
        <f>_xlfn.IFNA(IF(S72=1,IF(B72="Overseas",1,0),0),0)</f>
        <v>0</v>
      </c>
    </row>
    <row r="73" spans="1:20" ht="15.75" hidden="1" customHeight="1" x14ac:dyDescent="0.2">
      <c r="A73" s="6" t="s">
        <v>141</v>
      </c>
      <c r="B73" t="str">
        <f>_xlfn.IFNA(VLOOKUP(A73,'IPLPlayerAuctionData (20-22)'!$A$3:$G$501,7,FALSE),"Others")</f>
        <v>Overseas</v>
      </c>
      <c r="C73" s="30">
        <f>COUNTIFS('IPLPlayerAuctionData (20-22)'!$A:$A,'IPL - Batsman Database (20-22)'!$A73,'IPLPlayerAuctionData (20-22)'!$F:$F,2020)</f>
        <v>1</v>
      </c>
      <c r="D73" s="30">
        <f>COUNTIFS('IPLPlayerAuctionData (20-22)'!$A:$A,'IPL - Batsman Database (20-22)'!$A73,'IPLPlayerAuctionData (20-22)'!$F:$F,2021)</f>
        <v>0</v>
      </c>
      <c r="E73" s="30">
        <f>COUNTIFS('IPLPlayerAuctionData (20-22)'!$A:$A,'IPL - Batsman Database (20-22)'!$A73,'IPLPlayerAuctionData (20-22)'!$F:$F,2022)</f>
        <v>1</v>
      </c>
      <c r="F73" s="30">
        <f>COUNTIFS('IPL20 - Most Runs'!$B:$B,'IPL - Batsman Database (20-22)'!$A73)</f>
        <v>0</v>
      </c>
      <c r="G73" s="30">
        <f>COUNTIFS('IPL21 - Most Runs'!$B:$B,'IPL - Batsman Database (20-22)'!$A73)</f>
        <v>1</v>
      </c>
      <c r="H73" s="30">
        <f>COUNTIFS('IPL22 - Most Runs'!$B:$B,'IPL - Batsman Database (20-22)'!$A73)</f>
        <v>1</v>
      </c>
      <c r="I73" s="30">
        <f>_xlfn.IFNA(VLOOKUP($A73,'IPL20 - Most Runs'!$B$2:$N$135,2,FALSE),0)</f>
        <v>0</v>
      </c>
      <c r="J73" s="30">
        <f>_xlfn.IFNA(VLOOKUP($A73,'IPL21 - Most Runs'!$B$2:$N$151,2,FALSE),0)</f>
        <v>9</v>
      </c>
      <c r="K73" s="30">
        <f>_xlfn.IFNA(VLOOKUP($A73,'IPL22 - Most Runs'!$B$2:$N$164,2,FALSE),0)</f>
        <v>16</v>
      </c>
      <c r="L73" s="15">
        <f>SUM(I73:K73)</f>
        <v>25</v>
      </c>
      <c r="M73" s="15">
        <f>SUM(C73:E73)</f>
        <v>2</v>
      </c>
      <c r="N73">
        <f>SUM(F73:H73)</f>
        <v>2</v>
      </c>
      <c r="O73">
        <f>COUNTIF(I73:K73,0)</f>
        <v>1</v>
      </c>
      <c r="P73">
        <f>IF((J73+K73)=0,0,1)</f>
        <v>1</v>
      </c>
      <c r="Q73">
        <f>IF(P73=1,N73-M73,0)</f>
        <v>0</v>
      </c>
      <c r="R73">
        <f>IF(Q73&lt;0,0,Q73)</f>
        <v>0</v>
      </c>
      <c r="S73">
        <f>IF(N73=3,1,0)</f>
        <v>0</v>
      </c>
      <c r="T73">
        <f>_xlfn.IFNA(IF(S73=1,IF(B73="Overseas",1,0),0),0)</f>
        <v>0</v>
      </c>
    </row>
    <row r="74" spans="1:20" ht="15.75" customHeight="1" x14ac:dyDescent="0.2">
      <c r="A74" s="6" t="s">
        <v>566</v>
      </c>
      <c r="B74" t="str">
        <f>_xlfn.IFNA(VLOOKUP(A74,'IPLPlayerAuctionData (20-22)'!$A$3:$G$501,7,FALSE),"Others")</f>
        <v>Indian</v>
      </c>
      <c r="C74" s="30">
        <f>COUNTIFS('IPLPlayerAuctionData (20-22)'!$A:$A,'IPL - Batsman Database (20-22)'!$A17,'IPLPlayerAuctionData (20-22)'!$F:$F,2020)</f>
        <v>1</v>
      </c>
      <c r="D74" s="30">
        <f>COUNTIFS('IPLPlayerAuctionData (20-22)'!$A:$A,'IPL - Batsman Database (20-22)'!$A17,'IPLPlayerAuctionData (20-22)'!$F:$F,2021)</f>
        <v>1</v>
      </c>
      <c r="E74" s="30">
        <f>COUNTIFS('IPLPlayerAuctionData (20-22)'!$A:$A,'IPL - Batsman Database (20-22)'!$A17,'IPLPlayerAuctionData (20-22)'!$F:$F,2022)</f>
        <v>1</v>
      </c>
      <c r="F74" s="30">
        <f>COUNTIFS('IPL20 - Most Runs'!$B:$B,'IPL - Batsman Database (20-22)'!$A17)</f>
        <v>1</v>
      </c>
      <c r="G74" s="30">
        <f>COUNTIFS('IPL21 - Most Runs'!$B:$B,'IPL - Batsman Database (20-22)'!$A17)</f>
        <v>1</v>
      </c>
      <c r="H74" s="30">
        <f>COUNTIFS('IPL22 - Most Runs'!$B:$B,'IPL - Batsman Database (20-22)'!$A17)</f>
        <v>1</v>
      </c>
      <c r="I74" s="30">
        <f>_xlfn.IFNA(VLOOKUP($A74,'IPL20 - Most Runs'!$B$2:$N$135,2,FALSE),0)</f>
        <v>14</v>
      </c>
      <c r="J74" s="30">
        <f>_xlfn.IFNA(VLOOKUP($A74,'IPL21 - Most Runs'!$B$2:$N$151,2,FALSE),0)</f>
        <v>16</v>
      </c>
      <c r="K74" s="30">
        <f>_xlfn.IFNA(VLOOKUP($A74,'IPL22 - Most Runs'!$B$2:$N$164,2,FALSE),0)</f>
        <v>14</v>
      </c>
      <c r="L74" s="15">
        <f>SUM(I74:K74)</f>
        <v>44</v>
      </c>
      <c r="M74" s="15">
        <f>SUM(C74:E74)</f>
        <v>3</v>
      </c>
      <c r="N74">
        <f>SUM(F74:H74)</f>
        <v>3</v>
      </c>
      <c r="O74">
        <f>COUNTIF(I74:K74,0)</f>
        <v>0</v>
      </c>
      <c r="P74">
        <f>IF((J74+K74)=0,0,1)</f>
        <v>1</v>
      </c>
      <c r="Q74">
        <f>IF(P74=1,N74-M74,0)</f>
        <v>0</v>
      </c>
      <c r="R74">
        <f>IF(Q74&lt;0,0,Q74)</f>
        <v>0</v>
      </c>
      <c r="S74">
        <f>IF(N74=3,1,0)</f>
        <v>1</v>
      </c>
      <c r="T74">
        <f>_xlfn.IFNA(IF(S74=1,IF(B74="Overseas",1,0),0),0)</f>
        <v>0</v>
      </c>
    </row>
    <row r="75" spans="1:20" ht="15.75" customHeight="1" x14ac:dyDescent="0.2">
      <c r="A75" s="6" t="s">
        <v>287</v>
      </c>
      <c r="B75" t="str">
        <f>_xlfn.IFNA(VLOOKUP(A75,'IPLPlayerAuctionData (20-22)'!$A$3:$G$501,7,FALSE),"Others")</f>
        <v>Indian</v>
      </c>
      <c r="C75" s="30">
        <f>COUNTIFS('IPLPlayerAuctionData (20-22)'!$A:$A,'IPL - Batsman Database (20-22)'!$A31,'IPLPlayerAuctionData (20-22)'!$F:$F,2020)</f>
        <v>1</v>
      </c>
      <c r="D75" s="30">
        <f>COUNTIFS('IPLPlayerAuctionData (20-22)'!$A:$A,'IPL - Batsman Database (20-22)'!$A31,'IPLPlayerAuctionData (20-22)'!$F:$F,2021)</f>
        <v>1</v>
      </c>
      <c r="E75" s="30">
        <f>COUNTIFS('IPLPlayerAuctionData (20-22)'!$A:$A,'IPL - Batsman Database (20-22)'!$A31,'IPLPlayerAuctionData (20-22)'!$F:$F,2022)</f>
        <v>1</v>
      </c>
      <c r="F75" s="30">
        <f>COUNTIFS('IPL20 - Most Runs'!$B:$B,'IPL - Batsman Database (20-22)'!$A31)</f>
        <v>1</v>
      </c>
      <c r="G75" s="30">
        <f>COUNTIFS('IPL21 - Most Runs'!$B:$B,'IPL - Batsman Database (20-22)'!$A31)</f>
        <v>1</v>
      </c>
      <c r="H75" s="30">
        <f>COUNTIFS('IPL22 - Most Runs'!$B:$B,'IPL - Batsman Database (20-22)'!$A31)</f>
        <v>0</v>
      </c>
      <c r="I75" s="30">
        <f>_xlfn.IFNA(VLOOKUP($A75,'IPL20 - Most Runs'!$B$2:$N$135,2,FALSE),0)</f>
        <v>12</v>
      </c>
      <c r="J75" s="30">
        <f>_xlfn.IFNA(VLOOKUP($A75,'IPL21 - Most Runs'!$B$2:$N$151,2,FALSE),0)</f>
        <v>11</v>
      </c>
      <c r="K75" s="30">
        <f>_xlfn.IFNA(VLOOKUP($A75,'IPL22 - Most Runs'!$B$2:$N$164,2,FALSE),0)</f>
        <v>17</v>
      </c>
      <c r="L75" s="15">
        <f>SUM(I75:K75)</f>
        <v>40</v>
      </c>
      <c r="M75" s="15">
        <f>SUM(C75:E75)</f>
        <v>3</v>
      </c>
      <c r="N75">
        <f>SUM(F75:H75)</f>
        <v>2</v>
      </c>
      <c r="O75">
        <f>COUNTIF(I75:K75,0)</f>
        <v>0</v>
      </c>
      <c r="P75">
        <f>IF((J75+K75)=0,0,1)</f>
        <v>1</v>
      </c>
      <c r="Q75">
        <f>IF(P75=1,N75-M75,0)</f>
        <v>-1</v>
      </c>
      <c r="R75">
        <f>IF(Q75&lt;0,0,Q75)</f>
        <v>0</v>
      </c>
      <c r="S75">
        <f>IF(N75=3,1,0)</f>
        <v>0</v>
      </c>
      <c r="T75">
        <f>_xlfn.IFNA(IF(S75=1,IF(B75="Overseas",1,0),0),0)</f>
        <v>0</v>
      </c>
    </row>
    <row r="76" spans="1:20" ht="15.75" customHeight="1" x14ac:dyDescent="0.2">
      <c r="A76" s="6" t="s">
        <v>288</v>
      </c>
      <c r="B76" t="str">
        <f>_xlfn.IFNA(VLOOKUP(A76,'IPLPlayerAuctionData (20-22)'!$A$3:$G$501,7,FALSE),"Others")</f>
        <v>Indian</v>
      </c>
      <c r="C76" s="30">
        <f>COUNTIFS('IPLPlayerAuctionData (20-22)'!$A:$A,'IPL - Batsman Database (20-22)'!$A67,'IPLPlayerAuctionData (20-22)'!$F:$F,2020)</f>
        <v>1</v>
      </c>
      <c r="D76" s="30">
        <f>COUNTIFS('IPLPlayerAuctionData (20-22)'!$A:$A,'IPL - Batsman Database (20-22)'!$A67,'IPLPlayerAuctionData (20-22)'!$F:$F,2021)</f>
        <v>1</v>
      </c>
      <c r="E76" s="30">
        <f>COUNTIFS('IPLPlayerAuctionData (20-22)'!$A:$A,'IPL - Batsman Database (20-22)'!$A67,'IPLPlayerAuctionData (20-22)'!$F:$F,2022)</f>
        <v>1</v>
      </c>
      <c r="F76" s="30">
        <f>COUNTIFS('IPL20 - Most Runs'!$B:$B,'IPL - Batsman Database (20-22)'!$A67)</f>
        <v>1</v>
      </c>
      <c r="G76" s="30">
        <f>COUNTIFS('IPL21 - Most Runs'!$B:$B,'IPL - Batsman Database (20-22)'!$A67)</f>
        <v>1</v>
      </c>
      <c r="H76" s="30">
        <f>COUNTIFS('IPL22 - Most Runs'!$B:$B,'IPL - Batsman Database (20-22)'!$A67)</f>
        <v>1</v>
      </c>
      <c r="I76" s="30">
        <f>_xlfn.IFNA(VLOOKUP($A76,'IPL20 - Most Runs'!$B$2:$N$135,2,FALSE),0)</f>
        <v>12</v>
      </c>
      <c r="J76" s="30">
        <f>_xlfn.IFNA(VLOOKUP($A76,'IPL21 - Most Runs'!$B$2:$N$151,2,FALSE),0)</f>
        <v>4</v>
      </c>
      <c r="K76" s="30">
        <f>_xlfn.IFNA(VLOOKUP($A76,'IPL22 - Most Runs'!$B$2:$N$164,2,FALSE),0)</f>
        <v>12</v>
      </c>
      <c r="L76" s="15">
        <f>SUM(I76:K76)</f>
        <v>28</v>
      </c>
      <c r="M76" s="15">
        <f>SUM(C76:E76)</f>
        <v>3</v>
      </c>
      <c r="N76">
        <f>SUM(F76:H76)</f>
        <v>3</v>
      </c>
      <c r="O76">
        <f>COUNTIF(I76:K76,0)</f>
        <v>0</v>
      </c>
      <c r="P76">
        <f>IF((J76+K76)=0,0,1)</f>
        <v>1</v>
      </c>
      <c r="Q76">
        <f>IF(P76=1,N76-M76,0)</f>
        <v>0</v>
      </c>
      <c r="R76">
        <f>IF(Q76&lt;0,0,Q76)</f>
        <v>0</v>
      </c>
      <c r="S76">
        <f>IF(N76=3,1,0)</f>
        <v>1</v>
      </c>
      <c r="T76">
        <f>_xlfn.IFNA(IF(S76=1,IF(B76="Overseas",1,0),0),0)</f>
        <v>0</v>
      </c>
    </row>
    <row r="77" spans="1:20" ht="15.75" customHeight="1" x14ac:dyDescent="0.2">
      <c r="A77" s="6" t="s">
        <v>647</v>
      </c>
      <c r="B77" t="str">
        <f>_xlfn.IFNA(VLOOKUP(A77,'IPLPlayerAuctionData (20-22)'!$A$3:$G$501,7,FALSE),"Others")</f>
        <v xml:space="preserve">Indian </v>
      </c>
      <c r="C77" s="30">
        <f>COUNTIFS('IPLPlayerAuctionData (20-22)'!$A:$A,'IPL - Batsman Database (20-22)'!$A35,'IPLPlayerAuctionData (20-22)'!$F:$F,2020)</f>
        <v>1</v>
      </c>
      <c r="D77" s="30">
        <f>COUNTIFS('IPLPlayerAuctionData (20-22)'!$A:$A,'IPL - Batsman Database (20-22)'!$A35,'IPLPlayerAuctionData (20-22)'!$F:$F,2021)</f>
        <v>1</v>
      </c>
      <c r="E77" s="30">
        <f>COUNTIFS('IPLPlayerAuctionData (20-22)'!$A:$A,'IPL - Batsman Database (20-22)'!$A35,'IPLPlayerAuctionData (20-22)'!$F:$F,2022)</f>
        <v>1</v>
      </c>
      <c r="F77" s="30">
        <f>COUNTIFS('IPL20 - Most Runs'!$B:$B,'IPL - Batsman Database (20-22)'!$A35)</f>
        <v>0</v>
      </c>
      <c r="G77" s="30">
        <f>COUNTIFS('IPL21 - Most Runs'!$B:$B,'IPL - Batsman Database (20-22)'!$A35)</f>
        <v>0</v>
      </c>
      <c r="H77" s="30">
        <f>COUNTIFS('IPL22 - Most Runs'!$B:$B,'IPL - Batsman Database (20-22)'!$A35)</f>
        <v>1</v>
      </c>
      <c r="I77" s="30">
        <f>_xlfn.IFNA(VLOOKUP($A77,'IPL20 - Most Runs'!$B$2:$N$135,2,FALSE),0)</f>
        <v>12</v>
      </c>
      <c r="J77" s="30">
        <f>_xlfn.IFNA(VLOOKUP($A77,'IPL21 - Most Runs'!$B$2:$N$151,2,FALSE),0)</f>
        <v>13</v>
      </c>
      <c r="K77" s="30">
        <f>_xlfn.IFNA(VLOOKUP($A77,'IPL22 - Most Runs'!$B$2:$N$164,2,FALSE),0)</f>
        <v>14</v>
      </c>
      <c r="L77" s="15">
        <f>SUM(I77:K77)</f>
        <v>39</v>
      </c>
      <c r="M77" s="15">
        <f>SUM(C77:E77)</f>
        <v>3</v>
      </c>
      <c r="N77">
        <f>SUM(F77:H77)</f>
        <v>1</v>
      </c>
      <c r="O77">
        <f>COUNTIF(I77:K77,0)</f>
        <v>0</v>
      </c>
      <c r="P77">
        <f>IF((J77+K77)=0,0,1)</f>
        <v>1</v>
      </c>
      <c r="Q77">
        <f>IF(P77=1,N77-M77,0)</f>
        <v>-2</v>
      </c>
      <c r="R77">
        <f>IF(Q77&lt;0,0,Q77)</f>
        <v>0</v>
      </c>
      <c r="S77">
        <f>IF(N77=3,1,0)</f>
        <v>0</v>
      </c>
      <c r="T77">
        <f>_xlfn.IFNA(IF(S77=1,IF(B77="Overseas",1,0),0),0)</f>
        <v>0</v>
      </c>
    </row>
    <row r="78" spans="1:20" ht="15.75" hidden="1" customHeight="1" x14ac:dyDescent="0.2">
      <c r="A78" s="6" t="s">
        <v>293</v>
      </c>
      <c r="B78" t="str">
        <f>_xlfn.IFNA(VLOOKUP(A78,'IPLPlayerAuctionData (20-22)'!$A$3:$G$501,7,FALSE),"Others")</f>
        <v>Overseas</v>
      </c>
      <c r="C78" s="30">
        <f>COUNTIFS('IPLPlayerAuctionData (20-22)'!$A:$A,'IPL - Batsman Database (20-22)'!$A78,'IPLPlayerAuctionData (20-22)'!$F:$F,2020)</f>
        <v>1</v>
      </c>
      <c r="D78" s="30">
        <f>COUNTIFS('IPLPlayerAuctionData (20-22)'!$A:$A,'IPL - Batsman Database (20-22)'!$A78,'IPLPlayerAuctionData (20-22)'!$F:$F,2021)</f>
        <v>0</v>
      </c>
      <c r="E78" s="30">
        <f>COUNTIFS('IPLPlayerAuctionData (20-22)'!$A:$A,'IPL - Batsman Database (20-22)'!$A78,'IPLPlayerAuctionData (20-22)'!$F:$F,2022)</f>
        <v>0</v>
      </c>
      <c r="F78" s="30">
        <f>COUNTIFS('IPL20 - Most Runs'!$B:$B,'IPL - Batsman Database (20-22)'!$A78)</f>
        <v>1</v>
      </c>
      <c r="G78" s="30">
        <f>COUNTIFS('IPL21 - Most Runs'!$B:$B,'IPL - Batsman Database (20-22)'!$A78)</f>
        <v>1</v>
      </c>
      <c r="H78" s="30">
        <f>COUNTIFS('IPL22 - Most Runs'!$B:$B,'IPL - Batsman Database (20-22)'!$A78)</f>
        <v>0</v>
      </c>
      <c r="I78" s="30">
        <f>_xlfn.IFNA(VLOOKUP($A78,'IPL20 - Most Runs'!$B$2:$N$135,2,FALSE),0)</f>
        <v>14</v>
      </c>
      <c r="J78" s="30">
        <f>_xlfn.IFNA(VLOOKUP($A78,'IPL21 - Most Runs'!$B$2:$N$151,2,FALSE),0)</f>
        <v>9</v>
      </c>
      <c r="K78" s="30">
        <f>_xlfn.IFNA(VLOOKUP($A78,'IPL22 - Most Runs'!$B$2:$N$164,2,FALSE),0)</f>
        <v>0</v>
      </c>
      <c r="L78" s="15">
        <f>SUM(I78:K78)</f>
        <v>23</v>
      </c>
      <c r="M78" s="15">
        <f>SUM(C78:E78)</f>
        <v>1</v>
      </c>
      <c r="N78">
        <f>SUM(F78:H78)</f>
        <v>2</v>
      </c>
      <c r="O78">
        <f>COUNTIF(I78:K78,0)</f>
        <v>1</v>
      </c>
      <c r="P78">
        <f>IF((J78+K78)=0,0,1)</f>
        <v>1</v>
      </c>
      <c r="Q78">
        <f>IF(P78=1,N78-M78,0)</f>
        <v>1</v>
      </c>
      <c r="R78">
        <f>IF(Q78&lt;0,0,Q78)</f>
        <v>1</v>
      </c>
      <c r="S78">
        <f>IF(N78=3,1,0)</f>
        <v>0</v>
      </c>
      <c r="T78">
        <f>_xlfn.IFNA(IF(S78=1,IF(B78="Overseas",1,0),0),0)</f>
        <v>0</v>
      </c>
    </row>
    <row r="79" spans="1:20" ht="15.75" customHeight="1" x14ac:dyDescent="0.2">
      <c r="A79" s="6" t="s">
        <v>570</v>
      </c>
      <c r="B79" t="str">
        <f>_xlfn.IFNA(VLOOKUP(A79,'IPLPlayerAuctionData (20-22)'!$A$3:$G$501,7,FALSE),"Others")</f>
        <v xml:space="preserve">Indian </v>
      </c>
      <c r="C79" s="30">
        <f>COUNTIFS('IPLPlayerAuctionData (20-22)'!$A:$A,'IPL - Batsman Database (20-22)'!$A46,'IPLPlayerAuctionData (20-22)'!$F:$F,2020)</f>
        <v>1</v>
      </c>
      <c r="D79" s="30">
        <f>COUNTIFS('IPLPlayerAuctionData (20-22)'!$A:$A,'IPL - Batsman Database (20-22)'!$A46,'IPLPlayerAuctionData (20-22)'!$F:$F,2021)</f>
        <v>1</v>
      </c>
      <c r="E79" s="30">
        <f>COUNTIFS('IPLPlayerAuctionData (20-22)'!$A:$A,'IPL - Batsman Database (20-22)'!$A46,'IPLPlayerAuctionData (20-22)'!$F:$F,2022)</f>
        <v>1</v>
      </c>
      <c r="F79" s="30">
        <f>COUNTIFS('IPL20 - Most Runs'!$B:$B,'IPL - Batsman Database (20-22)'!$A46)</f>
        <v>1</v>
      </c>
      <c r="G79" s="30">
        <f>COUNTIFS('IPL21 - Most Runs'!$B:$B,'IPL - Batsman Database (20-22)'!$A46)</f>
        <v>1</v>
      </c>
      <c r="H79" s="30">
        <f>COUNTIFS('IPL22 - Most Runs'!$B:$B,'IPL - Batsman Database (20-22)'!$A46)</f>
        <v>1</v>
      </c>
      <c r="I79" s="30">
        <f>_xlfn.IFNA(VLOOKUP($A79,'IPL20 - Most Runs'!$B$2:$N$135,2,FALSE),0)</f>
        <v>6</v>
      </c>
      <c r="J79" s="30">
        <f>_xlfn.IFNA(VLOOKUP($A79,'IPL21 - Most Runs'!$B$2:$N$151,2,FALSE),0)</f>
        <v>16</v>
      </c>
      <c r="K79" s="30">
        <f>_xlfn.IFNA(VLOOKUP($A79,'IPL22 - Most Runs'!$B$2:$N$164,2,FALSE),0)</f>
        <v>14</v>
      </c>
      <c r="L79" s="15">
        <f>SUM(I79:K79)</f>
        <v>36</v>
      </c>
      <c r="M79" s="15">
        <f>SUM(C79:E79)</f>
        <v>3</v>
      </c>
      <c r="N79">
        <f>SUM(F79:H79)</f>
        <v>3</v>
      </c>
      <c r="O79">
        <f>COUNTIF(I79:K79,0)</f>
        <v>0</v>
      </c>
      <c r="P79">
        <f>IF((J79+K79)=0,0,1)</f>
        <v>1</v>
      </c>
      <c r="Q79">
        <f>IF(P79=1,N79-M79,0)</f>
        <v>0</v>
      </c>
      <c r="R79">
        <f>IF(Q79&lt;0,0,Q79)</f>
        <v>0</v>
      </c>
      <c r="S79">
        <f>IF(N79=3,1,0)</f>
        <v>1</v>
      </c>
      <c r="T79">
        <f>_xlfn.IFNA(IF(S79=1,IF(B79="Overseas",1,0),0),0)</f>
        <v>0</v>
      </c>
    </row>
    <row r="80" spans="1:20" ht="15.75" hidden="1" customHeight="1" x14ac:dyDescent="0.2">
      <c r="A80" s="6" t="s">
        <v>341</v>
      </c>
      <c r="B80" t="str">
        <f>_xlfn.IFNA(VLOOKUP(A80,'IPLPlayerAuctionData (20-22)'!$A$3:$G$501,7,FALSE),"Others")</f>
        <v>Indian</v>
      </c>
      <c r="C80" s="30">
        <f>COUNTIFS('IPLPlayerAuctionData (20-22)'!$A:$A,'IPL - Batsman Database (20-22)'!$A80,'IPLPlayerAuctionData (20-22)'!$F:$F,2020)</f>
        <v>0</v>
      </c>
      <c r="D80" s="30">
        <f>COUNTIFS('IPLPlayerAuctionData (20-22)'!$A:$A,'IPL - Batsman Database (20-22)'!$A80,'IPLPlayerAuctionData (20-22)'!$F:$F,2021)</f>
        <v>1</v>
      </c>
      <c r="E80" s="30">
        <f>COUNTIFS('IPLPlayerAuctionData (20-22)'!$A:$A,'IPL - Batsman Database (20-22)'!$A80,'IPLPlayerAuctionData (20-22)'!$F:$F,2022)</f>
        <v>0</v>
      </c>
      <c r="F80" s="30">
        <f>COUNTIFS('IPL20 - Most Runs'!$B:$B,'IPL - Batsman Database (20-22)'!$A80)</f>
        <v>0</v>
      </c>
      <c r="G80" s="30">
        <f>COUNTIFS('IPL21 - Most Runs'!$B:$B,'IPL - Batsman Database (20-22)'!$A80)</f>
        <v>1</v>
      </c>
      <c r="H80" s="30">
        <f>COUNTIFS('IPL22 - Most Runs'!$B:$B,'IPL - Batsman Database (20-22)'!$A80)</f>
        <v>1</v>
      </c>
      <c r="I80" s="30">
        <f>_xlfn.IFNA(VLOOKUP($A80,'IPL20 - Most Runs'!$B$2:$N$135,2,FALSE),0)</f>
        <v>0</v>
      </c>
      <c r="J80" s="30">
        <f>_xlfn.IFNA(VLOOKUP($A80,'IPL21 - Most Runs'!$B$2:$N$151,2,FALSE),0)</f>
        <v>10</v>
      </c>
      <c r="K80" s="30">
        <f>_xlfn.IFNA(VLOOKUP($A80,'IPL22 - Most Runs'!$B$2:$N$164,2,FALSE),0)</f>
        <v>12</v>
      </c>
      <c r="L80" s="15">
        <f>SUM(I80:K80)</f>
        <v>22</v>
      </c>
      <c r="M80" s="15">
        <f>SUM(C80:E80)</f>
        <v>1</v>
      </c>
      <c r="N80">
        <f>SUM(F80:H80)</f>
        <v>2</v>
      </c>
      <c r="O80">
        <f>COUNTIF(I80:K80,0)</f>
        <v>1</v>
      </c>
      <c r="P80">
        <f>IF((J80+K80)=0,0,1)</f>
        <v>1</v>
      </c>
      <c r="Q80">
        <f>IF(P80=1,N80-M80,0)</f>
        <v>1</v>
      </c>
      <c r="R80">
        <f>IF(Q80&lt;0,0,Q80)</f>
        <v>1</v>
      </c>
      <c r="S80">
        <f>IF(N80=3,1,0)</f>
        <v>0</v>
      </c>
      <c r="T80">
        <f>_xlfn.IFNA(IF(S80=1,IF(B80="Overseas",1,0),0),0)</f>
        <v>0</v>
      </c>
    </row>
    <row r="81" spans="1:20" ht="15.75" hidden="1" customHeight="1" x14ac:dyDescent="0.2">
      <c r="A81" s="6" t="s">
        <v>240</v>
      </c>
      <c r="B81" t="str">
        <f>_xlfn.IFNA(VLOOKUP(A81,'IPLPlayerAuctionData (20-22)'!$A$3:$G$501,7,FALSE),"Others")</f>
        <v>Overseas</v>
      </c>
      <c r="C81" s="30">
        <f>COUNTIFS('IPLPlayerAuctionData (20-22)'!$A:$A,'IPL - Batsman Database (20-22)'!$A81,'IPLPlayerAuctionData (20-22)'!$F:$F,2020)</f>
        <v>0</v>
      </c>
      <c r="D81" s="30">
        <f>COUNTIFS('IPLPlayerAuctionData (20-22)'!$A:$A,'IPL - Batsman Database (20-22)'!$A81,'IPLPlayerAuctionData (20-22)'!$F:$F,2021)</f>
        <v>1</v>
      </c>
      <c r="E81" s="30">
        <f>COUNTIFS('IPLPlayerAuctionData (20-22)'!$A:$A,'IPL - Batsman Database (20-22)'!$A81,'IPLPlayerAuctionData (20-22)'!$F:$F,2022)</f>
        <v>1</v>
      </c>
      <c r="F81" s="30">
        <f>COUNTIFS('IPL20 - Most Runs'!$B:$B,'IPL - Batsman Database (20-22)'!$A81)</f>
        <v>0</v>
      </c>
      <c r="G81" s="30">
        <f>COUNTIFS('IPL21 - Most Runs'!$B:$B,'IPL - Batsman Database (20-22)'!$A81)</f>
        <v>1</v>
      </c>
      <c r="H81" s="30">
        <f>COUNTIFS('IPL22 - Most Runs'!$B:$B,'IPL - Batsman Database (20-22)'!$A81)</f>
        <v>1</v>
      </c>
      <c r="I81" s="30">
        <f>_xlfn.IFNA(VLOOKUP($A81,'IPL20 - Most Runs'!$B$2:$N$135,2,FALSE),0)</f>
        <v>0</v>
      </c>
      <c r="J81" s="30">
        <f>_xlfn.IFNA(VLOOKUP($A81,'IPL21 - Most Runs'!$B$2:$N$151,2,FALSE),0)</f>
        <v>14</v>
      </c>
      <c r="K81" s="30">
        <f>_xlfn.IFNA(VLOOKUP($A81,'IPL22 - Most Runs'!$B$2:$N$164,2,FALSE),0)</f>
        <v>8</v>
      </c>
      <c r="L81" s="15">
        <f>SUM(I81:K81)</f>
        <v>22</v>
      </c>
      <c r="M81" s="15">
        <f>SUM(C81:E81)</f>
        <v>2</v>
      </c>
      <c r="N81">
        <f>SUM(F81:H81)</f>
        <v>2</v>
      </c>
      <c r="O81">
        <f>COUNTIF(I81:K81,0)</f>
        <v>1</v>
      </c>
      <c r="P81">
        <f>IF((J81+K81)=0,0,1)</f>
        <v>1</v>
      </c>
      <c r="Q81">
        <f>IF(P81=1,N81-M81,0)</f>
        <v>0</v>
      </c>
      <c r="R81">
        <f>IF(Q81&lt;0,0,Q81)</f>
        <v>0</v>
      </c>
      <c r="S81">
        <f>IF(N81=3,1,0)</f>
        <v>0</v>
      </c>
      <c r="T81">
        <f>_xlfn.IFNA(IF(S81=1,IF(B81="Overseas",1,0),0),0)</f>
        <v>0</v>
      </c>
    </row>
    <row r="82" spans="1:20" ht="15.75" customHeight="1" x14ac:dyDescent="0.2">
      <c r="A82" s="6" t="s">
        <v>295</v>
      </c>
      <c r="B82" t="str">
        <f>_xlfn.IFNA(VLOOKUP(A82,'IPLPlayerAuctionData (20-22)'!$A$3:$G$501,7,FALSE),"Others")</f>
        <v>Indian</v>
      </c>
      <c r="C82" s="30">
        <f>COUNTIFS('IPLPlayerAuctionData (20-22)'!$A:$A,'IPL - Batsman Database (20-22)'!$A88,'IPLPlayerAuctionData (20-22)'!$F:$F,2020)</f>
        <v>1</v>
      </c>
      <c r="D82" s="30">
        <f>COUNTIFS('IPLPlayerAuctionData (20-22)'!$A:$A,'IPL - Batsman Database (20-22)'!$A88,'IPLPlayerAuctionData (20-22)'!$F:$F,2021)</f>
        <v>1</v>
      </c>
      <c r="E82" s="30">
        <f>COUNTIFS('IPLPlayerAuctionData (20-22)'!$A:$A,'IPL - Batsman Database (20-22)'!$A88,'IPLPlayerAuctionData (20-22)'!$F:$F,2022)</f>
        <v>1</v>
      </c>
      <c r="F82" s="30">
        <f>COUNTIFS('IPL20 - Most Runs'!$B:$B,'IPL - Batsman Database (20-22)'!$A88)</f>
        <v>1</v>
      </c>
      <c r="G82" s="30">
        <f>COUNTIFS('IPL21 - Most Runs'!$B:$B,'IPL - Batsman Database (20-22)'!$A88)</f>
        <v>1</v>
      </c>
      <c r="H82" s="30">
        <f>COUNTIFS('IPL22 - Most Runs'!$B:$B,'IPL - Batsman Database (20-22)'!$A88)</f>
        <v>1</v>
      </c>
      <c r="I82" s="30">
        <f>_xlfn.IFNA(VLOOKUP($A82,'IPL20 - Most Runs'!$B$2:$N$135,2,FALSE),0)</f>
        <v>13</v>
      </c>
      <c r="J82" s="30">
        <f>_xlfn.IFNA(VLOOKUP($A82,'IPL21 - Most Runs'!$B$2:$N$151,2,FALSE),0)</f>
        <v>7</v>
      </c>
      <c r="K82" s="30">
        <f>_xlfn.IFNA(VLOOKUP($A82,'IPL22 - Most Runs'!$B$2:$N$164,2,FALSE),0)</f>
        <v>0</v>
      </c>
      <c r="L82" s="15">
        <f>SUM(I82:K82)</f>
        <v>20</v>
      </c>
      <c r="M82" s="15">
        <f>SUM(C82:E82)</f>
        <v>3</v>
      </c>
      <c r="N82">
        <f>SUM(F82:H82)</f>
        <v>3</v>
      </c>
      <c r="O82">
        <f>COUNTIF(I82:K82,0)</f>
        <v>1</v>
      </c>
      <c r="P82">
        <f>IF((J82+K82)=0,0,1)</f>
        <v>1</v>
      </c>
      <c r="Q82">
        <f>IF(P82=1,N82-M82,0)</f>
        <v>0</v>
      </c>
      <c r="R82">
        <f>IF(Q82&lt;0,0,Q82)</f>
        <v>0</v>
      </c>
      <c r="S82">
        <f>IF(N82=3,1,0)</f>
        <v>1</v>
      </c>
      <c r="T82">
        <f>_xlfn.IFNA(IF(S82=1,IF(B82="Overseas",1,0),0),0)</f>
        <v>0</v>
      </c>
    </row>
    <row r="83" spans="1:20" ht="15.75" customHeight="1" x14ac:dyDescent="0.2">
      <c r="A83" s="6" t="s">
        <v>579</v>
      </c>
      <c r="B83" t="str">
        <f>_xlfn.IFNA(VLOOKUP(A83,'IPLPlayerAuctionData (20-22)'!$A$3:$G$501,7,FALSE),"Others")</f>
        <v xml:space="preserve">Indian </v>
      </c>
      <c r="C83" s="30">
        <f>COUNTIFS('IPLPlayerAuctionData (20-22)'!$A:$A,'IPL - Batsman Database (20-22)'!$A12,'IPLPlayerAuctionData (20-22)'!$F:$F,2020)</f>
        <v>1</v>
      </c>
      <c r="D83" s="30">
        <f>COUNTIFS('IPLPlayerAuctionData (20-22)'!$A:$A,'IPL - Batsman Database (20-22)'!$A12,'IPLPlayerAuctionData (20-22)'!$F:$F,2021)</f>
        <v>1</v>
      </c>
      <c r="E83" s="30">
        <f>COUNTIFS('IPLPlayerAuctionData (20-22)'!$A:$A,'IPL - Batsman Database (20-22)'!$A12,'IPLPlayerAuctionData (20-22)'!$F:$F,2022)</f>
        <v>1</v>
      </c>
      <c r="F83" s="30">
        <f>COUNTIFS('IPL20 - Most Runs'!$B:$B,'IPL - Batsman Database (20-22)'!$A12)</f>
        <v>1</v>
      </c>
      <c r="G83" s="30">
        <f>COUNTIFS('IPL21 - Most Runs'!$B:$B,'IPL - Batsman Database (20-22)'!$A12)</f>
        <v>1</v>
      </c>
      <c r="H83" s="30">
        <f>COUNTIFS('IPL22 - Most Runs'!$B:$B,'IPL - Batsman Database (20-22)'!$A12)</f>
        <v>1</v>
      </c>
      <c r="I83" s="30">
        <f>_xlfn.IFNA(VLOOKUP($A83,'IPL20 - Most Runs'!$B$2:$N$135,2,FALSE),0)</f>
        <v>14</v>
      </c>
      <c r="J83" s="30">
        <f>_xlfn.IFNA(VLOOKUP($A83,'IPL21 - Most Runs'!$B$2:$N$151,2,FALSE),0)</f>
        <v>14</v>
      </c>
      <c r="K83" s="30">
        <f>_xlfn.IFNA(VLOOKUP($A83,'IPL22 - Most Runs'!$B$2:$N$164,2,FALSE),0)</f>
        <v>17</v>
      </c>
      <c r="L83" s="15">
        <f>SUM(I83:K83)</f>
        <v>45</v>
      </c>
      <c r="M83" s="15">
        <f>SUM(C83:E83)</f>
        <v>3</v>
      </c>
      <c r="N83">
        <f>SUM(F83:H83)</f>
        <v>3</v>
      </c>
      <c r="O83">
        <f>COUNTIF(I83:K83,0)</f>
        <v>0</v>
      </c>
      <c r="P83">
        <f>IF((J83+K83)=0,0,1)</f>
        <v>1</v>
      </c>
      <c r="Q83">
        <f>IF(P83=1,N83-M83,0)</f>
        <v>0</v>
      </c>
      <c r="R83">
        <f>IF(Q83&lt;0,0,Q83)</f>
        <v>0</v>
      </c>
      <c r="S83">
        <f>IF(N83=3,1,0)</f>
        <v>1</v>
      </c>
      <c r="T83">
        <f>_xlfn.IFNA(IF(S83=1,IF(B83="Overseas",1,0),0),0)</f>
        <v>0</v>
      </c>
    </row>
    <row r="84" spans="1:20" ht="15.75" customHeight="1" x14ac:dyDescent="0.2">
      <c r="A84" s="6" t="s">
        <v>297</v>
      </c>
      <c r="B84" t="str">
        <f>_xlfn.IFNA(VLOOKUP(A84,'IPLPlayerAuctionData (20-22)'!$A$3:$G$501,7,FALSE),"Others")</f>
        <v>Indian</v>
      </c>
      <c r="C84" s="30">
        <f>COUNTIFS('IPLPlayerAuctionData (20-22)'!$A:$A,'IPL - Batsman Database (20-22)'!$A115,'IPLPlayerAuctionData (20-22)'!$F:$F,2020)</f>
        <v>1</v>
      </c>
      <c r="D84" s="30">
        <f>COUNTIFS('IPLPlayerAuctionData (20-22)'!$A:$A,'IPL - Batsman Database (20-22)'!$A115,'IPLPlayerAuctionData (20-22)'!$F:$F,2021)</f>
        <v>1</v>
      </c>
      <c r="E84" s="30">
        <f>COUNTIFS('IPLPlayerAuctionData (20-22)'!$A:$A,'IPL - Batsman Database (20-22)'!$A115,'IPLPlayerAuctionData (20-22)'!$F:$F,2022)</f>
        <v>1</v>
      </c>
      <c r="F84" s="30">
        <f>COUNTIFS('IPL20 - Most Runs'!$B:$B,'IPL - Batsman Database (20-22)'!$A115)</f>
        <v>1</v>
      </c>
      <c r="G84" s="30">
        <f>COUNTIFS('IPL21 - Most Runs'!$B:$B,'IPL - Batsman Database (20-22)'!$A115)</f>
        <v>1</v>
      </c>
      <c r="H84" s="30">
        <f>COUNTIFS('IPL22 - Most Runs'!$B:$B,'IPL - Batsman Database (20-22)'!$A115)</f>
        <v>1</v>
      </c>
      <c r="I84" s="30">
        <f>_xlfn.IFNA(VLOOKUP($A84,'IPL20 - Most Runs'!$B$2:$N$135,2,FALSE),0)</f>
        <v>5</v>
      </c>
      <c r="J84" s="30">
        <f>_xlfn.IFNA(VLOOKUP($A84,'IPL21 - Most Runs'!$B$2:$N$151,2,FALSE),0)</f>
        <v>2</v>
      </c>
      <c r="K84" s="30">
        <f>_xlfn.IFNA(VLOOKUP($A84,'IPL22 - Most Runs'!$B$2:$N$164,2,FALSE),0)</f>
        <v>6</v>
      </c>
      <c r="L84" s="15">
        <f>SUM(I84:K84)</f>
        <v>13</v>
      </c>
      <c r="M84" s="15">
        <f>SUM(C84:E84)</f>
        <v>3</v>
      </c>
      <c r="N84">
        <f>SUM(F84:H84)</f>
        <v>3</v>
      </c>
      <c r="O84">
        <f>COUNTIF(I84:K84,0)</f>
        <v>0</v>
      </c>
      <c r="P84">
        <f>IF((J84+K84)=0,0,1)</f>
        <v>1</v>
      </c>
      <c r="Q84">
        <f>IF(P84=1,N84-M84,0)</f>
        <v>0</v>
      </c>
      <c r="R84">
        <f>IF(Q84&lt;0,0,Q84)</f>
        <v>0</v>
      </c>
      <c r="S84">
        <f>IF(N84=3,1,0)</f>
        <v>1</v>
      </c>
      <c r="T84">
        <f>_xlfn.IFNA(IF(S84=1,IF(B84="Overseas",1,0),0),0)</f>
        <v>0</v>
      </c>
    </row>
    <row r="85" spans="1:20" ht="15.75" hidden="1" customHeight="1" x14ac:dyDescent="0.2">
      <c r="A85" s="6" t="s">
        <v>86</v>
      </c>
      <c r="B85" t="str">
        <f>_xlfn.IFNA(VLOOKUP(A85,'IPLPlayerAuctionData (20-22)'!$A$3:$G$501,7,FALSE),"Others")</f>
        <v>Overseas</v>
      </c>
      <c r="C85" s="30">
        <f>COUNTIFS('IPLPlayerAuctionData (20-22)'!$A:$A,'IPL - Batsman Database (20-22)'!$A85,'IPLPlayerAuctionData (20-22)'!$F:$F,2020)</f>
        <v>0</v>
      </c>
      <c r="D85" s="30">
        <f>COUNTIFS('IPLPlayerAuctionData (20-22)'!$A:$A,'IPL - Batsman Database (20-22)'!$A85,'IPLPlayerAuctionData (20-22)'!$F:$F,2021)</f>
        <v>0</v>
      </c>
      <c r="E85" s="30">
        <f>COUNTIFS('IPLPlayerAuctionData (20-22)'!$A:$A,'IPL - Batsman Database (20-22)'!$A85,'IPLPlayerAuctionData (20-22)'!$F:$F,2022)</f>
        <v>1</v>
      </c>
      <c r="F85" s="30">
        <f>COUNTIFS('IPL20 - Most Runs'!$B:$B,'IPL - Batsman Database (20-22)'!$A85)</f>
        <v>0</v>
      </c>
      <c r="G85" s="30">
        <f>COUNTIFS('IPL21 - Most Runs'!$B:$B,'IPL - Batsman Database (20-22)'!$A85)</f>
        <v>1</v>
      </c>
      <c r="H85" s="30">
        <f>COUNTIFS('IPL22 - Most Runs'!$B:$B,'IPL - Batsman Database (20-22)'!$A85)</f>
        <v>1</v>
      </c>
      <c r="I85" s="30">
        <f>_xlfn.IFNA(VLOOKUP($A85,'IPL20 - Most Runs'!$B$2:$N$135,2,FALSE),0)</f>
        <v>0</v>
      </c>
      <c r="J85" s="30">
        <f>_xlfn.IFNA(VLOOKUP($A85,'IPL21 - Most Runs'!$B$2:$N$151,2,FALSE),0)</f>
        <v>6</v>
      </c>
      <c r="K85" s="30">
        <f>_xlfn.IFNA(VLOOKUP($A85,'IPL22 - Most Runs'!$B$2:$N$164,2,FALSE),0)</f>
        <v>14</v>
      </c>
      <c r="L85" s="15">
        <f>SUM(I85:K85)</f>
        <v>20</v>
      </c>
      <c r="M85" s="15">
        <f>SUM(C85:E85)</f>
        <v>1</v>
      </c>
      <c r="N85">
        <f>SUM(F85:H85)</f>
        <v>2</v>
      </c>
      <c r="O85">
        <f>COUNTIF(I85:K85,0)</f>
        <v>1</v>
      </c>
      <c r="P85">
        <f>IF((J85+K85)=0,0,1)</f>
        <v>1</v>
      </c>
      <c r="Q85">
        <f>IF(P85=1,N85-M85,0)</f>
        <v>1</v>
      </c>
      <c r="R85">
        <f>IF(Q85&lt;0,0,Q85)</f>
        <v>1</v>
      </c>
      <c r="S85">
        <f>IF(N85=3,1,0)</f>
        <v>0</v>
      </c>
      <c r="T85">
        <f>_xlfn.IFNA(IF(S85=1,IF(B85="Overseas",1,0),0),0)</f>
        <v>0</v>
      </c>
    </row>
    <row r="86" spans="1:20" ht="15.75" customHeight="1" x14ac:dyDescent="0.2">
      <c r="A86" s="6" t="s">
        <v>650</v>
      </c>
      <c r="B86" t="str">
        <f>_xlfn.IFNA(VLOOKUP(A86,'IPLPlayerAuctionData (20-22)'!$A$3:$G$501,7,FALSE),"Others")</f>
        <v xml:space="preserve">Indian </v>
      </c>
      <c r="C86" s="30">
        <f>COUNTIFS('IPLPlayerAuctionData (20-22)'!$A:$A,'IPL - Batsman Database (20-22)'!$A61,'IPLPlayerAuctionData (20-22)'!$F:$F,2020)</f>
        <v>1</v>
      </c>
      <c r="D86" s="30">
        <f>COUNTIFS('IPLPlayerAuctionData (20-22)'!$A:$A,'IPL - Batsman Database (20-22)'!$A61,'IPLPlayerAuctionData (20-22)'!$F:$F,2021)</f>
        <v>1</v>
      </c>
      <c r="E86" s="30">
        <f>COUNTIFS('IPLPlayerAuctionData (20-22)'!$A:$A,'IPL - Batsman Database (20-22)'!$A61,'IPLPlayerAuctionData (20-22)'!$F:$F,2022)</f>
        <v>1</v>
      </c>
      <c r="F86" s="30">
        <f>COUNTIFS('IPL20 - Most Runs'!$B:$B,'IPL - Batsman Database (20-22)'!$A61)</f>
        <v>1</v>
      </c>
      <c r="G86" s="30">
        <f>COUNTIFS('IPL21 - Most Runs'!$B:$B,'IPL - Batsman Database (20-22)'!$A61)</f>
        <v>1</v>
      </c>
      <c r="H86" s="30">
        <f>COUNTIFS('IPL22 - Most Runs'!$B:$B,'IPL - Batsman Database (20-22)'!$A61)</f>
        <v>1</v>
      </c>
      <c r="I86" s="30">
        <f>_xlfn.IFNA(VLOOKUP($A86,'IPL20 - Most Runs'!$B$2:$N$135,2,FALSE),0)</f>
        <v>2</v>
      </c>
      <c r="J86" s="30">
        <f>_xlfn.IFNA(VLOOKUP($A86,'IPL21 - Most Runs'!$B$2:$N$151,2,FALSE),0)</f>
        <v>11</v>
      </c>
      <c r="K86" s="30">
        <f>_xlfn.IFNA(VLOOKUP($A86,'IPL22 - Most Runs'!$B$2:$N$164,2,FALSE),0)</f>
        <v>16</v>
      </c>
      <c r="L86" s="15">
        <f>SUM(I86:K86)</f>
        <v>29</v>
      </c>
      <c r="M86" s="15">
        <f>SUM(C86:E86)</f>
        <v>3</v>
      </c>
      <c r="N86">
        <f>SUM(F86:H86)</f>
        <v>3</v>
      </c>
      <c r="O86">
        <f>COUNTIF(I86:K86,0)</f>
        <v>0</v>
      </c>
      <c r="P86">
        <f>IF((J86+K86)=0,0,1)</f>
        <v>1</v>
      </c>
      <c r="Q86">
        <f>IF(P86=1,N86-M86,0)</f>
        <v>0</v>
      </c>
      <c r="R86">
        <f>IF(Q86&lt;0,0,Q86)</f>
        <v>0</v>
      </c>
      <c r="S86">
        <f>IF(N86=3,1,0)</f>
        <v>1</v>
      </c>
      <c r="T86">
        <f>_xlfn.IFNA(IF(S86=1,IF(B86="Overseas",1,0),0),0)</f>
        <v>0</v>
      </c>
    </row>
    <row r="87" spans="1:20" ht="15.75" customHeight="1" x14ac:dyDescent="0.2">
      <c r="A87" s="6" t="s">
        <v>306</v>
      </c>
      <c r="B87" t="str">
        <f>_xlfn.IFNA(VLOOKUP(A87,'IPLPlayerAuctionData (20-22)'!$A$3:$G$501,7,FALSE),"Others")</f>
        <v>Indian</v>
      </c>
      <c r="C87" s="30">
        <f>COUNTIFS('IPLPlayerAuctionData (20-22)'!$A:$A,'IPL - Batsman Database (20-22)'!$A36,'IPLPlayerAuctionData (20-22)'!$F:$F,2020)</f>
        <v>1</v>
      </c>
      <c r="D87" s="30">
        <f>COUNTIFS('IPLPlayerAuctionData (20-22)'!$A:$A,'IPL - Batsman Database (20-22)'!$A36,'IPLPlayerAuctionData (20-22)'!$F:$F,2021)</f>
        <v>1</v>
      </c>
      <c r="E87" s="30">
        <f>COUNTIFS('IPLPlayerAuctionData (20-22)'!$A:$A,'IPL - Batsman Database (20-22)'!$A36,'IPLPlayerAuctionData (20-22)'!$F:$F,2022)</f>
        <v>1</v>
      </c>
      <c r="F87" s="30">
        <f>COUNTIFS('IPL20 - Most Runs'!$B:$B,'IPL - Batsman Database (20-22)'!$A36)</f>
        <v>1</v>
      </c>
      <c r="G87" s="30">
        <f>COUNTIFS('IPL21 - Most Runs'!$B:$B,'IPL - Batsman Database (20-22)'!$A36)</f>
        <v>1</v>
      </c>
      <c r="H87" s="30">
        <f>COUNTIFS('IPL22 - Most Runs'!$B:$B,'IPL - Batsman Database (20-22)'!$A36)</f>
        <v>1</v>
      </c>
      <c r="I87" s="30">
        <f>_xlfn.IFNA(VLOOKUP($A87,'IPL20 - Most Runs'!$B$2:$N$135,2,FALSE),0)</f>
        <v>9</v>
      </c>
      <c r="J87" s="30">
        <f>_xlfn.IFNA(VLOOKUP($A87,'IPL21 - Most Runs'!$B$2:$N$151,2,FALSE),0)</f>
        <v>16</v>
      </c>
      <c r="K87" s="30">
        <f>_xlfn.IFNA(VLOOKUP($A87,'IPL22 - Most Runs'!$B$2:$N$164,2,FALSE),0)</f>
        <v>14</v>
      </c>
      <c r="L87" s="15">
        <f>SUM(I87:K87)</f>
        <v>39</v>
      </c>
      <c r="M87" s="15">
        <f>SUM(C87:E87)</f>
        <v>3</v>
      </c>
      <c r="N87">
        <f>SUM(F87:H87)</f>
        <v>3</v>
      </c>
      <c r="O87">
        <f>COUNTIF(I87:K87,0)</f>
        <v>0</v>
      </c>
      <c r="P87">
        <f>IF((J87+K87)=0,0,1)</f>
        <v>1</v>
      </c>
      <c r="Q87">
        <f>IF(P87=1,N87-M87,0)</f>
        <v>0</v>
      </c>
      <c r="R87">
        <f>IF(Q87&lt;0,0,Q87)</f>
        <v>0</v>
      </c>
      <c r="S87">
        <f>IF(N87=3,1,0)</f>
        <v>1</v>
      </c>
      <c r="T87">
        <f>_xlfn.IFNA(IF(S87=1,IF(B87="Overseas",1,0),0),0)</f>
        <v>0</v>
      </c>
    </row>
    <row r="88" spans="1:20" ht="15.75" customHeight="1" x14ac:dyDescent="0.2">
      <c r="A88" s="6" t="s">
        <v>311</v>
      </c>
      <c r="B88" t="str">
        <f>_xlfn.IFNA(VLOOKUP(A88,'IPLPlayerAuctionData (20-22)'!$A$3:$G$501,7,FALSE),"Others")</f>
        <v>Indian</v>
      </c>
      <c r="C88" s="30">
        <f>COUNTIFS('IPLPlayerAuctionData (20-22)'!$A:$A,'IPL - Batsman Database (20-22)'!$A5,'IPLPlayerAuctionData (20-22)'!$F:$F,2020)</f>
        <v>1</v>
      </c>
      <c r="D88" s="30">
        <f>COUNTIFS('IPLPlayerAuctionData (20-22)'!$A:$A,'IPL - Batsman Database (20-22)'!$A5,'IPLPlayerAuctionData (20-22)'!$F:$F,2021)</f>
        <v>1</v>
      </c>
      <c r="E88" s="30">
        <f>COUNTIFS('IPLPlayerAuctionData (20-22)'!$A:$A,'IPL - Batsman Database (20-22)'!$A5,'IPLPlayerAuctionData (20-22)'!$F:$F,2022)</f>
        <v>1</v>
      </c>
      <c r="F88" s="30">
        <f>COUNTIFS('IPL20 - Most Runs'!$B:$B,'IPL - Batsman Database (20-22)'!$A5)</f>
        <v>1</v>
      </c>
      <c r="G88" s="30">
        <f>COUNTIFS('IPL21 - Most Runs'!$B:$B,'IPL - Batsman Database (20-22)'!$A5)</f>
        <v>1</v>
      </c>
      <c r="H88" s="30">
        <f>COUNTIFS('IPL22 - Most Runs'!$B:$B,'IPL - Batsman Database (20-22)'!$A5)</f>
        <v>1</v>
      </c>
      <c r="I88" s="30">
        <f>_xlfn.IFNA(VLOOKUP($A88,'IPL20 - Most Runs'!$B$2:$N$135,2,FALSE),0)</f>
        <v>17</v>
      </c>
      <c r="J88" s="30">
        <f>_xlfn.IFNA(VLOOKUP($A88,'IPL21 - Most Runs'!$B$2:$N$151,2,FALSE),0)</f>
        <v>16</v>
      </c>
      <c r="K88" s="30">
        <f>_xlfn.IFNA(VLOOKUP($A88,'IPL22 - Most Runs'!$B$2:$N$164,2,FALSE),0)</f>
        <v>14</v>
      </c>
      <c r="L88" s="15">
        <f>SUM(I88:K88)</f>
        <v>47</v>
      </c>
      <c r="M88" s="15">
        <f>SUM(C88:E88)</f>
        <v>3</v>
      </c>
      <c r="N88">
        <f>SUM(F88:H88)</f>
        <v>3</v>
      </c>
      <c r="O88">
        <f>COUNTIF(I88:K88,0)</f>
        <v>0</v>
      </c>
      <c r="P88">
        <f>IF((J88+K88)=0,0,1)</f>
        <v>1</v>
      </c>
      <c r="Q88">
        <f>IF(P88=1,N88-M88,0)</f>
        <v>0</v>
      </c>
      <c r="R88">
        <f>IF(Q88&lt;0,0,Q88)</f>
        <v>0</v>
      </c>
      <c r="S88">
        <f>IF(N88=3,1,0)</f>
        <v>1</v>
      </c>
      <c r="T88">
        <f>_xlfn.IFNA(IF(S88=1,IF(B88="Overseas",1,0),0),0)</f>
        <v>0</v>
      </c>
    </row>
    <row r="89" spans="1:20" ht="15.75" hidden="1" customHeight="1" x14ac:dyDescent="0.2">
      <c r="A89" s="6" t="s">
        <v>209</v>
      </c>
      <c r="B89" t="str">
        <f>_xlfn.IFNA(VLOOKUP(A89,'IPLPlayerAuctionData (20-22)'!$A$3:$G$501,7,FALSE),"Others")</f>
        <v>Overseas</v>
      </c>
      <c r="C89" s="30">
        <f>COUNTIFS('IPLPlayerAuctionData (20-22)'!$A:$A,'IPL - Batsman Database (20-22)'!$A89,'IPLPlayerAuctionData (20-22)'!$F:$F,2020)</f>
        <v>0</v>
      </c>
      <c r="D89" s="30">
        <f>COUNTIFS('IPLPlayerAuctionData (20-22)'!$A:$A,'IPL - Batsman Database (20-22)'!$A89,'IPLPlayerAuctionData (20-22)'!$F:$F,2021)</f>
        <v>1</v>
      </c>
      <c r="E89" s="30">
        <f>COUNTIFS('IPLPlayerAuctionData (20-22)'!$A:$A,'IPL - Batsman Database (20-22)'!$A89,'IPLPlayerAuctionData (20-22)'!$F:$F,2022)</f>
        <v>1</v>
      </c>
      <c r="F89" s="30">
        <f>COUNTIFS('IPL20 - Most Runs'!$B:$B,'IPL - Batsman Database (20-22)'!$A89)</f>
        <v>0</v>
      </c>
      <c r="G89" s="30">
        <f>COUNTIFS('IPL21 - Most Runs'!$B:$B,'IPL - Batsman Database (20-22)'!$A89)</f>
        <v>1</v>
      </c>
      <c r="H89" s="30">
        <f>COUNTIFS('IPL22 - Most Runs'!$B:$B,'IPL - Batsman Database (20-22)'!$A89)</f>
        <v>1</v>
      </c>
      <c r="I89" s="30">
        <f>_xlfn.IFNA(VLOOKUP($A89,'IPL20 - Most Runs'!$B$2:$N$135,2,FALSE),0)</f>
        <v>0</v>
      </c>
      <c r="J89" s="30">
        <f>_xlfn.IFNA(VLOOKUP($A89,'IPL21 - Most Runs'!$B$2:$N$151,2,FALSE),0)</f>
        <v>5</v>
      </c>
      <c r="K89" s="30">
        <f>_xlfn.IFNA(VLOOKUP($A89,'IPL22 - Most Runs'!$B$2:$N$164,2,FALSE),0)</f>
        <v>14</v>
      </c>
      <c r="L89" s="15">
        <f>SUM(I89:K89)</f>
        <v>19</v>
      </c>
      <c r="M89" s="15">
        <f>SUM(C89:E89)</f>
        <v>2</v>
      </c>
      <c r="N89">
        <f>SUM(F89:H89)</f>
        <v>2</v>
      </c>
      <c r="O89">
        <f>COUNTIF(I89:K89,0)</f>
        <v>1</v>
      </c>
      <c r="P89">
        <f>IF((J89+K89)=0,0,1)</f>
        <v>1</v>
      </c>
      <c r="Q89">
        <f>IF(P89=1,N89-M89,0)</f>
        <v>0</v>
      </c>
      <c r="R89">
        <f>IF(Q89&lt;0,0,Q89)</f>
        <v>0</v>
      </c>
      <c r="S89">
        <f>IF(N89=3,1,0)</f>
        <v>0</v>
      </c>
      <c r="T89">
        <f>_xlfn.IFNA(IF(S89=1,IF(B89="Overseas",1,0),0),0)</f>
        <v>0</v>
      </c>
    </row>
    <row r="90" spans="1:20" ht="15.75" hidden="1" customHeight="1" x14ac:dyDescent="0.2">
      <c r="A90" s="6" t="s">
        <v>208</v>
      </c>
      <c r="B90" t="str">
        <f>_xlfn.IFNA(VLOOKUP(A90,'IPLPlayerAuctionData (20-22)'!$A$3:$G$501,7,FALSE),"Others")</f>
        <v>Indian</v>
      </c>
      <c r="C90" s="30">
        <f>COUNTIFS('IPLPlayerAuctionData (20-22)'!$A:$A,'IPL - Batsman Database (20-22)'!$A90,'IPLPlayerAuctionData (20-22)'!$F:$F,2020)</f>
        <v>1</v>
      </c>
      <c r="D90" s="30">
        <f>COUNTIFS('IPLPlayerAuctionData (20-22)'!$A:$A,'IPL - Batsman Database (20-22)'!$A90,'IPLPlayerAuctionData (20-22)'!$F:$F,2021)</f>
        <v>0</v>
      </c>
      <c r="E90" s="30">
        <f>COUNTIFS('IPLPlayerAuctionData (20-22)'!$A:$A,'IPL - Batsman Database (20-22)'!$A90,'IPLPlayerAuctionData (20-22)'!$F:$F,2022)</f>
        <v>1</v>
      </c>
      <c r="F90" s="30">
        <f>COUNTIFS('IPL20 - Most Runs'!$B:$B,'IPL - Batsman Database (20-22)'!$A90)</f>
        <v>0</v>
      </c>
      <c r="G90" s="30">
        <f>COUNTIFS('IPL21 - Most Runs'!$B:$B,'IPL - Batsman Database (20-22)'!$A90)</f>
        <v>1</v>
      </c>
      <c r="H90" s="30">
        <f>COUNTIFS('IPL22 - Most Runs'!$B:$B,'IPL - Batsman Database (20-22)'!$A90)</f>
        <v>1</v>
      </c>
      <c r="I90" s="30">
        <f>_xlfn.IFNA(VLOOKUP($A90,'IPL20 - Most Runs'!$B$2:$N$135,2,FALSE),0)</f>
        <v>0</v>
      </c>
      <c r="J90" s="30">
        <f>_xlfn.IFNA(VLOOKUP($A90,'IPL21 - Most Runs'!$B$2:$N$151,2,FALSE),0)</f>
        <v>7</v>
      </c>
      <c r="K90" s="30">
        <f>_xlfn.IFNA(VLOOKUP($A90,'IPL22 - Most Runs'!$B$2:$N$164,2,FALSE),0)</f>
        <v>12</v>
      </c>
      <c r="L90" s="15">
        <f>SUM(I90:K90)</f>
        <v>19</v>
      </c>
      <c r="M90" s="15">
        <f>SUM(C90:E90)</f>
        <v>2</v>
      </c>
      <c r="N90">
        <f>SUM(F90:H90)</f>
        <v>2</v>
      </c>
      <c r="O90">
        <f>COUNTIF(I90:K90,0)</f>
        <v>1</v>
      </c>
      <c r="P90">
        <f>IF((J90+K90)=0,0,1)</f>
        <v>1</v>
      </c>
      <c r="Q90">
        <f>IF(P90=1,N90-M90,0)</f>
        <v>0</v>
      </c>
      <c r="R90">
        <f>IF(Q90&lt;0,0,Q90)</f>
        <v>0</v>
      </c>
      <c r="S90">
        <f>IF(N90=3,1,0)</f>
        <v>0</v>
      </c>
      <c r="T90">
        <f>_xlfn.IFNA(IF(S90=1,IF(B90="Overseas",1,0),0),0)</f>
        <v>0</v>
      </c>
    </row>
    <row r="91" spans="1:20" ht="15.75" hidden="1" customHeight="1" x14ac:dyDescent="0.2">
      <c r="A91" s="6" t="s">
        <v>304</v>
      </c>
      <c r="B91" t="str">
        <f>_xlfn.IFNA(VLOOKUP(A91,'IPLPlayerAuctionData (20-22)'!$A$3:$G$501,7,FALSE),"Others")</f>
        <v>Indian</v>
      </c>
      <c r="C91" s="30">
        <f>COUNTIFS('IPLPlayerAuctionData (20-22)'!$A:$A,'IPL - Batsman Database (20-22)'!$A91,'IPLPlayerAuctionData (20-22)'!$F:$F,2020)</f>
        <v>0</v>
      </c>
      <c r="D91" s="30">
        <f>COUNTIFS('IPLPlayerAuctionData (20-22)'!$A:$A,'IPL - Batsman Database (20-22)'!$A91,'IPLPlayerAuctionData (20-22)'!$F:$F,2021)</f>
        <v>1</v>
      </c>
      <c r="E91" s="30">
        <f>COUNTIFS('IPLPlayerAuctionData (20-22)'!$A:$A,'IPL - Batsman Database (20-22)'!$A91,'IPLPlayerAuctionData (20-22)'!$F:$F,2022)</f>
        <v>1</v>
      </c>
      <c r="F91" s="30">
        <f>COUNTIFS('IPL20 - Most Runs'!$B:$B,'IPL - Batsman Database (20-22)'!$A91)</f>
        <v>0</v>
      </c>
      <c r="G91" s="30">
        <f>COUNTIFS('IPL21 - Most Runs'!$B:$B,'IPL - Batsman Database (20-22)'!$A91)</f>
        <v>1</v>
      </c>
      <c r="H91" s="30">
        <f>COUNTIFS('IPL22 - Most Runs'!$B:$B,'IPL - Batsman Database (20-22)'!$A91)</f>
        <v>1</v>
      </c>
      <c r="I91" s="30">
        <f>_xlfn.IFNA(VLOOKUP($A91,'IPL20 - Most Runs'!$B$2:$N$135,2,FALSE),0)</f>
        <v>0</v>
      </c>
      <c r="J91" s="30">
        <f>_xlfn.IFNA(VLOOKUP($A91,'IPL21 - Most Runs'!$B$2:$N$151,2,FALSE),0)</f>
        <v>11</v>
      </c>
      <c r="K91" s="30">
        <f>_xlfn.IFNA(VLOOKUP($A91,'IPL22 - Most Runs'!$B$2:$N$164,2,FALSE),0)</f>
        <v>8</v>
      </c>
      <c r="L91" s="15">
        <f>SUM(I91:K91)</f>
        <v>19</v>
      </c>
      <c r="M91" s="15">
        <f>SUM(C91:E91)</f>
        <v>2</v>
      </c>
      <c r="N91">
        <f>SUM(F91:H91)</f>
        <v>2</v>
      </c>
      <c r="O91">
        <f>COUNTIF(I91:K91,0)</f>
        <v>1</v>
      </c>
      <c r="P91">
        <f>IF((J91+K91)=0,0,1)</f>
        <v>1</v>
      </c>
      <c r="Q91">
        <f>IF(P91=1,N91-M91,0)</f>
        <v>0</v>
      </c>
      <c r="R91">
        <f>IF(Q91&lt;0,0,Q91)</f>
        <v>0</v>
      </c>
      <c r="S91">
        <f>IF(N91=3,1,0)</f>
        <v>0</v>
      </c>
      <c r="T91">
        <f>_xlfn.IFNA(IF(S91=1,IF(B91="Overseas",1,0),0),0)</f>
        <v>0</v>
      </c>
    </row>
    <row r="92" spans="1:20" ht="15.75" hidden="1" customHeight="1" x14ac:dyDescent="0.2">
      <c r="A92" s="6" t="s">
        <v>204</v>
      </c>
      <c r="B92" t="str">
        <f>_xlfn.IFNA(VLOOKUP(A92,'IPLPlayerAuctionData (20-22)'!$A$3:$G$501,7,FALSE),"Others")</f>
        <v>Indian</v>
      </c>
      <c r="C92" s="30">
        <f>COUNTIFS('IPLPlayerAuctionData (20-22)'!$A:$A,'IPL - Batsman Database (20-22)'!$A92,'IPLPlayerAuctionData (20-22)'!$F:$F,2020)</f>
        <v>0</v>
      </c>
      <c r="D92" s="30">
        <f>COUNTIFS('IPLPlayerAuctionData (20-22)'!$A:$A,'IPL - Batsman Database (20-22)'!$A92,'IPLPlayerAuctionData (20-22)'!$F:$F,2021)</f>
        <v>0</v>
      </c>
      <c r="E92" s="30">
        <f>COUNTIFS('IPLPlayerAuctionData (20-22)'!$A:$A,'IPL - Batsman Database (20-22)'!$A92,'IPLPlayerAuctionData (20-22)'!$F:$F,2022)</f>
        <v>1</v>
      </c>
      <c r="F92" s="30">
        <f>COUNTIFS('IPL20 - Most Runs'!$B:$B,'IPL - Batsman Database (20-22)'!$A92)</f>
        <v>1</v>
      </c>
      <c r="G92" s="30">
        <f>COUNTIFS('IPL21 - Most Runs'!$B:$B,'IPL - Batsman Database (20-22)'!$A92)</f>
        <v>0</v>
      </c>
      <c r="H92" s="30">
        <f>COUNTIFS('IPL22 - Most Runs'!$B:$B,'IPL - Batsman Database (20-22)'!$A92)</f>
        <v>1</v>
      </c>
      <c r="I92" s="30">
        <f>_xlfn.IFNA(VLOOKUP($A92,'IPL20 - Most Runs'!$B$2:$N$135,2,FALSE),0)</f>
        <v>5</v>
      </c>
      <c r="J92" s="30">
        <f>_xlfn.IFNA(VLOOKUP($A92,'IPL21 - Most Runs'!$B$2:$N$151,2,FALSE),0)</f>
        <v>0</v>
      </c>
      <c r="K92" s="30">
        <f>_xlfn.IFNA(VLOOKUP($A92,'IPL22 - Most Runs'!$B$2:$N$164,2,FALSE),0)</f>
        <v>14</v>
      </c>
      <c r="L92" s="15">
        <f>SUM(I92:K92)</f>
        <v>19</v>
      </c>
      <c r="M92" s="15">
        <f>SUM(C92:E92)</f>
        <v>1</v>
      </c>
      <c r="N92">
        <f>SUM(F92:H92)</f>
        <v>2</v>
      </c>
      <c r="O92">
        <f>COUNTIF(I92:K92,0)</f>
        <v>1</v>
      </c>
      <c r="P92">
        <f>IF((J92+K92)=0,0,1)</f>
        <v>1</v>
      </c>
      <c r="Q92">
        <f>IF(P92=1,N92-M92,0)</f>
        <v>1</v>
      </c>
      <c r="R92">
        <f>IF(Q92&lt;0,0,Q92)</f>
        <v>1</v>
      </c>
      <c r="S92">
        <f>IF(N92=3,1,0)</f>
        <v>0</v>
      </c>
      <c r="T92">
        <f>_xlfn.IFNA(IF(S92=1,IF(B92="Overseas",1,0),0),0)</f>
        <v>0</v>
      </c>
    </row>
    <row r="93" spans="1:20" ht="15.75" customHeight="1" x14ac:dyDescent="0.2">
      <c r="A93" s="6" t="s">
        <v>312</v>
      </c>
      <c r="B93" t="str">
        <f>_xlfn.IFNA(VLOOKUP(A93,'IPLPlayerAuctionData (20-22)'!$A$3:$G$501,7,FALSE),"Others")</f>
        <v>Overseas</v>
      </c>
      <c r="C93" s="30">
        <f>COUNTIFS('IPLPlayerAuctionData (20-22)'!$A:$A,'IPL - Batsman Database (20-22)'!$A25,'IPLPlayerAuctionData (20-22)'!$F:$F,2020)</f>
        <v>1</v>
      </c>
      <c r="D93" s="30">
        <f>COUNTIFS('IPLPlayerAuctionData (20-22)'!$A:$A,'IPL - Batsman Database (20-22)'!$A25,'IPLPlayerAuctionData (20-22)'!$F:$F,2021)</f>
        <v>1</v>
      </c>
      <c r="E93" s="30">
        <f>COUNTIFS('IPLPlayerAuctionData (20-22)'!$A:$A,'IPL - Batsman Database (20-22)'!$A25,'IPLPlayerAuctionData (20-22)'!$F:$F,2022)</f>
        <v>1</v>
      </c>
      <c r="F93" s="30">
        <f>COUNTIFS('IPL20 - Most Runs'!$B:$B,'IPL - Batsman Database (20-22)'!$A25)</f>
        <v>1</v>
      </c>
      <c r="G93" s="30">
        <f>COUNTIFS('IPL21 - Most Runs'!$B:$B,'IPL - Batsman Database (20-22)'!$A25)</f>
        <v>1</v>
      </c>
      <c r="H93" s="30">
        <f>COUNTIFS('IPL22 - Most Runs'!$B:$B,'IPL - Batsman Database (20-22)'!$A25)</f>
        <v>1</v>
      </c>
      <c r="I93" s="30">
        <f>_xlfn.IFNA(VLOOKUP($A93,'IPL20 - Most Runs'!$B$2:$N$135,2,FALSE),0)</f>
        <v>12</v>
      </c>
      <c r="J93" s="30">
        <f>_xlfn.IFNA(VLOOKUP($A93,'IPL21 - Most Runs'!$B$2:$N$151,2,FALSE),0)</f>
        <v>14</v>
      </c>
      <c r="K93" s="30">
        <f>_xlfn.IFNA(VLOOKUP($A93,'IPL22 - Most Runs'!$B$2:$N$164,2,FALSE),0)</f>
        <v>15</v>
      </c>
      <c r="L93" s="15">
        <f>SUM(I93:K93)</f>
        <v>41</v>
      </c>
      <c r="M93" s="15">
        <f>SUM(C93:E93)</f>
        <v>3</v>
      </c>
      <c r="N93">
        <f>SUM(F93:H93)</f>
        <v>3</v>
      </c>
      <c r="O93">
        <f>COUNTIF(I93:K93,0)</f>
        <v>0</v>
      </c>
      <c r="P93">
        <f>IF((J93+K93)=0,0,1)</f>
        <v>1</v>
      </c>
      <c r="Q93">
        <f>IF(P93=1,N93-M93,0)</f>
        <v>0</v>
      </c>
      <c r="R93">
        <f>IF(Q93&lt;0,0,Q93)</f>
        <v>0</v>
      </c>
      <c r="S93">
        <f>IF(N93=3,1,0)</f>
        <v>1</v>
      </c>
      <c r="T93">
        <f>_xlfn.IFNA(IF(S93=1,IF(B93="Overseas",1,0),0),0)</f>
        <v>1</v>
      </c>
    </row>
    <row r="94" spans="1:20" ht="15.75" customHeight="1" x14ac:dyDescent="0.2">
      <c r="A94" s="6" t="s">
        <v>313</v>
      </c>
      <c r="B94" t="str">
        <f>_xlfn.IFNA(VLOOKUP(A94,'IPLPlayerAuctionData (20-22)'!$A$3:$G$501,7,FALSE),"Others")</f>
        <v>Indian</v>
      </c>
      <c r="C94" s="30">
        <f>COUNTIFS('IPLPlayerAuctionData (20-22)'!$A:$A,'IPL - Batsman Database (20-22)'!$A54,'IPLPlayerAuctionData (20-22)'!$F:$F,2020)</f>
        <v>1</v>
      </c>
      <c r="D94" s="30">
        <f>COUNTIFS('IPLPlayerAuctionData (20-22)'!$A:$A,'IPL - Batsman Database (20-22)'!$A54,'IPLPlayerAuctionData (20-22)'!$F:$F,2021)</f>
        <v>1</v>
      </c>
      <c r="E94" s="30">
        <f>COUNTIFS('IPLPlayerAuctionData (20-22)'!$A:$A,'IPL - Batsman Database (20-22)'!$A54,'IPLPlayerAuctionData (20-22)'!$F:$F,2022)</f>
        <v>1</v>
      </c>
      <c r="F94" s="30">
        <f>COUNTIFS('IPL20 - Most Runs'!$B:$B,'IPL - Batsman Database (20-22)'!$A54)</f>
        <v>1</v>
      </c>
      <c r="G94" s="30">
        <f>COUNTIFS('IPL21 - Most Runs'!$B:$B,'IPL - Batsman Database (20-22)'!$A54)</f>
        <v>1</v>
      </c>
      <c r="H94" s="30">
        <f>COUNTIFS('IPL22 - Most Runs'!$B:$B,'IPL - Batsman Database (20-22)'!$A54)</f>
        <v>1</v>
      </c>
      <c r="I94" s="30">
        <f>_xlfn.IFNA(VLOOKUP($A94,'IPL20 - Most Runs'!$B$2:$N$135,2,FALSE),0)</f>
        <v>11</v>
      </c>
      <c r="J94" s="30">
        <f>_xlfn.IFNA(VLOOKUP($A94,'IPL21 - Most Runs'!$B$2:$N$151,2,FALSE),0)</f>
        <v>9</v>
      </c>
      <c r="K94" s="30">
        <f>_xlfn.IFNA(VLOOKUP($A94,'IPL22 - Most Runs'!$B$2:$N$164,2,FALSE),0)</f>
        <v>11</v>
      </c>
      <c r="L94" s="15">
        <f>SUM(I94:K94)</f>
        <v>31</v>
      </c>
      <c r="M94" s="15">
        <f>SUM(C94:E94)</f>
        <v>3</v>
      </c>
      <c r="N94">
        <f>SUM(F94:H94)</f>
        <v>3</v>
      </c>
      <c r="O94">
        <f>COUNTIF(I94:K94,0)</f>
        <v>0</v>
      </c>
      <c r="P94">
        <f>IF((J94+K94)=0,0,1)</f>
        <v>1</v>
      </c>
      <c r="Q94">
        <f>IF(P94=1,N94-M94,0)</f>
        <v>0</v>
      </c>
      <c r="R94">
        <f>IF(Q94&lt;0,0,Q94)</f>
        <v>0</v>
      </c>
      <c r="S94">
        <f>IF(N94=3,1,0)</f>
        <v>1</v>
      </c>
      <c r="T94">
        <f>_xlfn.IFNA(IF(S94=1,IF(B94="Overseas",1,0),0),0)</f>
        <v>0</v>
      </c>
    </row>
    <row r="95" spans="1:20" ht="15.75" hidden="1" customHeight="1" x14ac:dyDescent="0.2">
      <c r="A95" s="6" t="s">
        <v>346</v>
      </c>
      <c r="B95" t="str">
        <f>_xlfn.IFNA(VLOOKUP(A95,'IPLPlayerAuctionData (20-22)'!$A$3:$G$501,7,FALSE),"Others")</f>
        <v>Overseas</v>
      </c>
      <c r="C95" s="30">
        <f>COUNTIFS('IPLPlayerAuctionData (20-22)'!$A:$A,'IPL - Batsman Database (20-22)'!$A95,'IPLPlayerAuctionData (20-22)'!$F:$F,2020)</f>
        <v>0</v>
      </c>
      <c r="D95" s="30">
        <f>COUNTIFS('IPLPlayerAuctionData (20-22)'!$A:$A,'IPL - Batsman Database (20-22)'!$A95,'IPLPlayerAuctionData (20-22)'!$F:$F,2021)</f>
        <v>0</v>
      </c>
      <c r="E95" s="30">
        <f>COUNTIFS('IPLPlayerAuctionData (20-22)'!$A:$A,'IPL - Batsman Database (20-22)'!$A95,'IPLPlayerAuctionData (20-22)'!$F:$F,2022)</f>
        <v>1</v>
      </c>
      <c r="F95" s="30">
        <f>COUNTIFS('IPL20 - Most Runs'!$B:$B,'IPL - Batsman Database (20-22)'!$A95)</f>
        <v>0</v>
      </c>
      <c r="G95" s="30">
        <f>COUNTIFS('IPL21 - Most Runs'!$B:$B,'IPL - Batsman Database (20-22)'!$A95)</f>
        <v>1</v>
      </c>
      <c r="H95" s="30">
        <f>COUNTIFS('IPL22 - Most Runs'!$B:$B,'IPL - Batsman Database (20-22)'!$A95)</f>
        <v>1</v>
      </c>
      <c r="I95" s="30">
        <f>_xlfn.IFNA(VLOOKUP($A95,'IPL20 - Most Runs'!$B$2:$N$135,2,FALSE),0)</f>
        <v>0</v>
      </c>
      <c r="J95" s="30">
        <f>_xlfn.IFNA(VLOOKUP($A95,'IPL21 - Most Runs'!$B$2:$N$151,2,FALSE),0)</f>
        <v>2</v>
      </c>
      <c r="K95" s="30">
        <f>_xlfn.IFNA(VLOOKUP($A95,'IPL22 - Most Runs'!$B$2:$N$164,2,FALSE),0)</f>
        <v>16</v>
      </c>
      <c r="L95" s="15">
        <f>SUM(I95:K95)</f>
        <v>18</v>
      </c>
      <c r="M95" s="15">
        <f>SUM(C95:E95)</f>
        <v>1</v>
      </c>
      <c r="N95">
        <f>SUM(F95:H95)</f>
        <v>2</v>
      </c>
      <c r="O95">
        <f>COUNTIF(I95:K95,0)</f>
        <v>1</v>
      </c>
      <c r="P95">
        <f>IF((J95+K95)=0,0,1)</f>
        <v>1</v>
      </c>
      <c r="Q95">
        <f>IF(P95=1,N95-M95,0)</f>
        <v>1</v>
      </c>
      <c r="R95">
        <f>IF(Q95&lt;0,0,Q95)</f>
        <v>1</v>
      </c>
      <c r="S95">
        <f>IF(N95=3,1,0)</f>
        <v>0</v>
      </c>
      <c r="T95">
        <f>_xlfn.IFNA(IF(S95=1,IF(B95="Overseas",1,0),0),0)</f>
        <v>0</v>
      </c>
    </row>
    <row r="96" spans="1:20" ht="15.75" customHeight="1" x14ac:dyDescent="0.2">
      <c r="A96" s="6" t="s">
        <v>314</v>
      </c>
      <c r="B96" t="str">
        <f>_xlfn.IFNA(VLOOKUP(A96,'IPLPlayerAuctionData (20-22)'!$A$3:$G$501,7,FALSE),"Others")</f>
        <v>Indian</v>
      </c>
      <c r="C96" s="30">
        <f>COUNTIFS('IPLPlayerAuctionData (20-22)'!$A:$A,'IPL - Batsman Database (20-22)'!$A77,'IPLPlayerAuctionData (20-22)'!$F:$F,2020)</f>
        <v>1</v>
      </c>
      <c r="D96" s="30">
        <f>COUNTIFS('IPLPlayerAuctionData (20-22)'!$A:$A,'IPL - Batsman Database (20-22)'!$A77,'IPLPlayerAuctionData (20-22)'!$F:$F,2021)</f>
        <v>1</v>
      </c>
      <c r="E96" s="30">
        <f>COUNTIFS('IPLPlayerAuctionData (20-22)'!$A:$A,'IPL - Batsman Database (20-22)'!$A77,'IPLPlayerAuctionData (20-22)'!$F:$F,2022)</f>
        <v>1</v>
      </c>
      <c r="F96" s="30">
        <f>COUNTIFS('IPL20 - Most Runs'!$B:$B,'IPL - Batsman Database (20-22)'!$A77)</f>
        <v>1</v>
      </c>
      <c r="G96" s="30">
        <f>COUNTIFS('IPL21 - Most Runs'!$B:$B,'IPL - Batsman Database (20-22)'!$A77)</f>
        <v>1</v>
      </c>
      <c r="H96" s="30">
        <f>COUNTIFS('IPL22 - Most Runs'!$B:$B,'IPL - Batsman Database (20-22)'!$A77)</f>
        <v>1</v>
      </c>
      <c r="I96" s="30">
        <f>_xlfn.IFNA(VLOOKUP($A96,'IPL20 - Most Runs'!$B$2:$N$135,2,FALSE),0)</f>
        <v>8</v>
      </c>
      <c r="J96" s="30">
        <f>_xlfn.IFNA(VLOOKUP($A96,'IPL21 - Most Runs'!$B$2:$N$151,2,FALSE),0)</f>
        <v>9</v>
      </c>
      <c r="K96" s="30">
        <f>_xlfn.IFNA(VLOOKUP($A96,'IPL22 - Most Runs'!$B$2:$N$164,2,FALSE),0)</f>
        <v>6</v>
      </c>
      <c r="L96" s="15">
        <f>SUM(I96:K96)</f>
        <v>23</v>
      </c>
      <c r="M96" s="15">
        <f>SUM(C96:E96)</f>
        <v>3</v>
      </c>
      <c r="N96">
        <f>SUM(F96:H96)</f>
        <v>3</v>
      </c>
      <c r="O96">
        <f>COUNTIF(I96:K96,0)</f>
        <v>0</v>
      </c>
      <c r="P96">
        <f>IF((J96+K96)=0,0,1)</f>
        <v>1</v>
      </c>
      <c r="Q96">
        <f>IF(P96=1,N96-M96,0)</f>
        <v>0</v>
      </c>
      <c r="R96">
        <f>IF(Q96&lt;0,0,Q96)</f>
        <v>0</v>
      </c>
      <c r="S96">
        <f>IF(N96=3,1,0)</f>
        <v>1</v>
      </c>
      <c r="T96">
        <f>_xlfn.IFNA(IF(S96=1,IF(B96="Overseas",1,0),0),0)</f>
        <v>0</v>
      </c>
    </row>
    <row r="97" spans="1:20" ht="15.75" customHeight="1" x14ac:dyDescent="0.2">
      <c r="A97" s="6" t="s">
        <v>315</v>
      </c>
      <c r="B97" t="str">
        <f>_xlfn.IFNA(VLOOKUP(A97,'IPLPlayerAuctionData (20-22)'!$A$3:$G$501,7,FALSE),"Others")</f>
        <v>Indian</v>
      </c>
      <c r="C97" s="30">
        <f>COUNTIFS('IPLPlayerAuctionData (20-22)'!$A:$A,'IPL - Batsman Database (20-22)'!$A97,'IPLPlayerAuctionData (20-22)'!$F:$F,2020)</f>
        <v>1</v>
      </c>
      <c r="D97" s="30">
        <f>COUNTIFS('IPLPlayerAuctionData (20-22)'!$A:$A,'IPL - Batsman Database (20-22)'!$A97,'IPLPlayerAuctionData (20-22)'!$F:$F,2021)</f>
        <v>1</v>
      </c>
      <c r="E97" s="30">
        <f>COUNTIFS('IPLPlayerAuctionData (20-22)'!$A:$A,'IPL - Batsman Database (20-22)'!$A97,'IPLPlayerAuctionData (20-22)'!$F:$F,2022)</f>
        <v>1</v>
      </c>
      <c r="F97" s="30">
        <f>COUNTIFS('IPL20 - Most Runs'!$B:$B,'IPL - Batsman Database (20-22)'!$A97)</f>
        <v>1</v>
      </c>
      <c r="G97" s="30">
        <f>COUNTIFS('IPL21 - Most Runs'!$B:$B,'IPL - Batsman Database (20-22)'!$A97)</f>
        <v>1</v>
      </c>
      <c r="H97" s="30">
        <f>COUNTIFS('IPL22 - Most Runs'!$B:$B,'IPL - Batsman Database (20-22)'!$A97)</f>
        <v>1</v>
      </c>
      <c r="I97" s="30">
        <f>_xlfn.IFNA(VLOOKUP($A97,'IPL20 - Most Runs'!$B$2:$N$135,2,FALSE),0)</f>
        <v>14</v>
      </c>
      <c r="J97" s="30">
        <f>_xlfn.IFNA(VLOOKUP($A97,'IPL21 - Most Runs'!$B$2:$N$151,2,FALSE),0)</f>
        <v>3</v>
      </c>
      <c r="K97" s="30">
        <f>_xlfn.IFNA(VLOOKUP($A97,'IPL22 - Most Runs'!$B$2:$N$164,2,FALSE),0)</f>
        <v>1</v>
      </c>
      <c r="L97" s="15">
        <f>SUM(I97:K97)</f>
        <v>18</v>
      </c>
      <c r="M97" s="15">
        <f>SUM(C97:E97)</f>
        <v>3</v>
      </c>
      <c r="N97">
        <f>SUM(F97:H97)</f>
        <v>3</v>
      </c>
      <c r="O97">
        <f>COUNTIF(I97:K97,0)</f>
        <v>0</v>
      </c>
      <c r="P97">
        <f>IF((J97+K97)=0,0,1)</f>
        <v>1</v>
      </c>
      <c r="Q97">
        <f>IF(P97=1,N97-M97,0)</f>
        <v>0</v>
      </c>
      <c r="R97">
        <f>IF(Q97&lt;0,0,Q97)</f>
        <v>0</v>
      </c>
      <c r="S97">
        <f>IF(N97=3,1,0)</f>
        <v>1</v>
      </c>
      <c r="T97">
        <f>_xlfn.IFNA(IF(S97=1,IF(B97="Overseas",1,0),0),0)</f>
        <v>0</v>
      </c>
    </row>
    <row r="98" spans="1:20" ht="15.75" hidden="1" customHeight="1" x14ac:dyDescent="0.2">
      <c r="A98" s="6" t="s">
        <v>70</v>
      </c>
      <c r="B98" t="str">
        <f>_xlfn.IFNA(VLOOKUP(A98,'IPLPlayerAuctionData (20-22)'!$A$3:$G$501,7,FALSE),"Others")</f>
        <v>Overseas</v>
      </c>
      <c r="C98" s="30">
        <f>COUNTIFS('IPLPlayerAuctionData (20-22)'!$A:$A,'IPL - Batsman Database (20-22)'!$A98,'IPLPlayerAuctionData (20-22)'!$F:$F,2020)</f>
        <v>1</v>
      </c>
      <c r="D98" s="30">
        <f>COUNTIFS('IPLPlayerAuctionData (20-22)'!$A:$A,'IPL - Batsman Database (20-22)'!$A98,'IPLPlayerAuctionData (20-22)'!$F:$F,2021)</f>
        <v>0</v>
      </c>
      <c r="E98" s="30">
        <f>COUNTIFS('IPLPlayerAuctionData (20-22)'!$A:$A,'IPL - Batsman Database (20-22)'!$A98,'IPLPlayerAuctionData (20-22)'!$F:$F,2022)</f>
        <v>0</v>
      </c>
      <c r="F98" s="30">
        <f>COUNTIFS('IPL20 - Most Runs'!$B:$B,'IPL - Batsman Database (20-22)'!$A98)</f>
        <v>1</v>
      </c>
      <c r="G98" s="30">
        <f>COUNTIFS('IPL21 - Most Runs'!$B:$B,'IPL - Batsman Database (20-22)'!$A98)</f>
        <v>0</v>
      </c>
      <c r="H98" s="30">
        <f>COUNTIFS('IPL22 - Most Runs'!$B:$B,'IPL - Batsman Database (20-22)'!$A98)</f>
        <v>1</v>
      </c>
      <c r="I98" s="30">
        <f>_xlfn.IFNA(VLOOKUP($A98,'IPL20 - Most Runs'!$B$2:$N$135,2,FALSE),0)</f>
        <v>12</v>
      </c>
      <c r="J98" s="30">
        <f>_xlfn.IFNA(VLOOKUP($A98,'IPL21 - Most Runs'!$B$2:$N$151,2,FALSE),0)</f>
        <v>0</v>
      </c>
      <c r="K98" s="30">
        <f>_xlfn.IFNA(VLOOKUP($A98,'IPL22 - Most Runs'!$B$2:$N$164,2,FALSE),0)</f>
        <v>5</v>
      </c>
      <c r="L98" s="15">
        <f>SUM(I98:K98)</f>
        <v>17</v>
      </c>
      <c r="M98" s="15">
        <f>SUM(C98:E98)</f>
        <v>1</v>
      </c>
      <c r="N98">
        <f>SUM(F98:H98)</f>
        <v>2</v>
      </c>
      <c r="O98">
        <f>COUNTIF(I98:K98,0)</f>
        <v>1</v>
      </c>
      <c r="P98">
        <f>IF((J98+K98)=0,0,1)</f>
        <v>1</v>
      </c>
      <c r="Q98">
        <f>IF(P98=1,N98-M98,0)</f>
        <v>1</v>
      </c>
      <c r="R98">
        <f>IF(Q98&lt;0,0,Q98)</f>
        <v>1</v>
      </c>
      <c r="S98">
        <f>IF(N98=3,1,0)</f>
        <v>0</v>
      </c>
      <c r="T98">
        <f>_xlfn.IFNA(IF(S98=1,IF(B98="Overseas",1,0),0),0)</f>
        <v>0</v>
      </c>
    </row>
    <row r="99" spans="1:20" ht="15.75" customHeight="1" x14ac:dyDescent="0.2">
      <c r="A99" s="6" t="s">
        <v>316</v>
      </c>
      <c r="B99" t="str">
        <f>_xlfn.IFNA(VLOOKUP(A99,'IPLPlayerAuctionData (20-22)'!$A$3:$G$501,7,FALSE),"Others")</f>
        <v>Indian</v>
      </c>
      <c r="C99" s="30">
        <f>COUNTIFS('IPLPlayerAuctionData (20-22)'!$A:$A,'IPL - Batsman Database (20-22)'!$A34,'IPLPlayerAuctionData (20-22)'!$F:$F,2020)</f>
        <v>1</v>
      </c>
      <c r="D99" s="30">
        <f>COUNTIFS('IPLPlayerAuctionData (20-22)'!$A:$A,'IPL - Batsman Database (20-22)'!$A34,'IPLPlayerAuctionData (20-22)'!$F:$F,2021)</f>
        <v>1</v>
      </c>
      <c r="E99" s="30">
        <f>COUNTIFS('IPLPlayerAuctionData (20-22)'!$A:$A,'IPL - Batsman Database (20-22)'!$A34,'IPLPlayerAuctionData (20-22)'!$F:$F,2022)</f>
        <v>1</v>
      </c>
      <c r="F99" s="30">
        <f>COUNTIFS('IPL20 - Most Runs'!$B:$B,'IPL - Batsman Database (20-22)'!$A34)</f>
        <v>1</v>
      </c>
      <c r="G99" s="30">
        <f>COUNTIFS('IPL21 - Most Runs'!$B:$B,'IPL - Batsman Database (20-22)'!$A34)</f>
        <v>1</v>
      </c>
      <c r="H99" s="30">
        <f>COUNTIFS('IPL22 - Most Runs'!$B:$B,'IPL - Batsman Database (20-22)'!$A34)</f>
        <v>1</v>
      </c>
      <c r="I99" s="30">
        <f>_xlfn.IFNA(VLOOKUP($A99,'IPL20 - Most Runs'!$B$2:$N$135,2,FALSE),0)</f>
        <v>17</v>
      </c>
      <c r="J99" s="30">
        <f>_xlfn.IFNA(VLOOKUP($A99,'IPL21 - Most Runs'!$B$2:$N$151,2,FALSE),0)</f>
        <v>8</v>
      </c>
      <c r="K99" s="30">
        <f>_xlfn.IFNA(VLOOKUP($A99,'IPL22 - Most Runs'!$B$2:$N$164,2,FALSE),0)</f>
        <v>14</v>
      </c>
      <c r="L99" s="15">
        <f>SUM(I99:K99)</f>
        <v>39</v>
      </c>
      <c r="M99" s="15">
        <f>SUM(C99:E99)</f>
        <v>3</v>
      </c>
      <c r="N99">
        <f>SUM(F99:H99)</f>
        <v>3</v>
      </c>
      <c r="O99">
        <f>COUNTIF(I99:K99,0)</f>
        <v>0</v>
      </c>
      <c r="P99">
        <f>IF((J99+K99)=0,0,1)</f>
        <v>1</v>
      </c>
      <c r="Q99">
        <f>IF(P99=1,N99-M99,0)</f>
        <v>0</v>
      </c>
      <c r="R99">
        <f>IF(Q99&lt;0,0,Q99)</f>
        <v>0</v>
      </c>
      <c r="S99">
        <f>IF(N99=3,1,0)</f>
        <v>1</v>
      </c>
      <c r="T99">
        <f>_xlfn.IFNA(IF(S99=1,IF(B99="Overseas",1,0),0),0)</f>
        <v>0</v>
      </c>
    </row>
    <row r="100" spans="1:20" ht="15.75" customHeight="1" x14ac:dyDescent="0.2">
      <c r="A100" s="6" t="s">
        <v>597</v>
      </c>
      <c r="B100" t="str">
        <f>_xlfn.IFNA(VLOOKUP(A100,'IPLPlayerAuctionData (20-22)'!$A$3:$G$501,7,FALSE),"Others")</f>
        <v xml:space="preserve">Indian </v>
      </c>
      <c r="C100" s="30">
        <f>COUNTIFS('IPLPlayerAuctionData (20-22)'!$A:$A,'IPL - Batsman Database (20-22)'!$A4,'IPLPlayerAuctionData (20-22)'!$F:$F,2020)</f>
        <v>1</v>
      </c>
      <c r="D100" s="30">
        <f>COUNTIFS('IPLPlayerAuctionData (20-22)'!$A:$A,'IPL - Batsman Database (20-22)'!$A4,'IPLPlayerAuctionData (20-22)'!$F:$F,2021)</f>
        <v>1</v>
      </c>
      <c r="E100" s="30">
        <f>COUNTIFS('IPLPlayerAuctionData (20-22)'!$A:$A,'IPL - Batsman Database (20-22)'!$A4,'IPLPlayerAuctionData (20-22)'!$F:$F,2022)</f>
        <v>1</v>
      </c>
      <c r="F100" s="30">
        <f>COUNTIFS('IPL20 - Most Runs'!$B:$B,'IPL - Batsman Database (20-22)'!$A4)</f>
        <v>1</v>
      </c>
      <c r="G100" s="30">
        <f>COUNTIFS('IPL21 - Most Runs'!$B:$B,'IPL - Batsman Database (20-22)'!$A4)</f>
        <v>1</v>
      </c>
      <c r="H100" s="30">
        <f>COUNTIFS('IPL22 - Most Runs'!$B:$B,'IPL - Batsman Database (20-22)'!$A4)</f>
        <v>0</v>
      </c>
      <c r="I100" s="30">
        <f>_xlfn.IFNA(VLOOKUP($A100,'IPL20 - Most Runs'!$B$2:$N$135,2,FALSE),0)</f>
        <v>14</v>
      </c>
      <c r="J100" s="30">
        <f>_xlfn.IFNA(VLOOKUP($A100,'IPL21 - Most Runs'!$B$2:$N$151,2,FALSE),0)</f>
        <v>17</v>
      </c>
      <c r="K100" s="30">
        <f>_xlfn.IFNA(VLOOKUP($A100,'IPL22 - Most Runs'!$B$2:$N$164,2,FALSE),0)</f>
        <v>16</v>
      </c>
      <c r="L100" s="15">
        <f>SUM(I100:K100)</f>
        <v>47</v>
      </c>
      <c r="M100" s="15">
        <f>SUM(C100:E100)</f>
        <v>3</v>
      </c>
      <c r="N100">
        <f>SUM(F100:H100)</f>
        <v>2</v>
      </c>
      <c r="O100">
        <f>COUNTIF(I100:K100,0)</f>
        <v>0</v>
      </c>
      <c r="P100">
        <f>IF((J100+K100)=0,0,1)</f>
        <v>1</v>
      </c>
      <c r="Q100">
        <f>IF(P100=1,N100-M100,0)</f>
        <v>-1</v>
      </c>
      <c r="R100">
        <f>IF(Q100&lt;0,0,Q100)</f>
        <v>0</v>
      </c>
      <c r="S100">
        <f>IF(N100=3,1,0)</f>
        <v>0</v>
      </c>
      <c r="T100">
        <f>_xlfn.IFNA(IF(S100=1,IF(B100="Overseas",1,0),0),0)</f>
        <v>0</v>
      </c>
    </row>
    <row r="101" spans="1:20" ht="15.75" customHeight="1" x14ac:dyDescent="0.2">
      <c r="A101" s="6" t="s">
        <v>651</v>
      </c>
      <c r="B101" t="str">
        <f>_xlfn.IFNA(VLOOKUP(A101,'IPLPlayerAuctionData (20-22)'!$A$3:$G$501,7,FALSE),"Others")</f>
        <v>Overseas</v>
      </c>
      <c r="C101" s="30">
        <f>COUNTIFS('IPLPlayerAuctionData (20-22)'!$A:$A,'IPL - Batsman Database (20-22)'!$A83,'IPLPlayerAuctionData (20-22)'!$F:$F,2020)</f>
        <v>1</v>
      </c>
      <c r="D101" s="30">
        <f>COUNTIFS('IPLPlayerAuctionData (20-22)'!$A:$A,'IPL - Batsman Database (20-22)'!$A83,'IPLPlayerAuctionData (20-22)'!$F:$F,2021)</f>
        <v>1</v>
      </c>
      <c r="E101" s="30">
        <f>COUNTIFS('IPLPlayerAuctionData (20-22)'!$A:$A,'IPL - Batsman Database (20-22)'!$A83,'IPLPlayerAuctionData (20-22)'!$F:$F,2022)</f>
        <v>1</v>
      </c>
      <c r="F101" s="30">
        <f>COUNTIFS('IPL20 - Most Runs'!$B:$B,'IPL - Batsman Database (20-22)'!$A83)</f>
        <v>1</v>
      </c>
      <c r="G101" s="30">
        <f>COUNTIFS('IPL21 - Most Runs'!$B:$B,'IPL - Batsman Database (20-22)'!$A83)</f>
        <v>1</v>
      </c>
      <c r="H101" s="30">
        <f>COUNTIFS('IPL22 - Most Runs'!$B:$B,'IPL - Batsman Database (20-22)'!$A83)</f>
        <v>1</v>
      </c>
      <c r="I101" s="30">
        <f>_xlfn.IFNA(VLOOKUP($A101,'IPL20 - Most Runs'!$B$2:$N$135,2,FALSE),0)</f>
        <v>14</v>
      </c>
      <c r="J101" s="30">
        <f>_xlfn.IFNA(VLOOKUP($A101,'IPL21 - Most Runs'!$B$2:$N$151,2,FALSE),0)</f>
        <v>8</v>
      </c>
      <c r="K101" s="30">
        <f>_xlfn.IFNA(VLOOKUP($A101,'IPL22 - Most Runs'!$B$2:$N$164,2,FALSE),0)</f>
        <v>0</v>
      </c>
      <c r="L101" s="15">
        <f>SUM(I101:K101)</f>
        <v>22</v>
      </c>
      <c r="M101" s="15">
        <f>SUM(C101:E101)</f>
        <v>3</v>
      </c>
      <c r="N101">
        <f>SUM(F101:H101)</f>
        <v>3</v>
      </c>
      <c r="O101">
        <f>COUNTIF(I101:K101,0)</f>
        <v>1</v>
      </c>
      <c r="P101">
        <f>IF((J101+K101)=0,0,1)</f>
        <v>1</v>
      </c>
      <c r="Q101">
        <f>IF(P101=1,N101-M101,0)</f>
        <v>0</v>
      </c>
      <c r="R101">
        <f>IF(Q101&lt;0,0,Q101)</f>
        <v>0</v>
      </c>
      <c r="S101">
        <f>IF(N101=3,1,0)</f>
        <v>1</v>
      </c>
      <c r="T101">
        <f>_xlfn.IFNA(IF(S101=1,IF(B101="Overseas",1,0),0),0)</f>
        <v>1</v>
      </c>
    </row>
    <row r="102" spans="1:20" ht="15.75" customHeight="1" x14ac:dyDescent="0.2">
      <c r="A102" s="6" t="s">
        <v>648</v>
      </c>
      <c r="B102" t="str">
        <f>_xlfn.IFNA(VLOOKUP(A102,'IPLPlayerAuctionData (20-22)'!$A$3:$G$501,7,FALSE),"Others")</f>
        <v>Overseas</v>
      </c>
      <c r="C102" s="30">
        <f>COUNTIFS('IPLPlayerAuctionData (20-22)'!$A:$A,'IPL - Batsman Database (20-22)'!$A43,'IPLPlayerAuctionData (20-22)'!$F:$F,2020)</f>
        <v>1</v>
      </c>
      <c r="D102" s="30">
        <f>COUNTIFS('IPLPlayerAuctionData (20-22)'!$A:$A,'IPL - Batsman Database (20-22)'!$A43,'IPLPlayerAuctionData (20-22)'!$F:$F,2021)</f>
        <v>1</v>
      </c>
      <c r="E102" s="30">
        <f>COUNTIFS('IPLPlayerAuctionData (20-22)'!$A:$A,'IPL - Batsman Database (20-22)'!$A43,'IPLPlayerAuctionData (20-22)'!$F:$F,2022)</f>
        <v>1</v>
      </c>
      <c r="F102" s="30">
        <f>COUNTIFS('IPL20 - Most Runs'!$B:$B,'IPL - Batsman Database (20-22)'!$A43)</f>
        <v>1</v>
      </c>
      <c r="G102" s="30">
        <f>COUNTIFS('IPL21 - Most Runs'!$B:$B,'IPL - Batsman Database (20-22)'!$A43)</f>
        <v>1</v>
      </c>
      <c r="H102" s="30">
        <f>COUNTIFS('IPL22 - Most Runs'!$B:$B,'IPL - Batsman Database (20-22)'!$A43)</f>
        <v>1</v>
      </c>
      <c r="I102" s="30">
        <f>_xlfn.IFNA(VLOOKUP($A102,'IPL20 - Most Runs'!$B$2:$N$135,2,FALSE),0)</f>
        <v>10</v>
      </c>
      <c r="J102" s="30">
        <f>_xlfn.IFNA(VLOOKUP($A102,'IPL21 - Most Runs'!$B$2:$N$151,2,FALSE),0)</f>
        <v>14</v>
      </c>
      <c r="K102" s="30">
        <f>_xlfn.IFNA(VLOOKUP($A102,'IPL22 - Most Runs'!$B$2:$N$164,2,FALSE),0)</f>
        <v>14</v>
      </c>
      <c r="L102" s="15">
        <f>SUM(I102:K102)</f>
        <v>38</v>
      </c>
      <c r="M102" s="15">
        <f>SUM(C102:E102)</f>
        <v>3</v>
      </c>
      <c r="N102">
        <f>SUM(F102:H102)</f>
        <v>3</v>
      </c>
      <c r="O102">
        <f>COUNTIF(I102:K102,0)</f>
        <v>0</v>
      </c>
      <c r="P102">
        <f>IF((J102+K102)=0,0,1)</f>
        <v>1</v>
      </c>
      <c r="Q102">
        <f>IF(P102=1,N102-M102,0)</f>
        <v>0</v>
      </c>
      <c r="R102">
        <f>IF(Q102&lt;0,0,Q102)</f>
        <v>0</v>
      </c>
      <c r="S102">
        <f>IF(N102=3,1,0)</f>
        <v>1</v>
      </c>
      <c r="T102">
        <f>_xlfn.IFNA(IF(S102=1,IF(B102="Overseas",1,0),0),0)</f>
        <v>1</v>
      </c>
    </row>
    <row r="103" spans="1:20" ht="15.75" customHeight="1" x14ac:dyDescent="0.2">
      <c r="A103" s="6" t="s">
        <v>605</v>
      </c>
      <c r="B103" t="str">
        <f>_xlfn.IFNA(VLOOKUP(A103,'IPLPlayerAuctionData (20-22)'!$A$3:$G$501,7,FALSE),"Others")</f>
        <v>Indian</v>
      </c>
      <c r="C103" s="30">
        <f>COUNTIFS('IPLPlayerAuctionData (20-22)'!$A:$A,'IPL - Batsman Database (20-22)'!$A40,'IPLPlayerAuctionData (20-22)'!$F:$F,2020)</f>
        <v>1</v>
      </c>
      <c r="D103" s="30">
        <f>COUNTIFS('IPLPlayerAuctionData (20-22)'!$A:$A,'IPL - Batsman Database (20-22)'!$A40,'IPLPlayerAuctionData (20-22)'!$F:$F,2021)</f>
        <v>1</v>
      </c>
      <c r="E103" s="30">
        <f>COUNTIFS('IPLPlayerAuctionData (20-22)'!$A:$A,'IPL - Batsman Database (20-22)'!$A40,'IPLPlayerAuctionData (20-22)'!$F:$F,2022)</f>
        <v>1</v>
      </c>
      <c r="F103" s="30">
        <f>COUNTIFS('IPL20 - Most Runs'!$B:$B,'IPL - Batsman Database (20-22)'!$A40)</f>
        <v>1</v>
      </c>
      <c r="G103" s="30">
        <f>COUNTIFS('IPL21 - Most Runs'!$B:$B,'IPL - Batsman Database (20-22)'!$A40)</f>
        <v>1</v>
      </c>
      <c r="H103" s="30">
        <f>COUNTIFS('IPL22 - Most Runs'!$B:$B,'IPL - Batsman Database (20-22)'!$A40)</f>
        <v>1</v>
      </c>
      <c r="I103" s="30">
        <f>_xlfn.IFNA(VLOOKUP($A103,'IPL20 - Most Runs'!$B$2:$N$135,2,FALSE),0)</f>
        <v>16</v>
      </c>
      <c r="J103" s="30">
        <f>_xlfn.IFNA(VLOOKUP($A103,'IPL21 - Most Runs'!$B$2:$N$151,2,FALSE),0)</f>
        <v>14</v>
      </c>
      <c r="K103" s="30">
        <f>_xlfn.IFNA(VLOOKUP($A103,'IPL22 - Most Runs'!$B$2:$N$164,2,FALSE),0)</f>
        <v>8</v>
      </c>
      <c r="L103" s="15">
        <f>SUM(I103:K103)</f>
        <v>38</v>
      </c>
      <c r="M103" s="15">
        <f>SUM(C103:E103)</f>
        <v>3</v>
      </c>
      <c r="N103">
        <f>SUM(F103:H103)</f>
        <v>3</v>
      </c>
      <c r="O103">
        <f>COUNTIF(I103:K103,0)</f>
        <v>0</v>
      </c>
      <c r="P103">
        <f>IF((J103+K103)=0,0,1)</f>
        <v>1</v>
      </c>
      <c r="Q103">
        <f>IF(P103=1,N103-M103,0)</f>
        <v>0</v>
      </c>
      <c r="R103">
        <f>IF(Q103&lt;0,0,Q103)</f>
        <v>0</v>
      </c>
      <c r="S103">
        <f>IF(N103=3,1,0)</f>
        <v>1</v>
      </c>
      <c r="T103">
        <f>_xlfn.IFNA(IF(S103=1,IF(B103="Overseas",1,0),0),0)</f>
        <v>0</v>
      </c>
    </row>
    <row r="104" spans="1:20" ht="15.75" customHeight="1" x14ac:dyDescent="0.2">
      <c r="A104" s="6" t="s">
        <v>609</v>
      </c>
      <c r="B104" t="str">
        <f>_xlfn.IFNA(VLOOKUP(A104,'IPLPlayerAuctionData (20-22)'!$A$3:$G$501,7,FALSE),"Others")</f>
        <v>Indian</v>
      </c>
      <c r="C104" s="30">
        <f>COUNTIFS('IPLPlayerAuctionData (20-22)'!$A:$A,'IPL - Batsman Database (20-22)'!$A104,'IPLPlayerAuctionData (20-22)'!$F:$F,2020)</f>
        <v>1</v>
      </c>
      <c r="D104" s="30">
        <f>COUNTIFS('IPLPlayerAuctionData (20-22)'!$A:$A,'IPL - Batsman Database (20-22)'!$A104,'IPLPlayerAuctionData (20-22)'!$F:$F,2021)</f>
        <v>1</v>
      </c>
      <c r="E104" s="30">
        <f>COUNTIFS('IPLPlayerAuctionData (20-22)'!$A:$A,'IPL - Batsman Database (20-22)'!$A104,'IPLPlayerAuctionData (20-22)'!$F:$F,2022)</f>
        <v>1</v>
      </c>
      <c r="F104" s="30">
        <f>COUNTIFS('IPL20 - Most Runs'!$B:$B,'IPL - Batsman Database (20-22)'!$A104)</f>
        <v>1</v>
      </c>
      <c r="G104" s="30">
        <f>COUNTIFS('IPL21 - Most Runs'!$B:$B,'IPL - Batsman Database (20-22)'!$A104)</f>
        <v>0</v>
      </c>
      <c r="H104" s="30">
        <f>COUNTIFS('IPL22 - Most Runs'!$B:$B,'IPL - Batsman Database (20-22)'!$A104)</f>
        <v>0</v>
      </c>
      <c r="I104" s="30">
        <f>_xlfn.IFNA(VLOOKUP($A104,'IPL20 - Most Runs'!$B$2:$N$135,2,FALSE),0)</f>
        <v>16</v>
      </c>
      <c r="J104" s="30">
        <f>_xlfn.IFNA(VLOOKUP($A104,'IPL21 - Most Runs'!$B$2:$N$151,2,FALSE),0)</f>
        <v>0</v>
      </c>
      <c r="K104" s="30">
        <f>_xlfn.IFNA(VLOOKUP($A104,'IPL22 - Most Runs'!$B$2:$N$164,2,FALSE),0)</f>
        <v>0</v>
      </c>
      <c r="L104" s="15">
        <f>SUM(I104:K104)</f>
        <v>16</v>
      </c>
      <c r="M104" s="15">
        <f>SUM(C104:E104)</f>
        <v>3</v>
      </c>
      <c r="N104">
        <f>SUM(F104:H104)</f>
        <v>1</v>
      </c>
      <c r="O104">
        <f>COUNTIF(I104:K104,0)</f>
        <v>2</v>
      </c>
      <c r="P104">
        <f>IF((J104+K104)=0,0,1)</f>
        <v>0</v>
      </c>
      <c r="Q104">
        <f>IF(P104=1,N104-M104,0)</f>
        <v>0</v>
      </c>
      <c r="R104">
        <f>IF(Q104&lt;0,0,Q104)</f>
        <v>0</v>
      </c>
      <c r="S104">
        <f>IF(N104=3,1,0)</f>
        <v>0</v>
      </c>
      <c r="T104">
        <f>_xlfn.IFNA(IF(S104=1,IF(B104="Overseas",1,0),0),0)</f>
        <v>0</v>
      </c>
    </row>
    <row r="105" spans="1:20" ht="15.75" customHeight="1" x14ac:dyDescent="0.2">
      <c r="A105" s="6" t="s">
        <v>654</v>
      </c>
      <c r="B105" t="str">
        <f>_xlfn.IFNA(VLOOKUP(A105,'IPLPlayerAuctionData (20-22)'!$A$3:$G$501,7,FALSE),"Others")</f>
        <v xml:space="preserve">Indian </v>
      </c>
      <c r="C105" s="30">
        <f>COUNTIFS('IPLPlayerAuctionData (20-22)'!$A:$A,'IPL - Batsman Database (20-22)'!$A105,'IPLPlayerAuctionData (20-22)'!$F:$F,2020)</f>
        <v>1</v>
      </c>
      <c r="D105" s="30">
        <f>COUNTIFS('IPLPlayerAuctionData (20-22)'!$A:$A,'IPL - Batsman Database (20-22)'!$A105,'IPLPlayerAuctionData (20-22)'!$F:$F,2021)</f>
        <v>1</v>
      </c>
      <c r="E105" s="30">
        <f>COUNTIFS('IPLPlayerAuctionData (20-22)'!$A:$A,'IPL - Batsman Database (20-22)'!$A105,'IPLPlayerAuctionData (20-22)'!$F:$F,2022)</f>
        <v>1</v>
      </c>
      <c r="F105" s="30">
        <f>COUNTIFS('IPL20 - Most Runs'!$B:$B,'IPL - Batsman Database (20-22)'!$A105)</f>
        <v>0</v>
      </c>
      <c r="G105" s="30">
        <f>COUNTIFS('IPL21 - Most Runs'!$B:$B,'IPL - Batsman Database (20-22)'!$A105)</f>
        <v>0</v>
      </c>
      <c r="H105" s="30">
        <f>COUNTIFS('IPL22 - Most Runs'!$B:$B,'IPL - Batsman Database (20-22)'!$A105)</f>
        <v>1</v>
      </c>
      <c r="I105" s="30">
        <f>_xlfn.IFNA(VLOOKUP($A105,'IPL20 - Most Runs'!$B$2:$N$135,2,FALSE),0)</f>
        <v>0</v>
      </c>
      <c r="J105" s="30">
        <f>_xlfn.IFNA(VLOOKUP($A105,'IPL21 - Most Runs'!$B$2:$N$151,2,FALSE),0)</f>
        <v>0</v>
      </c>
      <c r="K105" s="30">
        <f>_xlfn.IFNA(VLOOKUP($A105,'IPL22 - Most Runs'!$B$2:$N$164,2,FALSE),0)</f>
        <v>14</v>
      </c>
      <c r="L105" s="15">
        <f>SUM(I105:K105)</f>
        <v>14</v>
      </c>
      <c r="M105" s="15">
        <f>SUM(C105:E105)</f>
        <v>3</v>
      </c>
      <c r="N105">
        <f>SUM(F105:H105)</f>
        <v>1</v>
      </c>
      <c r="O105">
        <f>COUNTIF(I105:K105,0)</f>
        <v>2</v>
      </c>
      <c r="P105">
        <f>IF((J105+K105)=0,0,1)</f>
        <v>1</v>
      </c>
      <c r="Q105">
        <f>IF(P105=1,N105-M105,0)</f>
        <v>-2</v>
      </c>
      <c r="R105">
        <f>IF(Q105&lt;0,0,Q105)</f>
        <v>0</v>
      </c>
      <c r="S105">
        <f>IF(N105=3,1,0)</f>
        <v>0</v>
      </c>
      <c r="T105">
        <f>_xlfn.IFNA(IF(S105=1,IF(B105="Overseas",1,0),0),0)</f>
        <v>0</v>
      </c>
    </row>
    <row r="106" spans="1:20" ht="15.75" hidden="1" customHeight="1" x14ac:dyDescent="0.2">
      <c r="A106" s="6" t="s">
        <v>290</v>
      </c>
      <c r="B106" t="str">
        <f>_xlfn.IFNA(VLOOKUP(A106,'IPLPlayerAuctionData (20-22)'!$A$3:$G$501,7,FALSE),"Others")</f>
        <v>Overseas</v>
      </c>
      <c r="C106" s="30">
        <f>COUNTIFS('IPLPlayerAuctionData (20-22)'!$A:$A,'IPL - Batsman Database (20-22)'!$A106,'IPLPlayerAuctionData (20-22)'!$F:$F,2020)</f>
        <v>0</v>
      </c>
      <c r="D106" s="30">
        <f>COUNTIFS('IPLPlayerAuctionData (20-22)'!$A:$A,'IPL - Batsman Database (20-22)'!$A106,'IPLPlayerAuctionData (20-22)'!$F:$F,2021)</f>
        <v>0</v>
      </c>
      <c r="E106" s="30">
        <f>COUNTIFS('IPLPlayerAuctionData (20-22)'!$A:$A,'IPL - Batsman Database (20-22)'!$A106,'IPLPlayerAuctionData (20-22)'!$F:$F,2022)</f>
        <v>1</v>
      </c>
      <c r="F106" s="30">
        <f>COUNTIFS('IPL20 - Most Runs'!$B:$B,'IPL - Batsman Database (20-22)'!$A106)</f>
        <v>0</v>
      </c>
      <c r="G106" s="30">
        <f>COUNTIFS('IPL21 - Most Runs'!$B:$B,'IPL - Batsman Database (20-22)'!$A106)</f>
        <v>0</v>
      </c>
      <c r="H106" s="30">
        <f>COUNTIFS('IPL22 - Most Runs'!$B:$B,'IPL - Batsman Database (20-22)'!$A106)</f>
        <v>1</v>
      </c>
      <c r="I106" s="30">
        <f>_xlfn.IFNA(VLOOKUP($A106,'IPL20 - Most Runs'!$B$2:$N$135,2,FALSE),0)</f>
        <v>0</v>
      </c>
      <c r="J106" s="30">
        <f>_xlfn.IFNA(VLOOKUP($A106,'IPL21 - Most Runs'!$B$2:$N$151,2,FALSE),0)</f>
        <v>0</v>
      </c>
      <c r="K106" s="30">
        <f>_xlfn.IFNA(VLOOKUP($A106,'IPL22 - Most Runs'!$B$2:$N$164,2,FALSE),0)</f>
        <v>14</v>
      </c>
      <c r="L106" s="15">
        <f>SUM(I106:K106)</f>
        <v>14</v>
      </c>
      <c r="M106" s="15">
        <f>SUM(C106:E106)</f>
        <v>1</v>
      </c>
      <c r="N106">
        <f>SUM(F106:H106)</f>
        <v>1</v>
      </c>
      <c r="O106">
        <f>COUNTIF(I106:K106,0)</f>
        <v>2</v>
      </c>
      <c r="P106">
        <f>IF((J106+K106)=0,0,1)</f>
        <v>1</v>
      </c>
      <c r="Q106">
        <f>IF(P106=1,N106-M106,0)</f>
        <v>0</v>
      </c>
      <c r="R106">
        <f>IF(Q106&lt;0,0,Q106)</f>
        <v>0</v>
      </c>
      <c r="S106">
        <f>IF(N106=3,1,0)</f>
        <v>0</v>
      </c>
      <c r="T106">
        <f>_xlfn.IFNA(IF(S106=1,IF(B106="Overseas",1,0),0),0)</f>
        <v>0</v>
      </c>
    </row>
    <row r="107" spans="1:20" ht="15.75" customHeight="1" x14ac:dyDescent="0.2">
      <c r="A107" s="6" t="s">
        <v>333</v>
      </c>
      <c r="B107" t="str">
        <f>_xlfn.IFNA(VLOOKUP(A107,'IPLPlayerAuctionData (20-22)'!$A$3:$G$501,7,FALSE),"Others")</f>
        <v>Overseas</v>
      </c>
      <c r="C107" s="30">
        <f>COUNTIFS('IPLPlayerAuctionData (20-22)'!$A:$A,'IPL - Batsman Database (20-22)'!$A16,'IPLPlayerAuctionData (20-22)'!$F:$F,2020)</f>
        <v>1</v>
      </c>
      <c r="D107" s="30">
        <f>COUNTIFS('IPLPlayerAuctionData (20-22)'!$A:$A,'IPL - Batsman Database (20-22)'!$A16,'IPLPlayerAuctionData (20-22)'!$F:$F,2021)</f>
        <v>1</v>
      </c>
      <c r="E107" s="30">
        <f>COUNTIFS('IPLPlayerAuctionData (20-22)'!$A:$A,'IPL - Batsman Database (20-22)'!$A16,'IPLPlayerAuctionData (20-22)'!$F:$F,2022)</f>
        <v>1</v>
      </c>
      <c r="F107" s="30">
        <f>COUNTIFS('IPL20 - Most Runs'!$B:$B,'IPL - Batsman Database (20-22)'!$A16)</f>
        <v>1</v>
      </c>
      <c r="G107" s="30">
        <f>COUNTIFS('IPL21 - Most Runs'!$B:$B,'IPL - Batsman Database (20-22)'!$A16)</f>
        <v>1</v>
      </c>
      <c r="H107" s="30">
        <f>COUNTIFS('IPL22 - Most Runs'!$B:$B,'IPL - Batsman Database (20-22)'!$A16)</f>
        <v>0</v>
      </c>
      <c r="I107" s="30">
        <f>_xlfn.IFNA(VLOOKUP($A107,'IPL20 - Most Runs'!$B$2:$N$135,2,FALSE),0)</f>
        <v>15</v>
      </c>
      <c r="J107" s="30">
        <f>_xlfn.IFNA(VLOOKUP($A107,'IPL21 - Most Runs'!$B$2:$N$151,2,FALSE),0)</f>
        <v>14</v>
      </c>
      <c r="K107" s="30">
        <f>_xlfn.IFNA(VLOOKUP($A107,'IPL22 - Most Runs'!$B$2:$N$164,2,FALSE),0)</f>
        <v>16</v>
      </c>
      <c r="L107" s="15">
        <f>SUM(I107:K107)</f>
        <v>45</v>
      </c>
      <c r="M107" s="15">
        <f>SUM(C107:E107)</f>
        <v>3</v>
      </c>
      <c r="N107">
        <f>SUM(F107:H107)</f>
        <v>2</v>
      </c>
      <c r="O107">
        <f>COUNTIF(I107:K107,0)</f>
        <v>0</v>
      </c>
      <c r="P107">
        <f>IF((J107+K107)=0,0,1)</f>
        <v>1</v>
      </c>
      <c r="Q107">
        <f>IF(P107=1,N107-M107,0)</f>
        <v>-1</v>
      </c>
      <c r="R107">
        <f>IF(Q107&lt;0,0,Q107)</f>
        <v>0</v>
      </c>
      <c r="S107">
        <f>IF(N107=3,1,0)</f>
        <v>0</v>
      </c>
      <c r="T107">
        <f>_xlfn.IFNA(IF(S107=1,IF(B107="Overseas",1,0),0),0)</f>
        <v>0</v>
      </c>
    </row>
    <row r="108" spans="1:20" ht="15.75" hidden="1" customHeight="1" x14ac:dyDescent="0.2">
      <c r="A108" s="6" t="s">
        <v>336</v>
      </c>
      <c r="B108" t="str">
        <f>_xlfn.IFNA(VLOOKUP(A108,'IPLPlayerAuctionData (20-22)'!$A$3:$G$501,7,FALSE),"Others")</f>
        <v>Indian</v>
      </c>
      <c r="C108" s="30">
        <f>COUNTIFS('IPLPlayerAuctionData (20-22)'!$A:$A,'IPL - Batsman Database (20-22)'!$A108,'IPLPlayerAuctionData (20-22)'!$F:$F,2020)</f>
        <v>0</v>
      </c>
      <c r="D108" s="30">
        <f>COUNTIFS('IPLPlayerAuctionData (20-22)'!$A:$A,'IPL - Batsman Database (20-22)'!$A108,'IPLPlayerAuctionData (20-22)'!$F:$F,2021)</f>
        <v>1</v>
      </c>
      <c r="E108" s="30">
        <f>COUNTIFS('IPLPlayerAuctionData (20-22)'!$A:$A,'IPL - Batsman Database (20-22)'!$A108,'IPLPlayerAuctionData (20-22)'!$F:$F,2022)</f>
        <v>1</v>
      </c>
      <c r="F108" s="30">
        <f>COUNTIFS('IPL20 - Most Runs'!$B:$B,'IPL - Batsman Database (20-22)'!$A108)</f>
        <v>1</v>
      </c>
      <c r="G108" s="30">
        <f>COUNTIFS('IPL21 - Most Runs'!$B:$B,'IPL - Batsman Database (20-22)'!$A108)</f>
        <v>0</v>
      </c>
      <c r="H108" s="30">
        <f>COUNTIFS('IPL22 - Most Runs'!$B:$B,'IPL - Batsman Database (20-22)'!$A108)</f>
        <v>1</v>
      </c>
      <c r="I108" s="30">
        <f>_xlfn.IFNA(VLOOKUP($A108,'IPL20 - Most Runs'!$B$2:$N$135,2,FALSE),0)</f>
        <v>2</v>
      </c>
      <c r="J108" s="30">
        <f>_xlfn.IFNA(VLOOKUP($A108,'IPL21 - Most Runs'!$B$2:$N$151,2,FALSE),0)</f>
        <v>0</v>
      </c>
      <c r="K108" s="30">
        <f>_xlfn.IFNA(VLOOKUP($A108,'IPL22 - Most Runs'!$B$2:$N$164,2,FALSE),0)</f>
        <v>12</v>
      </c>
      <c r="L108" s="15">
        <f>SUM(I108:K108)</f>
        <v>14</v>
      </c>
      <c r="M108" s="15">
        <f>SUM(C108:E108)</f>
        <v>2</v>
      </c>
      <c r="N108">
        <f>SUM(F108:H108)</f>
        <v>2</v>
      </c>
      <c r="O108">
        <f>COUNTIF(I108:K108,0)</f>
        <v>1</v>
      </c>
      <c r="P108">
        <f>IF((J108+K108)=0,0,1)</f>
        <v>1</v>
      </c>
      <c r="Q108">
        <f>IF(P108=1,N108-M108,0)</f>
        <v>0</v>
      </c>
      <c r="R108">
        <f>IF(Q108&lt;0,0,Q108)</f>
        <v>0</v>
      </c>
      <c r="S108">
        <f>IF(N108=3,1,0)</f>
        <v>0</v>
      </c>
      <c r="T108">
        <f>_xlfn.IFNA(IF(S108=1,IF(B108="Overseas",1,0),0),0)</f>
        <v>0</v>
      </c>
    </row>
    <row r="109" spans="1:20" ht="15.75" customHeight="1" x14ac:dyDescent="0.2">
      <c r="A109" s="6" t="s">
        <v>655</v>
      </c>
      <c r="B109" t="str">
        <f>_xlfn.IFNA(VLOOKUP(A109,'IPLPlayerAuctionData (20-22)'!$A$3:$G$501,7,FALSE),"Others")</f>
        <v>Indian</v>
      </c>
      <c r="C109" s="30">
        <f>COUNTIFS('IPLPlayerAuctionData (20-22)'!$A:$A,'IPL - Batsman Database (20-22)'!$A109,'IPLPlayerAuctionData (20-22)'!$F:$F,2020)</f>
        <v>1</v>
      </c>
      <c r="D109" s="30">
        <f>COUNTIFS('IPLPlayerAuctionData (20-22)'!$A:$A,'IPL - Batsman Database (20-22)'!$A109,'IPLPlayerAuctionData (20-22)'!$F:$F,2021)</f>
        <v>1</v>
      </c>
      <c r="E109" s="30">
        <f>COUNTIFS('IPLPlayerAuctionData (20-22)'!$A:$A,'IPL - Batsman Database (20-22)'!$A109,'IPLPlayerAuctionData (20-22)'!$F:$F,2022)</f>
        <v>1</v>
      </c>
      <c r="F109" s="30">
        <f>COUNTIFS('IPL20 - Most Runs'!$B:$B,'IPL - Batsman Database (20-22)'!$A109)</f>
        <v>0</v>
      </c>
      <c r="G109" s="30">
        <f>COUNTIFS('IPL21 - Most Runs'!$B:$B,'IPL - Batsman Database (20-22)'!$A109)</f>
        <v>0</v>
      </c>
      <c r="H109" s="30">
        <f>COUNTIFS('IPL22 - Most Runs'!$B:$B,'IPL - Batsman Database (20-22)'!$A109)</f>
        <v>1</v>
      </c>
      <c r="I109" s="30">
        <f>_xlfn.IFNA(VLOOKUP($A109,'IPL20 - Most Runs'!$B$2:$N$135,2,FALSE),0)</f>
        <v>0</v>
      </c>
      <c r="J109" s="30">
        <f>_xlfn.IFNA(VLOOKUP($A109,'IPL21 - Most Runs'!$B$2:$N$151,2,FALSE),0)</f>
        <v>0</v>
      </c>
      <c r="K109" s="30">
        <f>_xlfn.IFNA(VLOOKUP($A109,'IPL22 - Most Runs'!$B$2:$N$164,2,FALSE),0)</f>
        <v>14</v>
      </c>
      <c r="L109" s="15">
        <f>SUM(I109:K109)</f>
        <v>14</v>
      </c>
      <c r="M109" s="15">
        <f>SUM(C109:E109)</f>
        <v>3</v>
      </c>
      <c r="N109">
        <f>SUM(F109:H109)</f>
        <v>1</v>
      </c>
      <c r="O109">
        <f>COUNTIF(I109:K109,0)</f>
        <v>2</v>
      </c>
      <c r="P109">
        <f>IF((J109+K109)=0,0,1)</f>
        <v>1</v>
      </c>
      <c r="Q109">
        <f>IF(P109=1,N109-M109,0)</f>
        <v>-2</v>
      </c>
      <c r="R109">
        <f>IF(Q109&lt;0,0,Q109)</f>
        <v>0</v>
      </c>
      <c r="S109">
        <f>IF(N109=3,1,0)</f>
        <v>0</v>
      </c>
      <c r="T109">
        <f>_xlfn.IFNA(IF(S109=1,IF(B109="Overseas",1,0),0),0)</f>
        <v>0</v>
      </c>
    </row>
    <row r="110" spans="1:20" ht="15.75" hidden="1" customHeight="1" x14ac:dyDescent="0.2">
      <c r="A110" s="6" t="s">
        <v>200</v>
      </c>
      <c r="B110" t="str">
        <f>_xlfn.IFNA(VLOOKUP(A110,'IPLPlayerAuctionData (20-22)'!$A$3:$G$501,7,FALSE),"Others")</f>
        <v>Indian</v>
      </c>
      <c r="C110" s="30">
        <f>COUNTIFS('IPLPlayerAuctionData (20-22)'!$A:$A,'IPL - Batsman Database (20-22)'!$A110,'IPLPlayerAuctionData (20-22)'!$F:$F,2020)</f>
        <v>0</v>
      </c>
      <c r="D110" s="30">
        <f>COUNTIFS('IPLPlayerAuctionData (20-22)'!$A:$A,'IPL - Batsman Database (20-22)'!$A110,'IPLPlayerAuctionData (20-22)'!$F:$F,2021)</f>
        <v>1</v>
      </c>
      <c r="E110" s="30">
        <f>COUNTIFS('IPLPlayerAuctionData (20-22)'!$A:$A,'IPL - Batsman Database (20-22)'!$A110,'IPLPlayerAuctionData (20-22)'!$F:$F,2022)</f>
        <v>0</v>
      </c>
      <c r="F110" s="30">
        <f>COUNTIFS('IPL20 - Most Runs'!$B:$B,'IPL - Batsman Database (20-22)'!$A110)</f>
        <v>1</v>
      </c>
      <c r="G110" s="30">
        <f>COUNTIFS('IPL21 - Most Runs'!$B:$B,'IPL - Batsman Database (20-22)'!$A110)</f>
        <v>1</v>
      </c>
      <c r="H110" s="30">
        <f>COUNTIFS('IPL22 - Most Runs'!$B:$B,'IPL - Batsman Database (20-22)'!$A110)</f>
        <v>0</v>
      </c>
      <c r="I110" s="30">
        <f>_xlfn.IFNA(VLOOKUP($A110,'IPL20 - Most Runs'!$B$2:$N$135,2,FALSE),0)</f>
        <v>8</v>
      </c>
      <c r="J110" s="30">
        <f>_xlfn.IFNA(VLOOKUP($A110,'IPL21 - Most Runs'!$B$2:$N$151,2,FALSE),0)</f>
        <v>6</v>
      </c>
      <c r="K110" s="30">
        <f>_xlfn.IFNA(VLOOKUP($A110,'IPL22 - Most Runs'!$B$2:$N$164,2,FALSE),0)</f>
        <v>0</v>
      </c>
      <c r="L110" s="15">
        <f>SUM(I110:K110)</f>
        <v>14</v>
      </c>
      <c r="M110" s="15">
        <f>SUM(C110:E110)</f>
        <v>1</v>
      </c>
      <c r="N110">
        <f>SUM(F110:H110)</f>
        <v>2</v>
      </c>
      <c r="O110">
        <f>COUNTIF(I110:K110,0)</f>
        <v>1</v>
      </c>
      <c r="P110">
        <f>IF((J110+K110)=0,0,1)</f>
        <v>1</v>
      </c>
      <c r="Q110">
        <f>IF(P110=1,N110-M110,0)</f>
        <v>1</v>
      </c>
      <c r="R110">
        <f>IF(Q110&lt;0,0,Q110)</f>
        <v>1</v>
      </c>
      <c r="S110">
        <f>IF(N110=3,1,0)</f>
        <v>0</v>
      </c>
      <c r="T110">
        <f>_xlfn.IFNA(IF(S110=1,IF(B110="Overseas",1,0),0),0)</f>
        <v>0</v>
      </c>
    </row>
    <row r="111" spans="1:20" ht="15.75" hidden="1" customHeight="1" x14ac:dyDescent="0.2">
      <c r="A111" s="6" t="s">
        <v>128</v>
      </c>
      <c r="B111" t="str">
        <f>_xlfn.IFNA(VLOOKUP(A111,'IPLPlayerAuctionData (20-22)'!$A$3:$G$501,7,FALSE),"Others")</f>
        <v>Indian</v>
      </c>
      <c r="C111" s="30">
        <f>COUNTIFS('IPLPlayerAuctionData (20-22)'!$A:$A,'IPL - Batsman Database (20-22)'!$A111,'IPLPlayerAuctionData (20-22)'!$F:$F,2020)</f>
        <v>0</v>
      </c>
      <c r="D111" s="30">
        <f>COUNTIFS('IPLPlayerAuctionData (20-22)'!$A:$A,'IPL - Batsman Database (20-22)'!$A111,'IPLPlayerAuctionData (20-22)'!$F:$F,2021)</f>
        <v>1</v>
      </c>
      <c r="E111" s="30">
        <f>COUNTIFS('IPLPlayerAuctionData (20-22)'!$A:$A,'IPL - Batsman Database (20-22)'!$A111,'IPLPlayerAuctionData (20-22)'!$F:$F,2022)</f>
        <v>1</v>
      </c>
      <c r="F111" s="30">
        <f>COUNTIFS('IPL20 - Most Runs'!$B:$B,'IPL - Batsman Database (20-22)'!$A111)</f>
        <v>0</v>
      </c>
      <c r="G111" s="30">
        <f>COUNTIFS('IPL21 - Most Runs'!$B:$B,'IPL - Batsman Database (20-22)'!$A111)</f>
        <v>1</v>
      </c>
      <c r="H111" s="30">
        <f>COUNTIFS('IPL22 - Most Runs'!$B:$B,'IPL - Batsman Database (20-22)'!$A111)</f>
        <v>0</v>
      </c>
      <c r="I111" s="30">
        <f>_xlfn.IFNA(VLOOKUP($A111,'IPL20 - Most Runs'!$B$2:$N$135,2,FALSE),0)</f>
        <v>0</v>
      </c>
      <c r="J111" s="30">
        <f>_xlfn.IFNA(VLOOKUP($A111,'IPL21 - Most Runs'!$B$2:$N$151,2,FALSE),0)</f>
        <v>14</v>
      </c>
      <c r="K111" s="30">
        <f>_xlfn.IFNA(VLOOKUP($A111,'IPL22 - Most Runs'!$B$2:$N$164,2,FALSE),0)</f>
        <v>0</v>
      </c>
      <c r="L111" s="15">
        <f>SUM(I111:K111)</f>
        <v>14</v>
      </c>
      <c r="M111" s="15">
        <f>SUM(C111:E111)</f>
        <v>2</v>
      </c>
      <c r="N111">
        <f>SUM(F111:H111)</f>
        <v>1</v>
      </c>
      <c r="O111">
        <f>COUNTIF(I111:K111,0)</f>
        <v>2</v>
      </c>
      <c r="P111">
        <f>IF((J111+K111)=0,0,1)</f>
        <v>1</v>
      </c>
      <c r="Q111">
        <f>IF(P111=1,N111-M111,0)</f>
        <v>-1</v>
      </c>
      <c r="R111">
        <f>IF(Q111&lt;0,0,Q111)</f>
        <v>0</v>
      </c>
      <c r="S111">
        <f>IF(N111=3,1,0)</f>
        <v>0</v>
      </c>
      <c r="T111">
        <f>_xlfn.IFNA(IF(S111=1,IF(B111="Overseas",1,0),0),0)</f>
        <v>0</v>
      </c>
    </row>
    <row r="112" spans="1:20" ht="15.75" customHeight="1" x14ac:dyDescent="0.2">
      <c r="A112" s="6" t="s">
        <v>340</v>
      </c>
      <c r="B112" t="str">
        <f>_xlfn.IFNA(VLOOKUP(A112,'IPLPlayerAuctionData (20-22)'!$A$3:$G$501,7,FALSE),"Others")</f>
        <v>Indian</v>
      </c>
      <c r="C112" s="30">
        <f>COUNTIFS('IPLPlayerAuctionData (20-22)'!$A:$A,'IPL - Batsman Database (20-22)'!$A29,'IPLPlayerAuctionData (20-22)'!$F:$F,2020)</f>
        <v>1</v>
      </c>
      <c r="D112" s="30">
        <f>COUNTIFS('IPLPlayerAuctionData (20-22)'!$A:$A,'IPL - Batsman Database (20-22)'!$A29,'IPLPlayerAuctionData (20-22)'!$F:$F,2021)</f>
        <v>1</v>
      </c>
      <c r="E112" s="30">
        <f>COUNTIFS('IPLPlayerAuctionData (20-22)'!$A:$A,'IPL - Batsman Database (20-22)'!$A29,'IPLPlayerAuctionData (20-22)'!$F:$F,2022)</f>
        <v>1</v>
      </c>
      <c r="F112" s="30">
        <f>COUNTIFS('IPL20 - Most Runs'!$B:$B,'IPL - Batsman Database (20-22)'!$A29)</f>
        <v>0</v>
      </c>
      <c r="G112" s="30">
        <f>COUNTIFS('IPL21 - Most Runs'!$B:$B,'IPL - Batsman Database (20-22)'!$A29)</f>
        <v>0</v>
      </c>
      <c r="H112" s="30">
        <f>COUNTIFS('IPL22 - Most Runs'!$B:$B,'IPL - Batsman Database (20-22)'!$A29)</f>
        <v>1</v>
      </c>
      <c r="I112" s="30">
        <f>_xlfn.IFNA(VLOOKUP($A112,'IPL20 - Most Runs'!$B$2:$N$135,2,FALSE),0)</f>
        <v>13</v>
      </c>
      <c r="J112" s="30">
        <f>_xlfn.IFNA(VLOOKUP($A112,'IPL21 - Most Runs'!$B$2:$N$151,2,FALSE),0)</f>
        <v>17</v>
      </c>
      <c r="K112" s="30">
        <f>_xlfn.IFNA(VLOOKUP($A112,'IPL22 - Most Runs'!$B$2:$N$164,2,FALSE),0)</f>
        <v>11</v>
      </c>
      <c r="L112" s="15">
        <f>SUM(I112:K112)</f>
        <v>41</v>
      </c>
      <c r="M112" s="15">
        <f>SUM(C112:E112)</f>
        <v>3</v>
      </c>
      <c r="N112">
        <f>SUM(F112:H112)</f>
        <v>1</v>
      </c>
      <c r="O112">
        <f>COUNTIF(I112:K112,0)</f>
        <v>0</v>
      </c>
      <c r="P112">
        <f>IF((J112+K112)=0,0,1)</f>
        <v>1</v>
      </c>
      <c r="Q112">
        <f>IF(P112=1,N112-M112,0)</f>
        <v>-2</v>
      </c>
      <c r="R112">
        <f>IF(Q112&lt;0,0,Q112)</f>
        <v>0</v>
      </c>
      <c r="S112">
        <f>IF(N112=3,1,0)</f>
        <v>0</v>
      </c>
      <c r="T112">
        <f>_xlfn.IFNA(IF(S112=1,IF(B112="Overseas",1,0),0),0)</f>
        <v>0</v>
      </c>
    </row>
    <row r="113" spans="1:20" ht="15.75" hidden="1" customHeight="1" x14ac:dyDescent="0.2">
      <c r="A113" s="6" t="s">
        <v>184</v>
      </c>
      <c r="B113" t="str">
        <f>_xlfn.IFNA(VLOOKUP(A113,'IPLPlayerAuctionData (20-22)'!$A$3:$G$501,7,FALSE),"Others")</f>
        <v>Overseas</v>
      </c>
      <c r="C113" s="30">
        <f>COUNTIFS('IPLPlayerAuctionData (20-22)'!$A:$A,'IPL - Batsman Database (20-22)'!$A113,'IPLPlayerAuctionData (20-22)'!$F:$F,2020)</f>
        <v>0</v>
      </c>
      <c r="D113" s="30">
        <f>COUNTIFS('IPLPlayerAuctionData (20-22)'!$A:$A,'IPL - Batsman Database (20-22)'!$A113,'IPLPlayerAuctionData (20-22)'!$F:$F,2021)</f>
        <v>0</v>
      </c>
      <c r="E113" s="30">
        <f>COUNTIFS('IPLPlayerAuctionData (20-22)'!$A:$A,'IPL - Batsman Database (20-22)'!$A113,'IPLPlayerAuctionData (20-22)'!$F:$F,2022)</f>
        <v>1</v>
      </c>
      <c r="F113" s="30">
        <f>COUNTIFS('IPL20 - Most Runs'!$B:$B,'IPL - Batsman Database (20-22)'!$A113)</f>
        <v>1</v>
      </c>
      <c r="G113" s="30">
        <f>COUNTIFS('IPL21 - Most Runs'!$B:$B,'IPL - Batsman Database (20-22)'!$A113)</f>
        <v>0</v>
      </c>
      <c r="H113" s="30">
        <f>COUNTIFS('IPL22 - Most Runs'!$B:$B,'IPL - Batsman Database (20-22)'!$A113)</f>
        <v>0</v>
      </c>
      <c r="I113" s="30">
        <f>_xlfn.IFNA(VLOOKUP($A113,'IPL20 - Most Runs'!$B$2:$N$135,2,FALSE),0)</f>
        <v>14</v>
      </c>
      <c r="J113" s="30">
        <f>_xlfn.IFNA(VLOOKUP($A113,'IPL21 - Most Runs'!$B$2:$N$151,2,FALSE),0)</f>
        <v>0</v>
      </c>
      <c r="K113" s="30">
        <f>_xlfn.IFNA(VLOOKUP($A113,'IPL22 - Most Runs'!$B$2:$N$164,2,FALSE),0)</f>
        <v>0</v>
      </c>
      <c r="L113" s="15">
        <f>SUM(I113:K113)</f>
        <v>14</v>
      </c>
      <c r="M113" s="15">
        <f>SUM(C113:E113)</f>
        <v>1</v>
      </c>
      <c r="N113">
        <f>SUM(F113:H113)</f>
        <v>1</v>
      </c>
      <c r="O113">
        <f>COUNTIF(I113:K113,0)</f>
        <v>2</v>
      </c>
      <c r="P113">
        <f>IF((J113+K113)=0,0,1)</f>
        <v>0</v>
      </c>
      <c r="Q113">
        <f>IF(P113=1,N113-M113,0)</f>
        <v>0</v>
      </c>
      <c r="R113">
        <f>IF(Q113&lt;0,0,Q113)</f>
        <v>0</v>
      </c>
      <c r="S113">
        <f>IF(N113=3,1,0)</f>
        <v>0</v>
      </c>
      <c r="T113">
        <f>_xlfn.IFNA(IF(S113=1,IF(B113="Overseas",1,0),0),0)</f>
        <v>0</v>
      </c>
    </row>
    <row r="114" spans="1:20" ht="15.75" hidden="1" customHeight="1" x14ac:dyDescent="0.2">
      <c r="A114" s="6" t="s">
        <v>115</v>
      </c>
      <c r="B114" t="str">
        <f>_xlfn.IFNA(VLOOKUP(A114,'IPLPlayerAuctionData (20-22)'!$A$3:$G$501,7,FALSE),"Others")</f>
        <v>Indian</v>
      </c>
      <c r="C114" s="30">
        <f>COUNTIFS('IPLPlayerAuctionData (20-22)'!$A:$A,'IPL - Batsman Database (20-22)'!$A114,'IPLPlayerAuctionData (20-22)'!$F:$F,2020)</f>
        <v>0</v>
      </c>
      <c r="D114" s="30">
        <f>COUNTIFS('IPLPlayerAuctionData (20-22)'!$A:$A,'IPL - Batsman Database (20-22)'!$A114,'IPLPlayerAuctionData (20-22)'!$F:$F,2021)</f>
        <v>0</v>
      </c>
      <c r="E114" s="30">
        <f>COUNTIFS('IPLPlayerAuctionData (20-22)'!$A:$A,'IPL - Batsman Database (20-22)'!$A114,'IPLPlayerAuctionData (20-22)'!$F:$F,2022)</f>
        <v>1</v>
      </c>
      <c r="F114" s="30">
        <f>COUNTIFS('IPL20 - Most Runs'!$B:$B,'IPL - Batsman Database (20-22)'!$A114)</f>
        <v>0</v>
      </c>
      <c r="G114" s="30">
        <f>COUNTIFS('IPL21 - Most Runs'!$B:$B,'IPL - Batsman Database (20-22)'!$A114)</f>
        <v>0</v>
      </c>
      <c r="H114" s="30">
        <f>COUNTIFS('IPL22 - Most Runs'!$B:$B,'IPL - Batsman Database (20-22)'!$A114)</f>
        <v>1</v>
      </c>
      <c r="I114" s="30">
        <f>_xlfn.IFNA(VLOOKUP($A114,'IPL20 - Most Runs'!$B$2:$N$135,2,FALSE),0)</f>
        <v>0</v>
      </c>
      <c r="J114" s="30">
        <f>_xlfn.IFNA(VLOOKUP($A114,'IPL21 - Most Runs'!$B$2:$N$151,2,FALSE),0)</f>
        <v>0</v>
      </c>
      <c r="K114" s="30">
        <f>_xlfn.IFNA(VLOOKUP($A114,'IPL22 - Most Runs'!$B$2:$N$164,2,FALSE),0)</f>
        <v>13</v>
      </c>
      <c r="L114" s="15">
        <f>SUM(I114:K114)</f>
        <v>13</v>
      </c>
      <c r="M114" s="15">
        <f>SUM(C114:E114)</f>
        <v>1</v>
      </c>
      <c r="N114">
        <f>SUM(F114:H114)</f>
        <v>1</v>
      </c>
      <c r="O114">
        <f>COUNTIF(I114:K114,0)</f>
        <v>2</v>
      </c>
      <c r="P114">
        <f>IF((J114+K114)=0,0,1)</f>
        <v>1</v>
      </c>
      <c r="Q114">
        <f>IF(P114=1,N114-M114,0)</f>
        <v>0</v>
      </c>
      <c r="R114">
        <f>IF(Q114&lt;0,0,Q114)</f>
        <v>0</v>
      </c>
      <c r="S114">
        <f>IF(N114=3,1,0)</f>
        <v>0</v>
      </c>
      <c r="T114">
        <f>_xlfn.IFNA(IF(S114=1,IF(B114="Overseas",1,0),0),0)</f>
        <v>0</v>
      </c>
    </row>
    <row r="115" spans="1:20" ht="15.75" customHeight="1" x14ac:dyDescent="0.2">
      <c r="A115" s="6" t="s">
        <v>343</v>
      </c>
      <c r="B115" t="str">
        <f>_xlfn.IFNA(VLOOKUP(A115,'IPLPlayerAuctionData (20-22)'!$A$3:$G$501,7,FALSE),"Others")</f>
        <v>Indian</v>
      </c>
      <c r="C115" s="30">
        <f>COUNTIFS('IPLPlayerAuctionData (20-22)'!$A:$A,'IPL - Batsman Database (20-22)'!$A96,'IPLPlayerAuctionData (20-22)'!$F:$F,2020)</f>
        <v>1</v>
      </c>
      <c r="D115" s="30">
        <f>COUNTIFS('IPLPlayerAuctionData (20-22)'!$A:$A,'IPL - Batsman Database (20-22)'!$A96,'IPLPlayerAuctionData (20-22)'!$F:$F,2021)</f>
        <v>1</v>
      </c>
      <c r="E115" s="30">
        <f>COUNTIFS('IPLPlayerAuctionData (20-22)'!$A:$A,'IPL - Batsman Database (20-22)'!$A96,'IPLPlayerAuctionData (20-22)'!$F:$F,2022)</f>
        <v>1</v>
      </c>
      <c r="F115" s="30">
        <f>COUNTIFS('IPL20 - Most Runs'!$B:$B,'IPL - Batsman Database (20-22)'!$A96)</f>
        <v>1</v>
      </c>
      <c r="G115" s="30">
        <f>COUNTIFS('IPL21 - Most Runs'!$B:$B,'IPL - Batsman Database (20-22)'!$A96)</f>
        <v>1</v>
      </c>
      <c r="H115" s="30">
        <f>COUNTIFS('IPL22 - Most Runs'!$B:$B,'IPL - Batsman Database (20-22)'!$A96)</f>
        <v>1</v>
      </c>
      <c r="I115" s="30">
        <f>_xlfn.IFNA(VLOOKUP($A115,'IPL20 - Most Runs'!$B$2:$N$135,2,FALSE),0)</f>
        <v>7</v>
      </c>
      <c r="J115" s="30">
        <f>_xlfn.IFNA(VLOOKUP($A115,'IPL21 - Most Runs'!$B$2:$N$151,2,FALSE),0)</f>
        <v>7</v>
      </c>
      <c r="K115" s="30">
        <f>_xlfn.IFNA(VLOOKUP($A115,'IPL22 - Most Runs'!$B$2:$N$164,2,FALSE),0)</f>
        <v>4</v>
      </c>
      <c r="L115" s="15">
        <f>SUM(I115:K115)</f>
        <v>18</v>
      </c>
      <c r="M115" s="15">
        <f>SUM(C115:E115)</f>
        <v>3</v>
      </c>
      <c r="N115">
        <f>SUM(F115:H115)</f>
        <v>3</v>
      </c>
      <c r="O115">
        <f>COUNTIF(I115:K115,0)</f>
        <v>0</v>
      </c>
      <c r="P115">
        <f>IF((J115+K115)=0,0,1)</f>
        <v>1</v>
      </c>
      <c r="Q115">
        <f>IF(P115=1,N115-M115,0)</f>
        <v>0</v>
      </c>
      <c r="R115">
        <f>IF(Q115&lt;0,0,Q115)</f>
        <v>0</v>
      </c>
      <c r="S115">
        <f>IF(N115=3,1,0)</f>
        <v>1</v>
      </c>
      <c r="T115">
        <f>_xlfn.IFNA(IF(S115=1,IF(B115="Overseas",1,0),0),0)</f>
        <v>0</v>
      </c>
    </row>
    <row r="116" spans="1:20" ht="15.75" hidden="1" customHeight="1" x14ac:dyDescent="0.2">
      <c r="A116" s="6" t="s">
        <v>238</v>
      </c>
      <c r="B116" t="str">
        <f>_xlfn.IFNA(VLOOKUP(A116,'IPLPlayerAuctionData (20-22)'!$A$3:$G$501,7,FALSE),"Others")</f>
        <v>Indian</v>
      </c>
      <c r="C116" s="30">
        <f>COUNTIFS('IPLPlayerAuctionData (20-22)'!$A:$A,'IPL - Batsman Database (20-22)'!$A116,'IPLPlayerAuctionData (20-22)'!$F:$F,2020)</f>
        <v>0</v>
      </c>
      <c r="D116" s="30">
        <f>COUNTIFS('IPLPlayerAuctionData (20-22)'!$A:$A,'IPL - Batsman Database (20-22)'!$A116,'IPLPlayerAuctionData (20-22)'!$F:$F,2021)</f>
        <v>0</v>
      </c>
      <c r="E116" s="30">
        <f>COUNTIFS('IPLPlayerAuctionData (20-22)'!$A:$A,'IPL - Batsman Database (20-22)'!$A116,'IPLPlayerAuctionData (20-22)'!$F:$F,2022)</f>
        <v>1</v>
      </c>
      <c r="F116" s="30">
        <f>COUNTIFS('IPL20 - Most Runs'!$B:$B,'IPL - Batsman Database (20-22)'!$A116)</f>
        <v>0</v>
      </c>
      <c r="G116" s="30">
        <f>COUNTIFS('IPL21 - Most Runs'!$B:$B,'IPL - Batsman Database (20-22)'!$A116)</f>
        <v>0</v>
      </c>
      <c r="H116" s="30">
        <f>COUNTIFS('IPL22 - Most Runs'!$B:$B,'IPL - Batsman Database (20-22)'!$A116)</f>
        <v>1</v>
      </c>
      <c r="I116" s="30">
        <f>_xlfn.IFNA(VLOOKUP($A116,'IPL20 - Most Runs'!$B$2:$N$135,2,FALSE),0)</f>
        <v>0</v>
      </c>
      <c r="J116" s="30">
        <f>_xlfn.IFNA(VLOOKUP($A116,'IPL21 - Most Runs'!$B$2:$N$151,2,FALSE),0)</f>
        <v>0</v>
      </c>
      <c r="K116" s="30">
        <f>_xlfn.IFNA(VLOOKUP($A116,'IPL22 - Most Runs'!$B$2:$N$164,2,FALSE),0)</f>
        <v>13</v>
      </c>
      <c r="L116" s="15">
        <f>SUM(I116:K116)</f>
        <v>13</v>
      </c>
      <c r="M116" s="15">
        <f>SUM(C116:E116)</f>
        <v>1</v>
      </c>
      <c r="N116">
        <f>SUM(F116:H116)</f>
        <v>1</v>
      </c>
      <c r="O116">
        <f>COUNTIF(I116:K116,0)</f>
        <v>2</v>
      </c>
      <c r="P116">
        <f>IF((J116+K116)=0,0,1)</f>
        <v>1</v>
      </c>
      <c r="Q116">
        <f>IF(P116=1,N116-M116,0)</f>
        <v>0</v>
      </c>
      <c r="R116">
        <f>IF(Q116&lt;0,0,Q116)</f>
        <v>0</v>
      </c>
      <c r="S116">
        <f>IF(N116=3,1,0)</f>
        <v>0</v>
      </c>
      <c r="T116">
        <f>_xlfn.IFNA(IF(S116=1,IF(B116="Overseas",1,0),0),0)</f>
        <v>0</v>
      </c>
    </row>
    <row r="117" spans="1:20" ht="15.75" customHeight="1" x14ac:dyDescent="0.2">
      <c r="A117" s="6" t="s">
        <v>641</v>
      </c>
      <c r="B117" t="str">
        <f>_xlfn.IFNA(VLOOKUP(A117,'IPLPlayerAuctionData (20-22)'!$A$3:$G$501,7,FALSE),"Others")</f>
        <v>Indian</v>
      </c>
      <c r="C117" s="30">
        <f>COUNTIFS('IPLPlayerAuctionData (20-22)'!$A:$A,'IPL - Batsman Database (20-22)'!$A9,'IPLPlayerAuctionData (20-22)'!$F:$F,2020)</f>
        <v>1</v>
      </c>
      <c r="D117" s="30">
        <f>COUNTIFS('IPLPlayerAuctionData (20-22)'!$A:$A,'IPL - Batsman Database (20-22)'!$A9,'IPLPlayerAuctionData (20-22)'!$F:$F,2021)</f>
        <v>1</v>
      </c>
      <c r="E117" s="30">
        <f>COUNTIFS('IPLPlayerAuctionData (20-22)'!$A:$A,'IPL - Batsman Database (20-22)'!$A9,'IPLPlayerAuctionData (20-22)'!$F:$F,2022)</f>
        <v>1</v>
      </c>
      <c r="F117" s="30">
        <f>COUNTIFS('IPL20 - Most Runs'!$B:$B,'IPL - Batsman Database (20-22)'!$A9)</f>
        <v>1</v>
      </c>
      <c r="G117" s="30">
        <f>COUNTIFS('IPL21 - Most Runs'!$B:$B,'IPL - Batsman Database (20-22)'!$A9)</f>
        <v>1</v>
      </c>
      <c r="H117" s="30">
        <f>COUNTIFS('IPL22 - Most Runs'!$B:$B,'IPL - Batsman Database (20-22)'!$A9)</f>
        <v>1</v>
      </c>
      <c r="I117" s="30">
        <f>_xlfn.IFNA(VLOOKUP($A117,'IPL20 - Most Runs'!$B$2:$N$135,2,FALSE),0)</f>
        <v>15</v>
      </c>
      <c r="J117" s="30">
        <f>_xlfn.IFNA(VLOOKUP($A117,'IPL21 - Most Runs'!$B$2:$N$151,2,FALSE),0)</f>
        <v>15</v>
      </c>
      <c r="K117" s="30">
        <f>_xlfn.IFNA(VLOOKUP($A117,'IPL22 - Most Runs'!$B$2:$N$164,2,FALSE),0)</f>
        <v>16</v>
      </c>
      <c r="L117" s="15">
        <f>SUM(I117:K117)</f>
        <v>46</v>
      </c>
      <c r="M117" s="15">
        <f>SUM(C117:E117)</f>
        <v>3</v>
      </c>
      <c r="N117">
        <f>SUM(F117:H117)</f>
        <v>3</v>
      </c>
      <c r="O117">
        <f>COUNTIF(I117:K117,0)</f>
        <v>0</v>
      </c>
      <c r="P117">
        <f>IF((J117+K117)=0,0,1)</f>
        <v>1</v>
      </c>
      <c r="Q117">
        <f>IF(P117=1,N117-M117,0)</f>
        <v>0</v>
      </c>
      <c r="R117">
        <f>IF(Q117&lt;0,0,Q117)</f>
        <v>0</v>
      </c>
      <c r="S117">
        <f>IF(N117=3,1,0)</f>
        <v>1</v>
      </c>
      <c r="T117">
        <f>_xlfn.IFNA(IF(S117=1,IF(B117="Overseas",1,0),0),0)</f>
        <v>0</v>
      </c>
    </row>
    <row r="118" spans="1:20" ht="15.75" hidden="1" customHeight="1" x14ac:dyDescent="0.2">
      <c r="A118" s="6" t="s">
        <v>276</v>
      </c>
      <c r="B118" t="str">
        <f>_xlfn.IFNA(VLOOKUP(A118,'IPLPlayerAuctionData (20-22)'!$A$3:$G$501,7,FALSE),"Others")</f>
        <v>Indian</v>
      </c>
      <c r="C118" s="30">
        <f>COUNTIFS('IPLPlayerAuctionData (20-22)'!$A:$A,'IPL - Batsman Database (20-22)'!$A118,'IPLPlayerAuctionData (20-22)'!$F:$F,2020)</f>
        <v>0</v>
      </c>
      <c r="D118" s="30">
        <f>COUNTIFS('IPLPlayerAuctionData (20-22)'!$A:$A,'IPL - Batsman Database (20-22)'!$A118,'IPLPlayerAuctionData (20-22)'!$F:$F,2021)</f>
        <v>1</v>
      </c>
      <c r="E118" s="30">
        <f>COUNTIFS('IPLPlayerAuctionData (20-22)'!$A:$A,'IPL - Batsman Database (20-22)'!$A118,'IPLPlayerAuctionData (20-22)'!$F:$F,2022)</f>
        <v>0</v>
      </c>
      <c r="F118" s="30">
        <f>COUNTIFS('IPL20 - Most Runs'!$B:$B,'IPL - Batsman Database (20-22)'!$A118)</f>
        <v>0</v>
      </c>
      <c r="G118" s="30">
        <f>COUNTIFS('IPL21 - Most Runs'!$B:$B,'IPL - Batsman Database (20-22)'!$A118)</f>
        <v>1</v>
      </c>
      <c r="H118" s="30">
        <f>COUNTIFS('IPL22 - Most Runs'!$B:$B,'IPL - Batsman Database (20-22)'!$A118)</f>
        <v>1</v>
      </c>
      <c r="I118" s="30">
        <f>_xlfn.IFNA(VLOOKUP($A118,'IPL20 - Most Runs'!$B$2:$N$135,2,FALSE),0)</f>
        <v>0</v>
      </c>
      <c r="J118" s="30">
        <f>_xlfn.IFNA(VLOOKUP($A118,'IPL21 - Most Runs'!$B$2:$N$151,2,FALSE),0)</f>
        <v>4</v>
      </c>
      <c r="K118" s="30">
        <f>_xlfn.IFNA(VLOOKUP($A118,'IPL22 - Most Runs'!$B$2:$N$164,2,FALSE),0)</f>
        <v>8</v>
      </c>
      <c r="L118" s="15">
        <f>SUM(I118:K118)</f>
        <v>12</v>
      </c>
      <c r="M118" s="15">
        <f>SUM(C118:E118)</f>
        <v>1</v>
      </c>
      <c r="N118">
        <f>SUM(F118:H118)</f>
        <v>2</v>
      </c>
      <c r="O118">
        <f>COUNTIF(I118:K118,0)</f>
        <v>1</v>
      </c>
      <c r="P118">
        <f>IF((J118+K118)=0,0,1)</f>
        <v>1</v>
      </c>
      <c r="Q118">
        <f>IF(P118=1,N118-M118,0)</f>
        <v>1</v>
      </c>
      <c r="R118">
        <f>IF(Q118&lt;0,0,Q118)</f>
        <v>1</v>
      </c>
      <c r="S118">
        <f>IF(N118=3,1,0)</f>
        <v>0</v>
      </c>
      <c r="T118">
        <f>_xlfn.IFNA(IF(S118=1,IF(B118="Overseas",1,0),0),0)</f>
        <v>0</v>
      </c>
    </row>
    <row r="119" spans="1:20" ht="15.75" hidden="1" customHeight="1" x14ac:dyDescent="0.2">
      <c r="A119" s="6" t="s">
        <v>183</v>
      </c>
      <c r="B119" t="str">
        <f>_xlfn.IFNA(VLOOKUP(A119,'IPLPlayerAuctionData (20-22)'!$A$3:$G$501,7,FALSE),"Others")</f>
        <v>Indian</v>
      </c>
      <c r="C119" s="30">
        <f>COUNTIFS('IPLPlayerAuctionData (20-22)'!$A:$A,'IPL - Batsman Database (20-22)'!$A119,'IPLPlayerAuctionData (20-22)'!$F:$F,2020)</f>
        <v>0</v>
      </c>
      <c r="D119" s="30">
        <f>COUNTIFS('IPLPlayerAuctionData (20-22)'!$A:$A,'IPL - Batsman Database (20-22)'!$A119,'IPLPlayerAuctionData (20-22)'!$F:$F,2021)</f>
        <v>0</v>
      </c>
      <c r="E119" s="30">
        <f>COUNTIFS('IPLPlayerAuctionData (20-22)'!$A:$A,'IPL - Batsman Database (20-22)'!$A119,'IPLPlayerAuctionData (20-22)'!$F:$F,2022)</f>
        <v>1</v>
      </c>
      <c r="F119" s="30">
        <f>COUNTIFS('IPL20 - Most Runs'!$B:$B,'IPL - Batsman Database (20-22)'!$A119)</f>
        <v>0</v>
      </c>
      <c r="G119" s="30">
        <f>COUNTIFS('IPL21 - Most Runs'!$B:$B,'IPL - Batsman Database (20-22)'!$A119)</f>
        <v>0</v>
      </c>
      <c r="H119" s="30">
        <f>COUNTIFS('IPL22 - Most Runs'!$B:$B,'IPL - Batsman Database (20-22)'!$A119)</f>
        <v>1</v>
      </c>
      <c r="I119" s="30">
        <f>_xlfn.IFNA(VLOOKUP($A119,'IPL20 - Most Runs'!$B$2:$N$135,2,FALSE),0)</f>
        <v>0</v>
      </c>
      <c r="J119" s="30">
        <f>_xlfn.IFNA(VLOOKUP($A119,'IPL21 - Most Runs'!$B$2:$N$151,2,FALSE),0)</f>
        <v>0</v>
      </c>
      <c r="K119" s="30">
        <f>_xlfn.IFNA(VLOOKUP($A119,'IPL22 - Most Runs'!$B$2:$N$164,2,FALSE),0)</f>
        <v>12</v>
      </c>
      <c r="L119" s="15">
        <f>SUM(I119:K119)</f>
        <v>12</v>
      </c>
      <c r="M119" s="15">
        <f>SUM(C119:E119)</f>
        <v>1</v>
      </c>
      <c r="N119">
        <f>SUM(F119:H119)</f>
        <v>1</v>
      </c>
      <c r="O119">
        <f>COUNTIF(I119:K119,0)</f>
        <v>2</v>
      </c>
      <c r="P119">
        <f>IF((J119+K119)=0,0,1)</f>
        <v>1</v>
      </c>
      <c r="Q119">
        <f>IF(P119=1,N119-M119,0)</f>
        <v>0</v>
      </c>
      <c r="R119">
        <f>IF(Q119&lt;0,0,Q119)</f>
        <v>0</v>
      </c>
      <c r="S119">
        <f>IF(N119=3,1,0)</f>
        <v>0</v>
      </c>
      <c r="T119">
        <f>_xlfn.IFNA(IF(S119=1,IF(B119="Overseas",1,0),0),0)</f>
        <v>0</v>
      </c>
    </row>
    <row r="120" spans="1:20" ht="15.75" hidden="1" customHeight="1" x14ac:dyDescent="0.2">
      <c r="A120" s="6" t="s">
        <v>439</v>
      </c>
      <c r="B120" t="str">
        <f>_xlfn.IFNA(VLOOKUP(A120,'IPLPlayerAuctionData (20-22)'!$A$3:$G$501,7,FALSE),"Others")</f>
        <v>Others</v>
      </c>
      <c r="C120" s="30">
        <f>COUNTIFS('IPLPlayerAuctionData (20-22)'!$A:$A,'IPL - Batsman Database (20-22)'!$A120,'IPLPlayerAuctionData (20-22)'!$F:$F,2020)</f>
        <v>0</v>
      </c>
      <c r="D120" s="30">
        <f>COUNTIFS('IPLPlayerAuctionData (20-22)'!$A:$A,'IPL - Batsman Database (20-22)'!$A120,'IPLPlayerAuctionData (20-22)'!$F:$F,2021)</f>
        <v>0</v>
      </c>
      <c r="E120" s="30">
        <f>COUNTIFS('IPLPlayerAuctionData (20-22)'!$A:$A,'IPL - Batsman Database (20-22)'!$A120,'IPLPlayerAuctionData (20-22)'!$F:$F,2022)</f>
        <v>0</v>
      </c>
      <c r="F120" s="30">
        <f>COUNTIFS('IPL20 - Most Runs'!$B:$B,'IPL - Batsman Database (20-22)'!$A120)</f>
        <v>0</v>
      </c>
      <c r="G120" s="30">
        <f>COUNTIFS('IPL21 - Most Runs'!$B:$B,'IPL - Batsman Database (20-22)'!$A120)</f>
        <v>0</v>
      </c>
      <c r="H120" s="30">
        <f>COUNTIFS('IPL22 - Most Runs'!$B:$B,'IPL - Batsman Database (20-22)'!$A120)</f>
        <v>1</v>
      </c>
      <c r="I120" s="30">
        <f>_xlfn.IFNA(VLOOKUP($A120,'IPL20 - Most Runs'!$B$2:$N$135,2,FALSE),0)</f>
        <v>0</v>
      </c>
      <c r="J120" s="30">
        <f>_xlfn.IFNA(VLOOKUP($A120,'IPL21 - Most Runs'!$B$2:$N$151,2,FALSE),0)</f>
        <v>0</v>
      </c>
      <c r="K120" s="30">
        <f>_xlfn.IFNA(VLOOKUP($A120,'IPL22 - Most Runs'!$B$2:$N$164,2,FALSE),0)</f>
        <v>12</v>
      </c>
      <c r="L120" s="15">
        <f>SUM(I120:K120)</f>
        <v>12</v>
      </c>
      <c r="M120" s="15">
        <f>SUM(C120:E120)</f>
        <v>0</v>
      </c>
      <c r="N120">
        <f>SUM(F120:H120)</f>
        <v>1</v>
      </c>
      <c r="O120">
        <f>COUNTIF(I120:K120,0)</f>
        <v>2</v>
      </c>
      <c r="P120">
        <f>IF((J120+K120)=0,0,1)</f>
        <v>1</v>
      </c>
      <c r="Q120">
        <f>IF(P120=1,N120-M120,0)</f>
        <v>1</v>
      </c>
      <c r="R120">
        <f>IF(Q120&lt;0,0,Q120)</f>
        <v>1</v>
      </c>
      <c r="S120">
        <f>IF(N120=3,1,0)</f>
        <v>0</v>
      </c>
      <c r="T120">
        <f>_xlfn.IFNA(IF(S120=1,IF(B120="Overseas",1,0),0),0)</f>
        <v>0</v>
      </c>
    </row>
    <row r="121" spans="1:20" ht="15.75" hidden="1" customHeight="1" x14ac:dyDescent="0.2">
      <c r="A121" s="6" t="s">
        <v>167</v>
      </c>
      <c r="B121" t="str">
        <f>_xlfn.IFNA(VLOOKUP(A121,'IPLPlayerAuctionData (20-22)'!$A$3:$G$501,7,FALSE),"Others")</f>
        <v>Indian</v>
      </c>
      <c r="C121" s="30">
        <f>COUNTIFS('IPLPlayerAuctionData (20-22)'!$A:$A,'IPL - Batsman Database (20-22)'!$A121,'IPLPlayerAuctionData (20-22)'!$F:$F,2020)</f>
        <v>0</v>
      </c>
      <c r="D121" s="30">
        <f>COUNTIFS('IPLPlayerAuctionData (20-22)'!$A:$A,'IPL - Batsman Database (20-22)'!$A121,'IPLPlayerAuctionData (20-22)'!$F:$F,2021)</f>
        <v>0</v>
      </c>
      <c r="E121" s="30">
        <f>COUNTIFS('IPLPlayerAuctionData (20-22)'!$A:$A,'IPL - Batsman Database (20-22)'!$A121,'IPLPlayerAuctionData (20-22)'!$F:$F,2022)</f>
        <v>1</v>
      </c>
      <c r="F121" s="30">
        <f>COUNTIFS('IPL20 - Most Runs'!$B:$B,'IPL - Batsman Database (20-22)'!$A121)</f>
        <v>0</v>
      </c>
      <c r="G121" s="30">
        <f>COUNTIFS('IPL21 - Most Runs'!$B:$B,'IPL - Batsman Database (20-22)'!$A121)</f>
        <v>1</v>
      </c>
      <c r="H121" s="30">
        <f>COUNTIFS('IPL22 - Most Runs'!$B:$B,'IPL - Batsman Database (20-22)'!$A121)</f>
        <v>1</v>
      </c>
      <c r="I121" s="30">
        <f>_xlfn.IFNA(VLOOKUP($A121,'IPL20 - Most Runs'!$B$2:$N$135,2,FALSE),0)</f>
        <v>0</v>
      </c>
      <c r="J121" s="30">
        <f>_xlfn.IFNA(VLOOKUP($A121,'IPL21 - Most Runs'!$B$2:$N$151,2,FALSE),0)</f>
        <v>7</v>
      </c>
      <c r="K121" s="30">
        <f>_xlfn.IFNA(VLOOKUP($A121,'IPL22 - Most Runs'!$B$2:$N$164,2,FALSE),0)</f>
        <v>5</v>
      </c>
      <c r="L121" s="15">
        <f>SUM(I121:K121)</f>
        <v>12</v>
      </c>
      <c r="M121" s="15">
        <f>SUM(C121:E121)</f>
        <v>1</v>
      </c>
      <c r="N121">
        <f>SUM(F121:H121)</f>
        <v>2</v>
      </c>
      <c r="O121">
        <f>COUNTIF(I121:K121,0)</f>
        <v>1</v>
      </c>
      <c r="P121">
        <f>IF((J121+K121)=0,0,1)</f>
        <v>1</v>
      </c>
      <c r="Q121">
        <f>IF(P121=1,N121-M121,0)</f>
        <v>1</v>
      </c>
      <c r="R121">
        <f>IF(Q121&lt;0,0,Q121)</f>
        <v>1</v>
      </c>
      <c r="S121">
        <f>IF(N121=3,1,0)</f>
        <v>0</v>
      </c>
      <c r="T121">
        <f>_xlfn.IFNA(IF(S121=1,IF(B121="Overseas",1,0),0),0)</f>
        <v>0</v>
      </c>
    </row>
    <row r="122" spans="1:20" ht="15.75" customHeight="1" x14ac:dyDescent="0.2">
      <c r="A122" s="6" t="s">
        <v>347</v>
      </c>
      <c r="B122" t="str">
        <f>_xlfn.IFNA(VLOOKUP(A122,'IPLPlayerAuctionData (20-22)'!$A$3:$G$501,7,FALSE),"Others")</f>
        <v>Indian</v>
      </c>
      <c r="C122" s="30">
        <f>COUNTIFS('IPLPlayerAuctionData (20-22)'!$A:$A,'IPL - Batsman Database (20-22)'!$A57,'IPLPlayerAuctionData (20-22)'!$F:$F,2020)</f>
        <v>1</v>
      </c>
      <c r="D122" s="30">
        <f>COUNTIFS('IPLPlayerAuctionData (20-22)'!$A:$A,'IPL - Batsman Database (20-22)'!$A57,'IPLPlayerAuctionData (20-22)'!$F:$F,2021)</f>
        <v>1</v>
      </c>
      <c r="E122" s="30">
        <f>COUNTIFS('IPLPlayerAuctionData (20-22)'!$A:$A,'IPL - Batsman Database (20-22)'!$A57,'IPLPlayerAuctionData (20-22)'!$F:$F,2022)</f>
        <v>1</v>
      </c>
      <c r="F122" s="30">
        <f>COUNTIFS('IPL20 - Most Runs'!$B:$B,'IPL - Batsman Database (20-22)'!$A57)</f>
        <v>1</v>
      </c>
      <c r="G122" s="30">
        <f>COUNTIFS('IPL21 - Most Runs'!$B:$B,'IPL - Batsman Database (20-22)'!$A57)</f>
        <v>1</v>
      </c>
      <c r="H122" s="30">
        <f>COUNTIFS('IPL22 - Most Runs'!$B:$B,'IPL - Batsman Database (20-22)'!$A57)</f>
        <v>1</v>
      </c>
      <c r="I122" s="30">
        <f>_xlfn.IFNA(VLOOKUP($A122,'IPL20 - Most Runs'!$B$2:$N$135,2,FALSE),0)</f>
        <v>15</v>
      </c>
      <c r="J122" s="30">
        <f>_xlfn.IFNA(VLOOKUP($A122,'IPL21 - Most Runs'!$B$2:$N$151,2,FALSE),0)</f>
        <v>6</v>
      </c>
      <c r="K122" s="30">
        <f>_xlfn.IFNA(VLOOKUP($A122,'IPL22 - Most Runs'!$B$2:$N$164,2,FALSE),0)</f>
        <v>9</v>
      </c>
      <c r="L122" s="15">
        <f>SUM(I122:K122)</f>
        <v>30</v>
      </c>
      <c r="M122" s="15">
        <f>SUM(C122:E122)</f>
        <v>3</v>
      </c>
      <c r="N122">
        <f>SUM(F122:H122)</f>
        <v>3</v>
      </c>
      <c r="O122">
        <f>COUNTIF(I122:K122,0)</f>
        <v>0</v>
      </c>
      <c r="P122">
        <f>IF((J122+K122)=0,0,1)</f>
        <v>1</v>
      </c>
      <c r="Q122">
        <f>IF(P122=1,N122-M122,0)</f>
        <v>0</v>
      </c>
      <c r="R122">
        <f>IF(Q122&lt;0,0,Q122)</f>
        <v>0</v>
      </c>
      <c r="S122">
        <f>IF(N122=3,1,0)</f>
        <v>1</v>
      </c>
      <c r="T122">
        <f>_xlfn.IFNA(IF(S122=1,IF(B122="Overseas",1,0),0),0)</f>
        <v>0</v>
      </c>
    </row>
    <row r="123" spans="1:20" ht="15.75" hidden="1" customHeight="1" x14ac:dyDescent="0.2">
      <c r="A123" s="6" t="s">
        <v>330</v>
      </c>
      <c r="B123" t="str">
        <f>_xlfn.IFNA(VLOOKUP(A123,'IPLPlayerAuctionData (20-22)'!$A$3:$G$501,7,FALSE),"Others")</f>
        <v>Overseas</v>
      </c>
      <c r="C123" s="30">
        <f>COUNTIFS('IPLPlayerAuctionData (20-22)'!$A:$A,'IPL - Batsman Database (20-22)'!$A123,'IPLPlayerAuctionData (20-22)'!$F:$F,2020)</f>
        <v>0</v>
      </c>
      <c r="D123" s="30">
        <f>COUNTIFS('IPLPlayerAuctionData (20-22)'!$A:$A,'IPL - Batsman Database (20-22)'!$A123,'IPLPlayerAuctionData (20-22)'!$F:$F,2021)</f>
        <v>0</v>
      </c>
      <c r="E123" s="30">
        <f>COUNTIFS('IPLPlayerAuctionData (20-22)'!$A:$A,'IPL - Batsman Database (20-22)'!$A123,'IPLPlayerAuctionData (20-22)'!$F:$F,2022)</f>
        <v>1</v>
      </c>
      <c r="F123" s="30">
        <f>COUNTIFS('IPL20 - Most Runs'!$B:$B,'IPL - Batsman Database (20-22)'!$A123)</f>
        <v>0</v>
      </c>
      <c r="G123" s="30">
        <f>COUNTIFS('IPL21 - Most Runs'!$B:$B,'IPL - Batsman Database (20-22)'!$A123)</f>
        <v>1</v>
      </c>
      <c r="H123" s="30">
        <f>COUNTIFS('IPL22 - Most Runs'!$B:$B,'IPL - Batsman Database (20-22)'!$A123)</f>
        <v>1</v>
      </c>
      <c r="I123" s="30">
        <f>_xlfn.IFNA(VLOOKUP($A123,'IPL20 - Most Runs'!$B$2:$N$135,2,FALSE),0)</f>
        <v>0</v>
      </c>
      <c r="J123" s="30">
        <f>_xlfn.IFNA(VLOOKUP($A123,'IPL21 - Most Runs'!$B$2:$N$151,2,FALSE),0)</f>
        <v>3</v>
      </c>
      <c r="K123" s="30">
        <f>_xlfn.IFNA(VLOOKUP($A123,'IPL22 - Most Runs'!$B$2:$N$164,2,FALSE),0)</f>
        <v>9</v>
      </c>
      <c r="L123" s="15">
        <f>SUM(I123:K123)</f>
        <v>12</v>
      </c>
      <c r="M123" s="15">
        <f>SUM(C123:E123)</f>
        <v>1</v>
      </c>
      <c r="N123">
        <f>SUM(F123:H123)</f>
        <v>2</v>
      </c>
      <c r="O123">
        <f>COUNTIF(I123:K123,0)</f>
        <v>1</v>
      </c>
      <c r="P123">
        <f>IF((J123+K123)=0,0,1)</f>
        <v>1</v>
      </c>
      <c r="Q123">
        <f>IF(P123=1,N123-M123,0)</f>
        <v>1</v>
      </c>
      <c r="R123">
        <f>IF(Q123&lt;0,0,Q123)</f>
        <v>1</v>
      </c>
      <c r="S123">
        <f>IF(N123=3,1,0)</f>
        <v>0</v>
      </c>
      <c r="T123">
        <f>_xlfn.IFNA(IF(S123=1,IF(B123="Overseas",1,0),0),0)</f>
        <v>0</v>
      </c>
    </row>
    <row r="124" spans="1:20" ht="15.75" hidden="1" customHeight="1" x14ac:dyDescent="0.2">
      <c r="A124" s="6" t="s">
        <v>657</v>
      </c>
      <c r="B124" t="str">
        <f>_xlfn.IFNA(VLOOKUP(A124,'IPLPlayerAuctionData (20-22)'!$A$3:$G$501,7,FALSE),"Others")</f>
        <v>Others</v>
      </c>
      <c r="C124" s="30">
        <f>COUNTIFS('IPLPlayerAuctionData (20-22)'!$A:$A,'IPL - Batsman Database (20-22)'!$A124,'IPLPlayerAuctionData (20-22)'!$F:$F,2020)</f>
        <v>0</v>
      </c>
      <c r="D124" s="30">
        <f>COUNTIFS('IPLPlayerAuctionData (20-22)'!$A:$A,'IPL - Batsman Database (20-22)'!$A124,'IPLPlayerAuctionData (20-22)'!$F:$F,2021)</f>
        <v>0</v>
      </c>
      <c r="E124" s="30">
        <f>COUNTIFS('IPLPlayerAuctionData (20-22)'!$A:$A,'IPL - Batsman Database (20-22)'!$A124,'IPLPlayerAuctionData (20-22)'!$F:$F,2022)</f>
        <v>0</v>
      </c>
      <c r="F124" s="30">
        <f>COUNTIFS('IPL20 - Most Runs'!$B:$B,'IPL - Batsman Database (20-22)'!$A124)</f>
        <v>0</v>
      </c>
      <c r="G124" s="30">
        <f>COUNTIFS('IPL21 - Most Runs'!$B:$B,'IPL - Batsman Database (20-22)'!$A124)</f>
        <v>1</v>
      </c>
      <c r="H124" s="30">
        <f>COUNTIFS('IPL22 - Most Runs'!$B:$B,'IPL - Batsman Database (20-22)'!$A124)</f>
        <v>0</v>
      </c>
      <c r="I124" s="30">
        <f>_xlfn.IFNA(VLOOKUP($A124,'IPL20 - Most Runs'!$B$2:$N$135,2,FALSE),0)</f>
        <v>0</v>
      </c>
      <c r="J124" s="30">
        <f>_xlfn.IFNA(VLOOKUP($A124,'IPL21 - Most Runs'!$B$2:$N$151,2,FALSE),0)</f>
        <v>12</v>
      </c>
      <c r="K124" s="30">
        <f>_xlfn.IFNA(VLOOKUP($A124,'IPL22 - Most Runs'!$B$2:$N$164,2,FALSE),0)</f>
        <v>0</v>
      </c>
      <c r="L124" s="15">
        <f>SUM(I124:K124)</f>
        <v>12</v>
      </c>
      <c r="M124" s="15">
        <f>SUM(C124:E124)</f>
        <v>0</v>
      </c>
      <c r="N124">
        <f>SUM(F124:H124)</f>
        <v>1</v>
      </c>
      <c r="O124">
        <f>COUNTIF(I124:K124,0)</f>
        <v>2</v>
      </c>
      <c r="P124">
        <f>IF((J124+K124)=0,0,1)</f>
        <v>1</v>
      </c>
      <c r="Q124">
        <f>IF(P124=1,N124-M124,0)</f>
        <v>1</v>
      </c>
      <c r="R124">
        <f>IF(Q124&lt;0,0,Q124)</f>
        <v>1</v>
      </c>
      <c r="S124">
        <f>IF(N124=3,1,0)</f>
        <v>0</v>
      </c>
      <c r="T124">
        <f>_xlfn.IFNA(IF(S124=1,IF(B124="Overseas",1,0),0),0)</f>
        <v>0</v>
      </c>
    </row>
    <row r="125" spans="1:20" ht="15.75" hidden="1" customHeight="1" x14ac:dyDescent="0.2">
      <c r="A125" s="6" t="s">
        <v>300</v>
      </c>
      <c r="B125" t="str">
        <f>_xlfn.IFNA(VLOOKUP(A125,'IPLPlayerAuctionData (20-22)'!$A$3:$G$501,7,FALSE),"Others")</f>
        <v>Indian</v>
      </c>
      <c r="C125" s="30">
        <f>COUNTIFS('IPLPlayerAuctionData (20-22)'!$A:$A,'IPL - Batsman Database (20-22)'!$A125,'IPLPlayerAuctionData (20-22)'!$F:$F,2020)</f>
        <v>1</v>
      </c>
      <c r="D125" s="30">
        <f>COUNTIFS('IPLPlayerAuctionData (20-22)'!$A:$A,'IPL - Batsman Database (20-22)'!$A125,'IPLPlayerAuctionData (20-22)'!$F:$F,2021)</f>
        <v>0</v>
      </c>
      <c r="E125" s="30">
        <f>COUNTIFS('IPLPlayerAuctionData (20-22)'!$A:$A,'IPL - Batsman Database (20-22)'!$A125,'IPLPlayerAuctionData (20-22)'!$F:$F,2022)</f>
        <v>0</v>
      </c>
      <c r="F125" s="30">
        <f>COUNTIFS('IPL20 - Most Runs'!$B:$B,'IPL - Batsman Database (20-22)'!$A125)</f>
        <v>1</v>
      </c>
      <c r="G125" s="30">
        <f>COUNTIFS('IPL21 - Most Runs'!$B:$B,'IPL - Batsman Database (20-22)'!$A125)</f>
        <v>1</v>
      </c>
      <c r="H125" s="30">
        <f>COUNTIFS('IPL22 - Most Runs'!$B:$B,'IPL - Batsman Database (20-22)'!$A125)</f>
        <v>0</v>
      </c>
      <c r="I125" s="30">
        <f>_xlfn.IFNA(VLOOKUP($A125,'IPL20 - Most Runs'!$B$2:$N$135,2,FALSE),0)</f>
        <v>7</v>
      </c>
      <c r="J125" s="30">
        <f>_xlfn.IFNA(VLOOKUP($A125,'IPL21 - Most Runs'!$B$2:$N$151,2,FALSE),0)</f>
        <v>5</v>
      </c>
      <c r="K125" s="30">
        <f>_xlfn.IFNA(VLOOKUP($A125,'IPL22 - Most Runs'!$B$2:$N$164,2,FALSE),0)</f>
        <v>0</v>
      </c>
      <c r="L125" s="15">
        <f>SUM(I125:K125)</f>
        <v>12</v>
      </c>
      <c r="M125" s="15">
        <f>SUM(C125:E125)</f>
        <v>1</v>
      </c>
      <c r="N125">
        <f>SUM(F125:H125)</f>
        <v>2</v>
      </c>
      <c r="O125">
        <f>COUNTIF(I125:K125,0)</f>
        <v>1</v>
      </c>
      <c r="P125">
        <f>IF((J125+K125)=0,0,1)</f>
        <v>1</v>
      </c>
      <c r="Q125">
        <f>IF(P125=1,N125-M125,0)</f>
        <v>1</v>
      </c>
      <c r="R125">
        <f>IF(Q125&lt;0,0,Q125)</f>
        <v>1</v>
      </c>
      <c r="S125">
        <f>IF(N125=3,1,0)</f>
        <v>0</v>
      </c>
      <c r="T125">
        <f>_xlfn.IFNA(IF(S125=1,IF(B125="Overseas",1,0),0),0)</f>
        <v>0</v>
      </c>
    </row>
    <row r="126" spans="1:20" ht="15.75" hidden="1" customHeight="1" x14ac:dyDescent="0.2">
      <c r="A126" s="6" t="s">
        <v>158</v>
      </c>
      <c r="B126" t="str">
        <f>_xlfn.IFNA(VLOOKUP(A126,'IPLPlayerAuctionData (20-22)'!$A$3:$G$501,7,FALSE),"Others")</f>
        <v>Overseas</v>
      </c>
      <c r="C126" s="30">
        <f>COUNTIFS('IPLPlayerAuctionData (20-22)'!$A:$A,'IPL - Batsman Database (20-22)'!$A126,'IPLPlayerAuctionData (20-22)'!$F:$F,2020)</f>
        <v>0</v>
      </c>
      <c r="D126" s="30">
        <f>COUNTIFS('IPLPlayerAuctionData (20-22)'!$A:$A,'IPL - Batsman Database (20-22)'!$A126,'IPLPlayerAuctionData (20-22)'!$F:$F,2021)</f>
        <v>0</v>
      </c>
      <c r="E126" s="30">
        <f>COUNTIFS('IPLPlayerAuctionData (20-22)'!$A:$A,'IPL - Batsman Database (20-22)'!$A126,'IPLPlayerAuctionData (20-22)'!$F:$F,2022)</f>
        <v>1</v>
      </c>
      <c r="F126" s="30">
        <f>COUNTIFS('IPL20 - Most Runs'!$B:$B,'IPL - Batsman Database (20-22)'!$A126)</f>
        <v>0</v>
      </c>
      <c r="G126" s="30">
        <f>COUNTIFS('IPL21 - Most Runs'!$B:$B,'IPL - Batsman Database (20-22)'!$A126)</f>
        <v>1</v>
      </c>
      <c r="H126" s="30">
        <f>COUNTIFS('IPL22 - Most Runs'!$B:$B,'IPL - Batsman Database (20-22)'!$A126)</f>
        <v>1</v>
      </c>
      <c r="I126" s="30">
        <f>_xlfn.IFNA(VLOOKUP($A126,'IPL20 - Most Runs'!$B$2:$N$135,2,FALSE),0)</f>
        <v>0</v>
      </c>
      <c r="J126" s="30">
        <f>_xlfn.IFNA(VLOOKUP($A126,'IPL21 - Most Runs'!$B$2:$N$151,2,FALSE),0)</f>
        <v>5</v>
      </c>
      <c r="K126" s="30">
        <f>_xlfn.IFNA(VLOOKUP($A126,'IPL22 - Most Runs'!$B$2:$N$164,2,FALSE),0)</f>
        <v>6</v>
      </c>
      <c r="L126" s="15">
        <f>SUM(I126:K126)</f>
        <v>11</v>
      </c>
      <c r="M126" s="15">
        <f>SUM(C126:E126)</f>
        <v>1</v>
      </c>
      <c r="N126">
        <f>SUM(F126:H126)</f>
        <v>2</v>
      </c>
      <c r="O126">
        <f>COUNTIF(I126:K126,0)</f>
        <v>1</v>
      </c>
      <c r="P126">
        <f>IF((J126+K126)=0,0,1)</f>
        <v>1</v>
      </c>
      <c r="Q126">
        <f>IF(P126=1,N126-M126,0)</f>
        <v>1</v>
      </c>
      <c r="R126">
        <f>IF(Q126&lt;0,0,Q126)</f>
        <v>1</v>
      </c>
      <c r="S126">
        <f>IF(N126=3,1,0)</f>
        <v>0</v>
      </c>
      <c r="T126">
        <f>_xlfn.IFNA(IF(S126=1,IF(B126="Overseas",1,0),0),0)</f>
        <v>0</v>
      </c>
    </row>
    <row r="127" spans="1:20" ht="15.75" customHeight="1" x14ac:dyDescent="0.2">
      <c r="A127" s="6" t="s">
        <v>348</v>
      </c>
      <c r="B127" t="str">
        <f>_xlfn.IFNA(VLOOKUP(A127,'IPLPlayerAuctionData (20-22)'!$A$3:$G$501,7,FALSE),"Others")</f>
        <v>Indian</v>
      </c>
      <c r="C127" s="30">
        <f>COUNTIFS('IPLPlayerAuctionData (20-22)'!$A:$A,'IPL - Batsman Database (20-22)'!$A75,'IPLPlayerAuctionData (20-22)'!$F:$F,2020)</f>
        <v>1</v>
      </c>
      <c r="D127" s="30">
        <f>COUNTIFS('IPLPlayerAuctionData (20-22)'!$A:$A,'IPL - Batsman Database (20-22)'!$A75,'IPLPlayerAuctionData (20-22)'!$F:$F,2021)</f>
        <v>1</v>
      </c>
      <c r="E127" s="30">
        <f>COUNTIFS('IPLPlayerAuctionData (20-22)'!$A:$A,'IPL - Batsman Database (20-22)'!$A75,'IPLPlayerAuctionData (20-22)'!$F:$F,2022)</f>
        <v>1</v>
      </c>
      <c r="F127" s="30">
        <f>COUNTIFS('IPL20 - Most Runs'!$B:$B,'IPL - Batsman Database (20-22)'!$A75)</f>
        <v>1</v>
      </c>
      <c r="G127" s="30">
        <f>COUNTIFS('IPL21 - Most Runs'!$B:$B,'IPL - Batsman Database (20-22)'!$A75)</f>
        <v>1</v>
      </c>
      <c r="H127" s="30">
        <f>COUNTIFS('IPL22 - Most Runs'!$B:$B,'IPL - Batsman Database (20-22)'!$A75)</f>
        <v>1</v>
      </c>
      <c r="I127" s="30">
        <f>_xlfn.IFNA(VLOOKUP($A127,'IPL20 - Most Runs'!$B$2:$N$135,2,FALSE),0)</f>
        <v>4</v>
      </c>
      <c r="J127" s="30">
        <f>_xlfn.IFNA(VLOOKUP($A127,'IPL21 - Most Runs'!$B$2:$N$151,2,FALSE),0)</f>
        <v>9</v>
      </c>
      <c r="K127" s="30">
        <f>_xlfn.IFNA(VLOOKUP($A127,'IPL22 - Most Runs'!$B$2:$N$164,2,FALSE),0)</f>
        <v>11</v>
      </c>
      <c r="L127" s="15">
        <f>SUM(I127:K127)</f>
        <v>24</v>
      </c>
      <c r="M127" s="15">
        <f>SUM(C127:E127)</f>
        <v>3</v>
      </c>
      <c r="N127">
        <f>SUM(F127:H127)</f>
        <v>3</v>
      </c>
      <c r="O127">
        <f>COUNTIF(I127:K127,0)</f>
        <v>0</v>
      </c>
      <c r="P127">
        <f>IF((J127+K127)=0,0,1)</f>
        <v>1</v>
      </c>
      <c r="Q127">
        <f>IF(P127=1,N127-M127,0)</f>
        <v>0</v>
      </c>
      <c r="R127">
        <f>IF(Q127&lt;0,0,Q127)</f>
        <v>0</v>
      </c>
      <c r="S127">
        <f>IF(N127=3,1,0)</f>
        <v>1</v>
      </c>
      <c r="T127">
        <f>_xlfn.IFNA(IF(S127=1,IF(B127="Overseas",1,0),0),0)</f>
        <v>0</v>
      </c>
    </row>
    <row r="128" spans="1:20" ht="15.75" hidden="1" customHeight="1" x14ac:dyDescent="0.2">
      <c r="A128" s="6" t="s">
        <v>194</v>
      </c>
      <c r="B128" t="str">
        <f>_xlfn.IFNA(VLOOKUP(A128,'IPLPlayerAuctionData (20-22)'!$A$3:$G$501,7,FALSE),"Others")</f>
        <v>Indian</v>
      </c>
      <c r="C128" s="30">
        <f>COUNTIFS('IPLPlayerAuctionData (20-22)'!$A:$A,'IPL - Batsman Database (20-22)'!$A128,'IPLPlayerAuctionData (20-22)'!$F:$F,2020)</f>
        <v>0</v>
      </c>
      <c r="D128" s="30">
        <f>COUNTIFS('IPLPlayerAuctionData (20-22)'!$A:$A,'IPL - Batsman Database (20-22)'!$A128,'IPLPlayerAuctionData (20-22)'!$F:$F,2021)</f>
        <v>0</v>
      </c>
      <c r="E128" s="30">
        <f>COUNTIFS('IPLPlayerAuctionData (20-22)'!$A:$A,'IPL - Batsman Database (20-22)'!$A128,'IPLPlayerAuctionData (20-22)'!$F:$F,2022)</f>
        <v>1</v>
      </c>
      <c r="F128" s="30">
        <f>COUNTIFS('IPL20 - Most Runs'!$B:$B,'IPL - Batsman Database (20-22)'!$A128)</f>
        <v>1</v>
      </c>
      <c r="G128" s="30">
        <f>COUNTIFS('IPL21 - Most Runs'!$B:$B,'IPL - Batsman Database (20-22)'!$A128)</f>
        <v>1</v>
      </c>
      <c r="H128" s="30">
        <f>COUNTIFS('IPL22 - Most Runs'!$B:$B,'IPL - Batsman Database (20-22)'!$A128)</f>
        <v>0</v>
      </c>
      <c r="I128" s="30">
        <f>_xlfn.IFNA(VLOOKUP($A128,'IPL20 - Most Runs'!$B$2:$N$135,2,FALSE),0)</f>
        <v>10</v>
      </c>
      <c r="J128" s="30">
        <f>_xlfn.IFNA(VLOOKUP($A128,'IPL21 - Most Runs'!$B$2:$N$151,2,FALSE),0)</f>
        <v>1</v>
      </c>
      <c r="K128" s="30">
        <f>_xlfn.IFNA(VLOOKUP($A128,'IPL22 - Most Runs'!$B$2:$N$164,2,FALSE),0)</f>
        <v>0</v>
      </c>
      <c r="L128" s="15">
        <f>SUM(I128:K128)</f>
        <v>11</v>
      </c>
      <c r="M128" s="15">
        <f>SUM(C128:E128)</f>
        <v>1</v>
      </c>
      <c r="N128">
        <f>SUM(F128:H128)</f>
        <v>2</v>
      </c>
      <c r="O128">
        <f>COUNTIF(I128:K128,0)</f>
        <v>1</v>
      </c>
      <c r="P128">
        <f>IF((J128+K128)=0,0,1)</f>
        <v>1</v>
      </c>
      <c r="Q128">
        <f>IF(P128=1,N128-M128,0)</f>
        <v>1</v>
      </c>
      <c r="R128">
        <f>IF(Q128&lt;0,0,Q128)</f>
        <v>1</v>
      </c>
      <c r="S128">
        <f>IF(N128=3,1,0)</f>
        <v>0</v>
      </c>
      <c r="T128">
        <f>_xlfn.IFNA(IF(S128=1,IF(B128="Overseas",1,0),0),0)</f>
        <v>0</v>
      </c>
    </row>
    <row r="129" spans="1:20" ht="15.75" hidden="1" customHeight="1" x14ac:dyDescent="0.2">
      <c r="A129" s="6" t="s">
        <v>586</v>
      </c>
      <c r="B129" t="str">
        <f>_xlfn.IFNA(VLOOKUP(A129,'IPLPlayerAuctionData (20-22)'!$A$3:$G$501,7,FALSE),"Others")</f>
        <v>Others</v>
      </c>
      <c r="C129" s="30">
        <f>COUNTIFS('IPLPlayerAuctionData (20-22)'!$A:$A,'IPL - Batsman Database (20-22)'!$A129,'IPLPlayerAuctionData (20-22)'!$F:$F,2020)</f>
        <v>0</v>
      </c>
      <c r="D129" s="30">
        <f>COUNTIFS('IPLPlayerAuctionData (20-22)'!$A:$A,'IPL - Batsman Database (20-22)'!$A129,'IPLPlayerAuctionData (20-22)'!$F:$F,2021)</f>
        <v>0</v>
      </c>
      <c r="E129" s="30">
        <f>COUNTIFS('IPLPlayerAuctionData (20-22)'!$A:$A,'IPL - Batsman Database (20-22)'!$A129,'IPLPlayerAuctionData (20-22)'!$F:$F,2022)</f>
        <v>0</v>
      </c>
      <c r="F129" s="30">
        <f>COUNTIFS('IPL20 - Most Runs'!$B:$B,'IPL - Batsman Database (20-22)'!$A129)</f>
        <v>1</v>
      </c>
      <c r="G129" s="30">
        <f>COUNTIFS('IPL21 - Most Runs'!$B:$B,'IPL - Batsman Database (20-22)'!$A129)</f>
        <v>0</v>
      </c>
      <c r="H129" s="30">
        <f>COUNTIFS('IPL22 - Most Runs'!$B:$B,'IPL - Batsman Database (20-22)'!$A129)</f>
        <v>0</v>
      </c>
      <c r="I129" s="30">
        <f>_xlfn.IFNA(VLOOKUP($A129,'IPL20 - Most Runs'!$B$2:$N$135,2,FALSE),0)</f>
        <v>11</v>
      </c>
      <c r="J129" s="30">
        <f>_xlfn.IFNA(VLOOKUP($A129,'IPL21 - Most Runs'!$B$2:$N$151,2,FALSE),0)</f>
        <v>0</v>
      </c>
      <c r="K129" s="30">
        <f>_xlfn.IFNA(VLOOKUP($A129,'IPL22 - Most Runs'!$B$2:$N$164,2,FALSE),0)</f>
        <v>0</v>
      </c>
      <c r="L129" s="15">
        <f>SUM(I129:K129)</f>
        <v>11</v>
      </c>
      <c r="M129" s="15">
        <f>SUM(C129:E129)</f>
        <v>0</v>
      </c>
      <c r="N129">
        <f>SUM(F129:H129)</f>
        <v>1</v>
      </c>
      <c r="O129">
        <f>COUNTIF(I129:K129,0)</f>
        <v>2</v>
      </c>
      <c r="P129">
        <f>IF((J129+K129)=0,0,1)</f>
        <v>0</v>
      </c>
      <c r="Q129">
        <f>IF(P129=1,N129-M129,0)</f>
        <v>0</v>
      </c>
      <c r="R129">
        <f>IF(Q129&lt;0,0,Q129)</f>
        <v>0</v>
      </c>
      <c r="S129">
        <f>IF(N129=3,1,0)</f>
        <v>0</v>
      </c>
      <c r="T129">
        <f>_xlfn.IFNA(IF(S129=1,IF(B129="Overseas",1,0),0),0)</f>
        <v>0</v>
      </c>
    </row>
    <row r="130" spans="1:20" ht="15.75" hidden="1" customHeight="1" x14ac:dyDescent="0.2">
      <c r="A130" s="6" t="s">
        <v>224</v>
      </c>
      <c r="B130" t="str">
        <f>_xlfn.IFNA(VLOOKUP(A130,'IPLPlayerAuctionData (20-22)'!$A$3:$G$501,7,FALSE),"Others")</f>
        <v>Overseas</v>
      </c>
      <c r="C130" s="30">
        <f>COUNTIFS('IPLPlayerAuctionData (20-22)'!$A:$A,'IPL - Batsman Database (20-22)'!$A130,'IPLPlayerAuctionData (20-22)'!$F:$F,2020)</f>
        <v>0</v>
      </c>
      <c r="D130" s="30">
        <f>COUNTIFS('IPLPlayerAuctionData (20-22)'!$A:$A,'IPL - Batsman Database (20-22)'!$A130,'IPLPlayerAuctionData (20-22)'!$F:$F,2021)</f>
        <v>0</v>
      </c>
      <c r="E130" s="30">
        <f>COUNTIFS('IPLPlayerAuctionData (20-22)'!$A:$A,'IPL - Batsman Database (20-22)'!$A130,'IPLPlayerAuctionData (20-22)'!$F:$F,2022)</f>
        <v>1</v>
      </c>
      <c r="F130" s="30">
        <f>COUNTIFS('IPL20 - Most Runs'!$B:$B,'IPL - Batsman Database (20-22)'!$A130)</f>
        <v>0</v>
      </c>
      <c r="G130" s="30">
        <f>COUNTIFS('IPL21 - Most Runs'!$B:$B,'IPL - Batsman Database (20-22)'!$A130)</f>
        <v>0</v>
      </c>
      <c r="H130" s="30">
        <f>COUNTIFS('IPL22 - Most Runs'!$B:$B,'IPL - Batsman Database (20-22)'!$A130)</f>
        <v>1</v>
      </c>
      <c r="I130" s="30">
        <f>_xlfn.IFNA(VLOOKUP($A130,'IPL20 - Most Runs'!$B$2:$N$135,2,FALSE),0)</f>
        <v>0</v>
      </c>
      <c r="J130" s="30">
        <f>_xlfn.IFNA(VLOOKUP($A130,'IPL21 - Most Runs'!$B$2:$N$151,2,FALSE),0)</f>
        <v>0</v>
      </c>
      <c r="K130" s="30">
        <f>_xlfn.IFNA(VLOOKUP($A130,'IPL22 - Most Runs'!$B$2:$N$164,2,FALSE),0)</f>
        <v>10</v>
      </c>
      <c r="L130" s="15">
        <f>SUM(I130:K130)</f>
        <v>10</v>
      </c>
      <c r="M130" s="15">
        <f>SUM(C130:E130)</f>
        <v>1</v>
      </c>
      <c r="N130">
        <f>SUM(F130:H130)</f>
        <v>1</v>
      </c>
      <c r="O130">
        <f>COUNTIF(I130:K130,0)</f>
        <v>2</v>
      </c>
      <c r="P130">
        <f>IF((J130+K130)=0,0,1)</f>
        <v>1</v>
      </c>
      <c r="Q130">
        <f>IF(P130=1,N130-M130,0)</f>
        <v>0</v>
      </c>
      <c r="R130">
        <f>IF(Q130&lt;0,0,Q130)</f>
        <v>0</v>
      </c>
      <c r="S130">
        <f>IF(N130=3,1,0)</f>
        <v>0</v>
      </c>
      <c r="T130">
        <f>_xlfn.IFNA(IF(S130=1,IF(B130="Overseas",1,0),0),0)</f>
        <v>0</v>
      </c>
    </row>
    <row r="131" spans="1:20" ht="15.75" hidden="1" customHeight="1" x14ac:dyDescent="0.2">
      <c r="A131" s="6" t="s">
        <v>106</v>
      </c>
      <c r="B131" t="str">
        <f>_xlfn.IFNA(VLOOKUP(A131,'IPLPlayerAuctionData (20-22)'!$A$3:$G$501,7,FALSE),"Others")</f>
        <v>Indian</v>
      </c>
      <c r="C131" s="30">
        <f>COUNTIFS('IPLPlayerAuctionData (20-22)'!$A:$A,'IPL - Batsman Database (20-22)'!$A131,'IPLPlayerAuctionData (20-22)'!$F:$F,2020)</f>
        <v>1</v>
      </c>
      <c r="D131" s="30">
        <f>COUNTIFS('IPLPlayerAuctionData (20-22)'!$A:$A,'IPL - Batsman Database (20-22)'!$A131,'IPLPlayerAuctionData (20-22)'!$F:$F,2021)</f>
        <v>0</v>
      </c>
      <c r="E131" s="30">
        <f>COUNTIFS('IPLPlayerAuctionData (20-22)'!$A:$A,'IPL - Batsman Database (20-22)'!$A131,'IPLPlayerAuctionData (20-22)'!$F:$F,2022)</f>
        <v>1</v>
      </c>
      <c r="F131" s="30">
        <f>COUNTIFS('IPL20 - Most Runs'!$B:$B,'IPL - Batsman Database (20-22)'!$A131)</f>
        <v>0</v>
      </c>
      <c r="G131" s="30">
        <f>COUNTIFS('IPL21 - Most Runs'!$B:$B,'IPL - Batsman Database (20-22)'!$A131)</f>
        <v>1</v>
      </c>
      <c r="H131" s="30">
        <f>COUNTIFS('IPL22 - Most Runs'!$B:$B,'IPL - Batsman Database (20-22)'!$A131)</f>
        <v>1</v>
      </c>
      <c r="I131" s="30">
        <f>_xlfn.IFNA(VLOOKUP($A131,'IPL20 - Most Runs'!$B$2:$N$135,2,FALSE),0)</f>
        <v>0</v>
      </c>
      <c r="J131" s="30">
        <f>_xlfn.IFNA(VLOOKUP($A131,'IPL21 - Most Runs'!$B$2:$N$151,2,FALSE),0)</f>
        <v>2</v>
      </c>
      <c r="K131" s="30">
        <f>_xlfn.IFNA(VLOOKUP($A131,'IPL22 - Most Runs'!$B$2:$N$164,2,FALSE),0)</f>
        <v>8</v>
      </c>
      <c r="L131" s="15">
        <f>SUM(I131:K131)</f>
        <v>10</v>
      </c>
      <c r="M131" s="15">
        <f>SUM(C131:E131)</f>
        <v>2</v>
      </c>
      <c r="N131">
        <f>SUM(F131:H131)</f>
        <v>2</v>
      </c>
      <c r="O131">
        <f>COUNTIF(I131:K131,0)</f>
        <v>1</v>
      </c>
      <c r="P131">
        <f>IF((J131+K131)=0,0,1)</f>
        <v>1</v>
      </c>
      <c r="Q131">
        <f>IF(P131=1,N131-M131,0)</f>
        <v>0</v>
      </c>
      <c r="R131">
        <f>IF(Q131&lt;0,0,Q131)</f>
        <v>0</v>
      </c>
      <c r="S131">
        <f>IF(N131=3,1,0)</f>
        <v>0</v>
      </c>
      <c r="T131">
        <f>_xlfn.IFNA(IF(S131=1,IF(B131="Overseas",1,0),0),0)</f>
        <v>0</v>
      </c>
    </row>
    <row r="132" spans="1:20" ht="15.75" hidden="1" customHeight="1" x14ac:dyDescent="0.2">
      <c r="A132" s="6" t="s">
        <v>307</v>
      </c>
      <c r="B132" t="str">
        <f>_xlfn.IFNA(VLOOKUP(A132,'IPLPlayerAuctionData (20-22)'!$A$3:$G$501,7,FALSE),"Others")</f>
        <v>Indian</v>
      </c>
      <c r="C132" s="30">
        <f>COUNTIFS('IPLPlayerAuctionData (20-22)'!$A:$A,'IPL - Batsman Database (20-22)'!$A132,'IPLPlayerAuctionData (20-22)'!$F:$F,2020)</f>
        <v>0</v>
      </c>
      <c r="D132" s="30">
        <f>COUNTIFS('IPLPlayerAuctionData (20-22)'!$A:$A,'IPL - Batsman Database (20-22)'!$A132,'IPLPlayerAuctionData (20-22)'!$F:$F,2021)</f>
        <v>0</v>
      </c>
      <c r="E132" s="30">
        <f>COUNTIFS('IPLPlayerAuctionData (20-22)'!$A:$A,'IPL - Batsman Database (20-22)'!$A132,'IPLPlayerAuctionData (20-22)'!$F:$F,2022)</f>
        <v>1</v>
      </c>
      <c r="F132" s="30">
        <f>COUNTIFS('IPL20 - Most Runs'!$B:$B,'IPL - Batsman Database (20-22)'!$A132)</f>
        <v>0</v>
      </c>
      <c r="G132" s="30">
        <f>COUNTIFS('IPL21 - Most Runs'!$B:$B,'IPL - Batsman Database (20-22)'!$A132)</f>
        <v>0</v>
      </c>
      <c r="H132" s="30">
        <f>COUNTIFS('IPL22 - Most Runs'!$B:$B,'IPL - Batsman Database (20-22)'!$A132)</f>
        <v>1</v>
      </c>
      <c r="I132" s="30">
        <f>_xlfn.IFNA(VLOOKUP($A132,'IPL20 - Most Runs'!$B$2:$N$135,2,FALSE),0)</f>
        <v>0</v>
      </c>
      <c r="J132" s="30">
        <f>_xlfn.IFNA(VLOOKUP($A132,'IPL21 - Most Runs'!$B$2:$N$151,2,FALSE),0)</f>
        <v>0</v>
      </c>
      <c r="K132" s="30">
        <f>_xlfn.IFNA(VLOOKUP($A132,'IPL22 - Most Runs'!$B$2:$N$164,2,FALSE),0)</f>
        <v>10</v>
      </c>
      <c r="L132" s="15">
        <f>SUM(I132:K132)</f>
        <v>10</v>
      </c>
      <c r="M132" s="15">
        <f>SUM(C132:E132)</f>
        <v>1</v>
      </c>
      <c r="N132">
        <f>SUM(F132:H132)</f>
        <v>1</v>
      </c>
      <c r="O132">
        <f>COUNTIF(I132:K132,0)</f>
        <v>2</v>
      </c>
      <c r="P132">
        <f>IF((J132+K132)=0,0,1)</f>
        <v>1</v>
      </c>
      <c r="Q132">
        <f>IF(P132=1,N132-M132,0)</f>
        <v>0</v>
      </c>
      <c r="R132">
        <f>IF(Q132&lt;0,0,Q132)</f>
        <v>0</v>
      </c>
      <c r="S132">
        <f>IF(N132=3,1,0)</f>
        <v>0</v>
      </c>
      <c r="T132">
        <f>_xlfn.IFNA(IF(S132=1,IF(B132="Overseas",1,0),0),0)</f>
        <v>0</v>
      </c>
    </row>
    <row r="133" spans="1:20" ht="15.75" hidden="1" customHeight="1" x14ac:dyDescent="0.2">
      <c r="A133" s="6" t="s">
        <v>221</v>
      </c>
      <c r="B133" t="str">
        <f>_xlfn.IFNA(VLOOKUP(A133,'IPLPlayerAuctionData (20-22)'!$A$3:$G$501,7,FALSE),"Others")</f>
        <v>Overseas</v>
      </c>
      <c r="C133" s="30">
        <f>COUNTIFS('IPLPlayerAuctionData (20-22)'!$A:$A,'IPL - Batsman Database (20-22)'!$A133,'IPLPlayerAuctionData (20-22)'!$F:$F,2020)</f>
        <v>0</v>
      </c>
      <c r="D133" s="30">
        <f>COUNTIFS('IPLPlayerAuctionData (20-22)'!$A:$A,'IPL - Batsman Database (20-22)'!$A133,'IPLPlayerAuctionData (20-22)'!$F:$F,2021)</f>
        <v>1</v>
      </c>
      <c r="E133" s="30">
        <f>COUNTIFS('IPLPlayerAuctionData (20-22)'!$A:$A,'IPL - Batsman Database (20-22)'!$A133,'IPLPlayerAuctionData (20-22)'!$F:$F,2022)</f>
        <v>1</v>
      </c>
      <c r="F133" s="30">
        <f>COUNTIFS('IPL20 - Most Runs'!$B:$B,'IPL - Batsman Database (20-22)'!$A133)</f>
        <v>0</v>
      </c>
      <c r="G133" s="30">
        <f>COUNTIFS('IPL21 - Most Runs'!$B:$B,'IPL - Batsman Database (20-22)'!$A133)</f>
        <v>1</v>
      </c>
      <c r="H133" s="30">
        <f>COUNTIFS('IPL22 - Most Runs'!$B:$B,'IPL - Batsman Database (20-22)'!$A133)</f>
        <v>1</v>
      </c>
      <c r="I133" s="30">
        <f>_xlfn.IFNA(VLOOKUP($A133,'IPL20 - Most Runs'!$B$2:$N$135,2,FALSE),0)</f>
        <v>0</v>
      </c>
      <c r="J133" s="30">
        <f>_xlfn.IFNA(VLOOKUP($A133,'IPL21 - Most Runs'!$B$2:$N$151,2,FALSE),0)</f>
        <v>2</v>
      </c>
      <c r="K133" s="30">
        <f>_xlfn.IFNA(VLOOKUP($A133,'IPL22 - Most Runs'!$B$2:$N$164,2,FALSE),0)</f>
        <v>8</v>
      </c>
      <c r="L133" s="15">
        <f>SUM(I133:K133)</f>
        <v>10</v>
      </c>
      <c r="M133" s="15">
        <f>SUM(C133:E133)</f>
        <v>2</v>
      </c>
      <c r="N133">
        <f>SUM(F133:H133)</f>
        <v>2</v>
      </c>
      <c r="O133">
        <f>COUNTIF(I133:K133,0)</f>
        <v>1</v>
      </c>
      <c r="P133">
        <f>IF((J133+K133)=0,0,1)</f>
        <v>1</v>
      </c>
      <c r="Q133">
        <f>IF(P133=1,N133-M133,0)</f>
        <v>0</v>
      </c>
      <c r="R133">
        <f>IF(Q133&lt;0,0,Q133)</f>
        <v>0</v>
      </c>
      <c r="S133">
        <f>IF(N133=3,1,0)</f>
        <v>0</v>
      </c>
      <c r="T133">
        <f>_xlfn.IFNA(IF(S133=1,IF(B133="Overseas",1,0),0),0)</f>
        <v>0</v>
      </c>
    </row>
    <row r="134" spans="1:20" ht="15.75" hidden="1" customHeight="1" x14ac:dyDescent="0.2">
      <c r="A134" s="6" t="s">
        <v>172</v>
      </c>
      <c r="B134" t="str">
        <f>_xlfn.IFNA(VLOOKUP(A134,'IPLPlayerAuctionData (20-22)'!$A$3:$G$501,7,FALSE),"Others")</f>
        <v>Overseas</v>
      </c>
      <c r="C134" s="30">
        <f>COUNTIFS('IPLPlayerAuctionData (20-22)'!$A:$A,'IPL - Batsman Database (20-22)'!$A134,'IPLPlayerAuctionData (20-22)'!$F:$F,2020)</f>
        <v>1</v>
      </c>
      <c r="D134" s="30">
        <f>COUNTIFS('IPLPlayerAuctionData (20-22)'!$A:$A,'IPL - Batsman Database (20-22)'!$A134,'IPLPlayerAuctionData (20-22)'!$F:$F,2021)</f>
        <v>0</v>
      </c>
      <c r="E134" s="30">
        <f>COUNTIFS('IPLPlayerAuctionData (20-22)'!$A:$A,'IPL - Batsman Database (20-22)'!$A134,'IPLPlayerAuctionData (20-22)'!$F:$F,2022)</f>
        <v>0</v>
      </c>
      <c r="F134" s="30">
        <f>COUNTIFS('IPL20 - Most Runs'!$B:$B,'IPL - Batsman Database (20-22)'!$A134)</f>
        <v>1</v>
      </c>
      <c r="G134" s="30">
        <f>COUNTIFS('IPL21 - Most Runs'!$B:$B,'IPL - Batsman Database (20-22)'!$A134)</f>
        <v>0</v>
      </c>
      <c r="H134" s="30">
        <f>COUNTIFS('IPL22 - Most Runs'!$B:$B,'IPL - Batsman Database (20-22)'!$A134)</f>
        <v>0</v>
      </c>
      <c r="I134" s="30">
        <f>_xlfn.IFNA(VLOOKUP($A134,'IPL20 - Most Runs'!$B$2:$N$135,2,FALSE),0)</f>
        <v>10</v>
      </c>
      <c r="J134" s="30">
        <f>_xlfn.IFNA(VLOOKUP($A134,'IPL21 - Most Runs'!$B$2:$N$151,2,FALSE),0)</f>
        <v>0</v>
      </c>
      <c r="K134" s="30">
        <f>_xlfn.IFNA(VLOOKUP($A134,'IPL22 - Most Runs'!$B$2:$N$164,2,FALSE),0)</f>
        <v>0</v>
      </c>
      <c r="L134" s="15">
        <f>SUM(I134:K134)</f>
        <v>10</v>
      </c>
      <c r="M134" s="15">
        <f>SUM(C134:E134)</f>
        <v>1</v>
      </c>
      <c r="N134">
        <f>SUM(F134:H134)</f>
        <v>1</v>
      </c>
      <c r="O134">
        <f>COUNTIF(I134:K134,0)</f>
        <v>2</v>
      </c>
      <c r="P134">
        <f>IF((J134+K134)=0,0,1)</f>
        <v>0</v>
      </c>
      <c r="Q134">
        <f>IF(P134=1,N134-M134,0)</f>
        <v>0</v>
      </c>
      <c r="R134">
        <f>IF(Q134&lt;0,0,Q134)</f>
        <v>0</v>
      </c>
      <c r="S134">
        <f>IF(N134=3,1,0)</f>
        <v>0</v>
      </c>
      <c r="T134">
        <f>_xlfn.IFNA(IF(S134=1,IF(B134="Overseas",1,0),0),0)</f>
        <v>0</v>
      </c>
    </row>
    <row r="135" spans="1:20" ht="15.75" hidden="1" customHeight="1" x14ac:dyDescent="0.2">
      <c r="A135" s="6" t="s">
        <v>658</v>
      </c>
      <c r="B135" t="str">
        <f>_xlfn.IFNA(VLOOKUP(A135,'IPLPlayerAuctionData (20-22)'!$A$3:$G$501,7,FALSE),"Others")</f>
        <v>Others</v>
      </c>
      <c r="C135" s="30">
        <f>COUNTIFS('IPLPlayerAuctionData (20-22)'!$A:$A,'IPL - Batsman Database (20-22)'!$A135,'IPLPlayerAuctionData (20-22)'!$F:$F,2020)</f>
        <v>0</v>
      </c>
      <c r="D135" s="30">
        <f>COUNTIFS('IPLPlayerAuctionData (20-22)'!$A:$A,'IPL - Batsman Database (20-22)'!$A135,'IPLPlayerAuctionData (20-22)'!$F:$F,2021)</f>
        <v>0</v>
      </c>
      <c r="E135" s="30">
        <f>COUNTIFS('IPLPlayerAuctionData (20-22)'!$A:$A,'IPL - Batsman Database (20-22)'!$A135,'IPLPlayerAuctionData (20-22)'!$F:$F,2022)</f>
        <v>0</v>
      </c>
      <c r="F135" s="30">
        <f>COUNTIFS('IPL20 - Most Runs'!$B:$B,'IPL - Batsman Database (20-22)'!$A135)</f>
        <v>1</v>
      </c>
      <c r="G135" s="30">
        <f>COUNTIFS('IPL21 - Most Runs'!$B:$B,'IPL - Batsman Database (20-22)'!$A135)</f>
        <v>0</v>
      </c>
      <c r="H135" s="30">
        <f>COUNTIFS('IPL22 - Most Runs'!$B:$B,'IPL - Batsman Database (20-22)'!$A135)</f>
        <v>0</v>
      </c>
      <c r="I135" s="30">
        <f>_xlfn.IFNA(VLOOKUP($A135,'IPL20 - Most Runs'!$B$2:$N$135,2,FALSE),0)</f>
        <v>10</v>
      </c>
      <c r="J135" s="30">
        <f>_xlfn.IFNA(VLOOKUP($A135,'IPL21 - Most Runs'!$B$2:$N$151,2,FALSE),0)</f>
        <v>0</v>
      </c>
      <c r="K135" s="30">
        <f>_xlfn.IFNA(VLOOKUP($A135,'IPL22 - Most Runs'!$B$2:$N$164,2,FALSE),0)</f>
        <v>0</v>
      </c>
      <c r="L135" s="15">
        <f>SUM(I135:K135)</f>
        <v>10</v>
      </c>
      <c r="M135" s="15">
        <f>SUM(C135:E135)</f>
        <v>0</v>
      </c>
      <c r="N135">
        <f>SUM(F135:H135)</f>
        <v>1</v>
      </c>
      <c r="O135">
        <f>COUNTIF(I135:K135,0)</f>
        <v>2</v>
      </c>
      <c r="P135">
        <f>IF((J135+K135)=0,0,1)</f>
        <v>0</v>
      </c>
      <c r="Q135">
        <f>IF(P135=1,N135-M135,0)</f>
        <v>0</v>
      </c>
      <c r="R135">
        <f>IF(Q135&lt;0,0,Q135)</f>
        <v>0</v>
      </c>
      <c r="S135">
        <f>IF(N135=3,1,0)</f>
        <v>0</v>
      </c>
      <c r="T135">
        <f>_xlfn.IFNA(IF(S135=1,IF(B135="Overseas",1,0),0),0)</f>
        <v>0</v>
      </c>
    </row>
    <row r="136" spans="1:20" ht="15.75" hidden="1" customHeight="1" x14ac:dyDescent="0.2">
      <c r="A136" s="6" t="s">
        <v>227</v>
      </c>
      <c r="B136" t="str">
        <f>_xlfn.IFNA(VLOOKUP(A136,'IPLPlayerAuctionData (20-22)'!$A$3:$G$501,7,FALSE),"Others")</f>
        <v>Overseas</v>
      </c>
      <c r="C136" s="30">
        <f>COUNTIFS('IPLPlayerAuctionData (20-22)'!$A:$A,'IPL - Batsman Database (20-22)'!$A136,'IPLPlayerAuctionData (20-22)'!$F:$F,2020)</f>
        <v>1</v>
      </c>
      <c r="D136" s="30">
        <f>COUNTIFS('IPLPlayerAuctionData (20-22)'!$A:$A,'IPL - Batsman Database (20-22)'!$A136,'IPLPlayerAuctionData (20-22)'!$F:$F,2021)</f>
        <v>0</v>
      </c>
      <c r="E136" s="30">
        <f>COUNTIFS('IPLPlayerAuctionData (20-22)'!$A:$A,'IPL - Batsman Database (20-22)'!$A136,'IPLPlayerAuctionData (20-22)'!$F:$F,2022)</f>
        <v>1</v>
      </c>
      <c r="F136" s="30">
        <f>COUNTIFS('IPL20 - Most Runs'!$B:$B,'IPL - Batsman Database (20-22)'!$A136)</f>
        <v>1</v>
      </c>
      <c r="G136" s="30">
        <f>COUNTIFS('IPL21 - Most Runs'!$B:$B,'IPL - Batsman Database (20-22)'!$A136)</f>
        <v>0</v>
      </c>
      <c r="H136" s="30">
        <f>COUNTIFS('IPL22 - Most Runs'!$B:$B,'IPL - Batsman Database (20-22)'!$A136)</f>
        <v>1</v>
      </c>
      <c r="I136" s="30">
        <f>_xlfn.IFNA(VLOOKUP($A136,'IPL20 - Most Runs'!$B$2:$N$135,2,FALSE),0)</f>
        <v>1</v>
      </c>
      <c r="J136" s="30">
        <f>_xlfn.IFNA(VLOOKUP($A136,'IPL21 - Most Runs'!$B$2:$N$151,2,FALSE),0)</f>
        <v>0</v>
      </c>
      <c r="K136" s="30">
        <f>_xlfn.IFNA(VLOOKUP($A136,'IPL22 - Most Runs'!$B$2:$N$164,2,FALSE),0)</f>
        <v>8</v>
      </c>
      <c r="L136" s="15">
        <f>SUM(I136:K136)</f>
        <v>9</v>
      </c>
      <c r="M136" s="15">
        <f>SUM(C136:E136)</f>
        <v>2</v>
      </c>
      <c r="N136">
        <f>SUM(F136:H136)</f>
        <v>2</v>
      </c>
      <c r="O136">
        <f>COUNTIF(I136:K136,0)</f>
        <v>1</v>
      </c>
      <c r="P136">
        <f>IF((J136+K136)=0,0,1)</f>
        <v>1</v>
      </c>
      <c r="Q136">
        <f>IF(P136=1,N136-M136,0)</f>
        <v>0</v>
      </c>
      <c r="R136">
        <f>IF(Q136&lt;0,0,Q136)</f>
        <v>0</v>
      </c>
      <c r="S136">
        <f>IF(N136=3,1,0)</f>
        <v>0</v>
      </c>
      <c r="T136">
        <f>_xlfn.IFNA(IF(S136=1,IF(B136="Overseas",1,0),0),0)</f>
        <v>0</v>
      </c>
    </row>
    <row r="137" spans="1:20" ht="15.75" hidden="1" customHeight="1" x14ac:dyDescent="0.2">
      <c r="A137" s="6" t="s">
        <v>122</v>
      </c>
      <c r="B137" t="str">
        <f>_xlfn.IFNA(VLOOKUP(A137,'IPLPlayerAuctionData (20-22)'!$A$3:$G$501,7,FALSE),"Others")</f>
        <v>Overseas</v>
      </c>
      <c r="C137" s="30">
        <f>COUNTIFS('IPLPlayerAuctionData (20-22)'!$A:$A,'IPL - Batsman Database (20-22)'!$A137,'IPLPlayerAuctionData (20-22)'!$F:$F,2020)</f>
        <v>0</v>
      </c>
      <c r="D137" s="30">
        <f>COUNTIFS('IPLPlayerAuctionData (20-22)'!$A:$A,'IPL - Batsman Database (20-22)'!$A137,'IPLPlayerAuctionData (20-22)'!$F:$F,2021)</f>
        <v>0</v>
      </c>
      <c r="E137" s="30">
        <f>COUNTIFS('IPLPlayerAuctionData (20-22)'!$A:$A,'IPL - Batsman Database (20-22)'!$A137,'IPLPlayerAuctionData (20-22)'!$F:$F,2022)</f>
        <v>1</v>
      </c>
      <c r="F137" s="30">
        <f>COUNTIFS('IPL20 - Most Runs'!$B:$B,'IPL - Batsman Database (20-22)'!$A137)</f>
        <v>0</v>
      </c>
      <c r="G137" s="30">
        <f>COUNTIFS('IPL21 - Most Runs'!$B:$B,'IPL - Batsman Database (20-22)'!$A137)</f>
        <v>0</v>
      </c>
      <c r="H137" s="30">
        <f>COUNTIFS('IPL22 - Most Runs'!$B:$B,'IPL - Batsman Database (20-22)'!$A137)</f>
        <v>1</v>
      </c>
      <c r="I137" s="30">
        <f>_xlfn.IFNA(VLOOKUP($A137,'IPL20 - Most Runs'!$B$2:$N$135,2,FALSE),0)</f>
        <v>0</v>
      </c>
      <c r="J137" s="30">
        <f>_xlfn.IFNA(VLOOKUP($A137,'IPL21 - Most Runs'!$B$2:$N$151,2,FALSE),0)</f>
        <v>0</v>
      </c>
      <c r="K137" s="30">
        <f>_xlfn.IFNA(VLOOKUP($A137,'IPL22 - Most Runs'!$B$2:$N$164,2,FALSE),0)</f>
        <v>9</v>
      </c>
      <c r="L137" s="15">
        <f>SUM(I137:K137)</f>
        <v>9</v>
      </c>
      <c r="M137" s="15">
        <f>SUM(C137:E137)</f>
        <v>1</v>
      </c>
      <c r="N137">
        <f>SUM(F137:H137)</f>
        <v>1</v>
      </c>
      <c r="O137">
        <f>COUNTIF(I137:K137,0)</f>
        <v>2</v>
      </c>
      <c r="P137">
        <f>IF((J137+K137)=0,0,1)</f>
        <v>1</v>
      </c>
      <c r="Q137">
        <f>IF(P137=1,N137-M137,0)</f>
        <v>0</v>
      </c>
      <c r="R137">
        <f>IF(Q137&lt;0,0,Q137)</f>
        <v>0</v>
      </c>
      <c r="S137">
        <f>IF(N137=3,1,0)</f>
        <v>0</v>
      </c>
      <c r="T137">
        <f>_xlfn.IFNA(IF(S137=1,IF(B137="Overseas",1,0),0),0)</f>
        <v>0</v>
      </c>
    </row>
    <row r="138" spans="1:20" ht="15.75" hidden="1" customHeight="1" x14ac:dyDescent="0.2">
      <c r="A138" s="6" t="s">
        <v>328</v>
      </c>
      <c r="B138" t="str">
        <f>_xlfn.IFNA(VLOOKUP(A138,'IPLPlayerAuctionData (20-22)'!$A$3:$G$501,7,FALSE),"Others")</f>
        <v>Overseas</v>
      </c>
      <c r="C138" s="30">
        <f>COUNTIFS('IPLPlayerAuctionData (20-22)'!$A:$A,'IPL - Batsman Database (20-22)'!$A138,'IPLPlayerAuctionData (20-22)'!$F:$F,2020)</f>
        <v>0</v>
      </c>
      <c r="D138" s="30">
        <f>COUNTIFS('IPLPlayerAuctionData (20-22)'!$A:$A,'IPL - Batsman Database (20-22)'!$A138,'IPLPlayerAuctionData (20-22)'!$F:$F,2021)</f>
        <v>0</v>
      </c>
      <c r="E138" s="30">
        <f>COUNTIFS('IPLPlayerAuctionData (20-22)'!$A:$A,'IPL - Batsman Database (20-22)'!$A138,'IPLPlayerAuctionData (20-22)'!$F:$F,2022)</f>
        <v>1</v>
      </c>
      <c r="F138" s="30">
        <f>COUNTIFS('IPL20 - Most Runs'!$B:$B,'IPL - Batsman Database (20-22)'!$A138)</f>
        <v>0</v>
      </c>
      <c r="G138" s="30">
        <f>COUNTIFS('IPL21 - Most Runs'!$B:$B,'IPL - Batsman Database (20-22)'!$A138)</f>
        <v>1</v>
      </c>
      <c r="H138" s="30">
        <f>COUNTIFS('IPL22 - Most Runs'!$B:$B,'IPL - Batsman Database (20-22)'!$A138)</f>
        <v>1</v>
      </c>
      <c r="I138" s="30">
        <f>_xlfn.IFNA(VLOOKUP($A138,'IPL20 - Most Runs'!$B$2:$N$135,2,FALSE),0)</f>
        <v>0</v>
      </c>
      <c r="J138" s="30">
        <f>_xlfn.IFNA(VLOOKUP($A138,'IPL21 - Most Runs'!$B$2:$N$151,2,FALSE),0)</f>
        <v>1</v>
      </c>
      <c r="K138" s="30">
        <f>_xlfn.IFNA(VLOOKUP($A138,'IPL22 - Most Runs'!$B$2:$N$164,2,FALSE),0)</f>
        <v>8</v>
      </c>
      <c r="L138" s="15">
        <f>SUM(I138:K138)</f>
        <v>9</v>
      </c>
      <c r="M138" s="15">
        <f>SUM(C138:E138)</f>
        <v>1</v>
      </c>
      <c r="N138">
        <f>SUM(F138:H138)</f>
        <v>2</v>
      </c>
      <c r="O138">
        <f>COUNTIF(I138:K138,0)</f>
        <v>1</v>
      </c>
      <c r="P138">
        <f>IF((J138+K138)=0,0,1)</f>
        <v>1</v>
      </c>
      <c r="Q138">
        <f>IF(P138=1,N138-M138,0)</f>
        <v>1</v>
      </c>
      <c r="R138">
        <f>IF(Q138&lt;0,0,Q138)</f>
        <v>1</v>
      </c>
      <c r="S138">
        <f>IF(N138=3,1,0)</f>
        <v>0</v>
      </c>
      <c r="T138">
        <f>_xlfn.IFNA(IF(S138=1,IF(B138="Overseas",1,0),0),0)</f>
        <v>0</v>
      </c>
    </row>
    <row r="139" spans="1:20" ht="15.75" hidden="1" customHeight="1" x14ac:dyDescent="0.2">
      <c r="A139" s="6" t="s">
        <v>235</v>
      </c>
      <c r="B139" t="str">
        <f>_xlfn.IFNA(VLOOKUP(A139,'IPLPlayerAuctionData (20-22)'!$A$3:$G$501,7,FALSE),"Others")</f>
        <v>Indian</v>
      </c>
      <c r="C139" s="30">
        <f>COUNTIFS('IPLPlayerAuctionData (20-22)'!$A:$A,'IPL - Batsman Database (20-22)'!$A139,'IPLPlayerAuctionData (20-22)'!$F:$F,2020)</f>
        <v>1</v>
      </c>
      <c r="D139" s="30">
        <f>COUNTIFS('IPLPlayerAuctionData (20-22)'!$A:$A,'IPL - Batsman Database (20-22)'!$A139,'IPLPlayerAuctionData (20-22)'!$F:$F,2021)</f>
        <v>0</v>
      </c>
      <c r="E139" s="30">
        <f>COUNTIFS('IPLPlayerAuctionData (20-22)'!$A:$A,'IPL - Batsman Database (20-22)'!$A139,'IPLPlayerAuctionData (20-22)'!$F:$F,2022)</f>
        <v>1</v>
      </c>
      <c r="F139" s="30">
        <f>COUNTIFS('IPL20 - Most Runs'!$B:$B,'IPL - Batsman Database (20-22)'!$A139)</f>
        <v>0</v>
      </c>
      <c r="G139" s="30">
        <f>COUNTIFS('IPL21 - Most Runs'!$B:$B,'IPL - Batsman Database (20-22)'!$A139)</f>
        <v>0</v>
      </c>
      <c r="H139" s="30">
        <f>COUNTIFS('IPL22 - Most Runs'!$B:$B,'IPL - Batsman Database (20-22)'!$A139)</f>
        <v>1</v>
      </c>
      <c r="I139" s="30">
        <f>_xlfn.IFNA(VLOOKUP($A139,'IPL20 - Most Runs'!$B$2:$N$135,2,FALSE),0)</f>
        <v>0</v>
      </c>
      <c r="J139" s="30">
        <f>_xlfn.IFNA(VLOOKUP($A139,'IPL21 - Most Runs'!$B$2:$N$151,2,FALSE),0)</f>
        <v>0</v>
      </c>
      <c r="K139" s="30">
        <f>_xlfn.IFNA(VLOOKUP($A139,'IPL22 - Most Runs'!$B$2:$N$164,2,FALSE),0)</f>
        <v>9</v>
      </c>
      <c r="L139" s="15">
        <f>SUM(I139:K139)</f>
        <v>9</v>
      </c>
      <c r="M139" s="15">
        <f>SUM(C139:E139)</f>
        <v>2</v>
      </c>
      <c r="N139">
        <f>SUM(F139:H139)</f>
        <v>1</v>
      </c>
      <c r="O139">
        <f>COUNTIF(I139:K139,0)</f>
        <v>2</v>
      </c>
      <c r="P139">
        <f>IF((J139+K139)=0,0,1)</f>
        <v>1</v>
      </c>
      <c r="Q139">
        <f>IF(P139=1,N139-M139,0)</f>
        <v>-1</v>
      </c>
      <c r="R139">
        <f>IF(Q139&lt;0,0,Q139)</f>
        <v>0</v>
      </c>
      <c r="S139">
        <f>IF(N139=3,1,0)</f>
        <v>0</v>
      </c>
      <c r="T139">
        <f>_xlfn.IFNA(IF(S139=1,IF(B139="Overseas",1,0),0),0)</f>
        <v>0</v>
      </c>
    </row>
    <row r="140" spans="1:20" ht="15.75" hidden="1" customHeight="1" x14ac:dyDescent="0.2">
      <c r="A140" s="6" t="s">
        <v>216</v>
      </c>
      <c r="B140" t="str">
        <f>_xlfn.IFNA(VLOOKUP(A140,'IPLPlayerAuctionData (20-22)'!$A$3:$G$501,7,FALSE),"Others")</f>
        <v>Overseas</v>
      </c>
      <c r="C140" s="30">
        <f>COUNTIFS('IPLPlayerAuctionData (20-22)'!$A:$A,'IPL - Batsman Database (20-22)'!$A140,'IPLPlayerAuctionData (20-22)'!$F:$F,2020)</f>
        <v>0</v>
      </c>
      <c r="D140" s="30">
        <f>COUNTIFS('IPLPlayerAuctionData (20-22)'!$A:$A,'IPL - Batsman Database (20-22)'!$A140,'IPLPlayerAuctionData (20-22)'!$F:$F,2021)</f>
        <v>0</v>
      </c>
      <c r="E140" s="30">
        <f>COUNTIFS('IPLPlayerAuctionData (20-22)'!$A:$A,'IPL - Batsman Database (20-22)'!$A140,'IPLPlayerAuctionData (20-22)'!$F:$F,2022)</f>
        <v>1</v>
      </c>
      <c r="F140" s="30">
        <f>COUNTIFS('IPL20 - Most Runs'!$B:$B,'IPL - Batsman Database (20-22)'!$A140)</f>
        <v>0</v>
      </c>
      <c r="G140" s="30">
        <f>COUNTIFS('IPL21 - Most Runs'!$B:$B,'IPL - Batsman Database (20-22)'!$A140)</f>
        <v>0</v>
      </c>
      <c r="H140" s="30">
        <f>COUNTIFS('IPL22 - Most Runs'!$B:$B,'IPL - Batsman Database (20-22)'!$A140)</f>
        <v>1</v>
      </c>
      <c r="I140" s="30">
        <f>_xlfn.IFNA(VLOOKUP($A140,'IPL20 - Most Runs'!$B$2:$N$135,2,FALSE),0)</f>
        <v>0</v>
      </c>
      <c r="J140" s="30">
        <f>_xlfn.IFNA(VLOOKUP($A140,'IPL21 - Most Runs'!$B$2:$N$151,2,FALSE),0)</f>
        <v>0</v>
      </c>
      <c r="K140" s="30">
        <f>_xlfn.IFNA(VLOOKUP($A140,'IPL22 - Most Runs'!$B$2:$N$164,2,FALSE),0)</f>
        <v>9</v>
      </c>
      <c r="L140" s="15">
        <f>SUM(I140:K140)</f>
        <v>9</v>
      </c>
      <c r="M140" s="15">
        <f>SUM(C140:E140)</f>
        <v>1</v>
      </c>
      <c r="N140">
        <f>SUM(F140:H140)</f>
        <v>1</v>
      </c>
      <c r="O140">
        <f>COUNTIF(I140:K140,0)</f>
        <v>2</v>
      </c>
      <c r="P140">
        <f>IF((J140+K140)=0,0,1)</f>
        <v>1</v>
      </c>
      <c r="Q140">
        <f>IF(P140=1,N140-M140,0)</f>
        <v>0</v>
      </c>
      <c r="R140">
        <f>IF(Q140&lt;0,0,Q140)</f>
        <v>0</v>
      </c>
      <c r="S140">
        <f>IF(N140=3,1,0)</f>
        <v>0</v>
      </c>
      <c r="T140">
        <f>_xlfn.IFNA(IF(S140=1,IF(B140="Overseas",1,0),0),0)</f>
        <v>0</v>
      </c>
    </row>
    <row r="141" spans="1:20" ht="15.75" hidden="1" customHeight="1" x14ac:dyDescent="0.2">
      <c r="A141" s="6" t="s">
        <v>95</v>
      </c>
      <c r="B141" t="str">
        <f>_xlfn.IFNA(VLOOKUP(A141,'IPLPlayerAuctionData (20-22)'!$A$3:$G$501,7,FALSE),"Others")</f>
        <v>Overseas</v>
      </c>
      <c r="C141" s="30">
        <f>COUNTIFS('IPLPlayerAuctionData (20-22)'!$A:$A,'IPL - Batsman Database (20-22)'!$A141,'IPLPlayerAuctionData (20-22)'!$F:$F,2020)</f>
        <v>0</v>
      </c>
      <c r="D141" s="30">
        <f>COUNTIFS('IPLPlayerAuctionData (20-22)'!$A:$A,'IPL - Batsman Database (20-22)'!$A141,'IPLPlayerAuctionData (20-22)'!$F:$F,2021)</f>
        <v>0</v>
      </c>
      <c r="E141" s="30">
        <f>COUNTIFS('IPLPlayerAuctionData (20-22)'!$A:$A,'IPL - Batsman Database (20-22)'!$A141,'IPLPlayerAuctionData (20-22)'!$F:$F,2022)</f>
        <v>1</v>
      </c>
      <c r="F141" s="30">
        <f>COUNTIFS('IPL20 - Most Runs'!$B:$B,'IPL - Batsman Database (20-22)'!$A141)</f>
        <v>0</v>
      </c>
      <c r="G141" s="30">
        <f>COUNTIFS('IPL21 - Most Runs'!$B:$B,'IPL - Batsman Database (20-22)'!$A141)</f>
        <v>0</v>
      </c>
      <c r="H141" s="30">
        <f>COUNTIFS('IPL22 - Most Runs'!$B:$B,'IPL - Batsman Database (20-22)'!$A141)</f>
        <v>1</v>
      </c>
      <c r="I141" s="30">
        <f>_xlfn.IFNA(VLOOKUP($A141,'IPL20 - Most Runs'!$B$2:$N$135,2,FALSE),0)</f>
        <v>0</v>
      </c>
      <c r="J141" s="30">
        <f>_xlfn.IFNA(VLOOKUP($A141,'IPL21 - Most Runs'!$B$2:$N$151,2,FALSE),0)</f>
        <v>0</v>
      </c>
      <c r="K141" s="30">
        <f>_xlfn.IFNA(VLOOKUP($A141,'IPL22 - Most Runs'!$B$2:$N$164,2,FALSE),0)</f>
        <v>9</v>
      </c>
      <c r="L141" s="15">
        <f>SUM(I141:K141)</f>
        <v>9</v>
      </c>
      <c r="M141" s="15">
        <f>SUM(C141:E141)</f>
        <v>1</v>
      </c>
      <c r="N141">
        <f>SUM(F141:H141)</f>
        <v>1</v>
      </c>
      <c r="O141">
        <f>COUNTIF(I141:K141,0)</f>
        <v>2</v>
      </c>
      <c r="P141">
        <f>IF((J141+K141)=0,0,1)</f>
        <v>1</v>
      </c>
      <c r="Q141">
        <f>IF(P141=1,N141-M141,0)</f>
        <v>0</v>
      </c>
      <c r="R141">
        <f>IF(Q141&lt;0,0,Q141)</f>
        <v>0</v>
      </c>
      <c r="S141">
        <f>IF(N141=3,1,0)</f>
        <v>0</v>
      </c>
      <c r="T141">
        <f>_xlfn.IFNA(IF(S141=1,IF(B141="Overseas",1,0),0),0)</f>
        <v>0</v>
      </c>
    </row>
    <row r="142" spans="1:20" ht="15.75" hidden="1" customHeight="1" x14ac:dyDescent="0.2">
      <c r="A142" s="6" t="s">
        <v>206</v>
      </c>
      <c r="B142" t="str">
        <f>_xlfn.IFNA(VLOOKUP(A142,'IPLPlayerAuctionData (20-22)'!$A$3:$G$501,7,FALSE),"Others")</f>
        <v>Overseas</v>
      </c>
      <c r="C142" s="30">
        <f>COUNTIFS('IPLPlayerAuctionData (20-22)'!$A:$A,'IPL - Batsman Database (20-22)'!$A142,'IPLPlayerAuctionData (20-22)'!$F:$F,2020)</f>
        <v>0</v>
      </c>
      <c r="D142" s="30">
        <f>COUNTIFS('IPLPlayerAuctionData (20-22)'!$A:$A,'IPL - Batsman Database (20-22)'!$A142,'IPLPlayerAuctionData (20-22)'!$F:$F,2021)</f>
        <v>1</v>
      </c>
      <c r="E142" s="30">
        <f>COUNTIFS('IPLPlayerAuctionData (20-22)'!$A:$A,'IPL - Batsman Database (20-22)'!$A142,'IPLPlayerAuctionData (20-22)'!$F:$F,2022)</f>
        <v>0</v>
      </c>
      <c r="F142" s="30">
        <f>COUNTIFS('IPL20 - Most Runs'!$B:$B,'IPL - Batsman Database (20-22)'!$A142)</f>
        <v>0</v>
      </c>
      <c r="G142" s="30">
        <f>COUNTIFS('IPL21 - Most Runs'!$B:$B,'IPL - Batsman Database (20-22)'!$A142)</f>
        <v>1</v>
      </c>
      <c r="H142" s="30">
        <f>COUNTIFS('IPL22 - Most Runs'!$B:$B,'IPL - Batsman Database (20-22)'!$A142)</f>
        <v>0</v>
      </c>
      <c r="I142" s="30">
        <f>_xlfn.IFNA(VLOOKUP($A142,'IPL20 - Most Runs'!$B$2:$N$135,2,FALSE),0)</f>
        <v>0</v>
      </c>
      <c r="J142" s="30">
        <f>_xlfn.IFNA(VLOOKUP($A142,'IPL21 - Most Runs'!$B$2:$N$151,2,FALSE),0)</f>
        <v>9</v>
      </c>
      <c r="K142" s="30">
        <f>_xlfn.IFNA(VLOOKUP($A142,'IPL22 - Most Runs'!$B$2:$N$164,2,FALSE),0)</f>
        <v>0</v>
      </c>
      <c r="L142" s="15">
        <f>SUM(I142:K142)</f>
        <v>9</v>
      </c>
      <c r="M142" s="15">
        <f>SUM(C142:E142)</f>
        <v>1</v>
      </c>
      <c r="N142">
        <f>SUM(F142:H142)</f>
        <v>1</v>
      </c>
      <c r="O142">
        <f>COUNTIF(I142:K142,0)</f>
        <v>2</v>
      </c>
      <c r="P142">
        <f>IF((J142+K142)=0,0,1)</f>
        <v>1</v>
      </c>
      <c r="Q142">
        <f>IF(P142=1,N142-M142,0)</f>
        <v>0</v>
      </c>
      <c r="R142">
        <f>IF(Q142&lt;0,0,Q142)</f>
        <v>0</v>
      </c>
      <c r="S142">
        <f>IF(N142=3,1,0)</f>
        <v>0</v>
      </c>
      <c r="T142">
        <f>_xlfn.IFNA(IF(S142=1,IF(B142="Overseas",1,0),0),0)</f>
        <v>0</v>
      </c>
    </row>
    <row r="143" spans="1:20" ht="15.75" hidden="1" customHeight="1" x14ac:dyDescent="0.2">
      <c r="A143" s="6" t="s">
        <v>137</v>
      </c>
      <c r="B143" t="str">
        <f>_xlfn.IFNA(VLOOKUP(A143,'IPLPlayerAuctionData (20-22)'!$A$3:$G$501,7,FALSE),"Others")</f>
        <v>Overseas</v>
      </c>
      <c r="C143" s="30">
        <f>COUNTIFS('IPLPlayerAuctionData (20-22)'!$A:$A,'IPL - Batsman Database (20-22)'!$A143,'IPLPlayerAuctionData (20-22)'!$F:$F,2020)</f>
        <v>0</v>
      </c>
      <c r="D143" s="30">
        <f>COUNTIFS('IPLPlayerAuctionData (20-22)'!$A:$A,'IPL - Batsman Database (20-22)'!$A143,'IPLPlayerAuctionData (20-22)'!$F:$F,2021)</f>
        <v>1</v>
      </c>
      <c r="E143" s="30">
        <f>COUNTIFS('IPLPlayerAuctionData (20-22)'!$A:$A,'IPL - Batsman Database (20-22)'!$A143,'IPLPlayerAuctionData (20-22)'!$F:$F,2022)</f>
        <v>0</v>
      </c>
      <c r="F143" s="30">
        <f>COUNTIFS('IPL20 - Most Runs'!$B:$B,'IPL - Batsman Database (20-22)'!$A143)</f>
        <v>0</v>
      </c>
      <c r="G143" s="30">
        <f>COUNTIFS('IPL21 - Most Runs'!$B:$B,'IPL - Batsman Database (20-22)'!$A143)</f>
        <v>1</v>
      </c>
      <c r="H143" s="30">
        <f>COUNTIFS('IPL22 - Most Runs'!$B:$B,'IPL - Batsman Database (20-22)'!$A143)</f>
        <v>0</v>
      </c>
      <c r="I143" s="30">
        <f>_xlfn.IFNA(VLOOKUP($A143,'IPL20 - Most Runs'!$B$2:$N$135,2,FALSE),0)</f>
        <v>0</v>
      </c>
      <c r="J143" s="30">
        <f>_xlfn.IFNA(VLOOKUP($A143,'IPL21 - Most Runs'!$B$2:$N$151,2,FALSE),0)</f>
        <v>9</v>
      </c>
      <c r="K143" s="30">
        <f>_xlfn.IFNA(VLOOKUP($A143,'IPL22 - Most Runs'!$B$2:$N$164,2,FALSE),0)</f>
        <v>0</v>
      </c>
      <c r="L143" s="15">
        <f>SUM(I143:K143)</f>
        <v>9</v>
      </c>
      <c r="M143" s="15">
        <f>SUM(C143:E143)</f>
        <v>1</v>
      </c>
      <c r="N143">
        <f>SUM(F143:H143)</f>
        <v>1</v>
      </c>
      <c r="O143">
        <f>COUNTIF(I143:K143,0)</f>
        <v>2</v>
      </c>
      <c r="P143">
        <f>IF((J143+K143)=0,0,1)</f>
        <v>1</v>
      </c>
      <c r="Q143">
        <f>IF(P143=1,N143-M143,0)</f>
        <v>0</v>
      </c>
      <c r="R143">
        <f>IF(Q143&lt;0,0,Q143)</f>
        <v>0</v>
      </c>
      <c r="S143">
        <f>IF(N143=3,1,0)</f>
        <v>0</v>
      </c>
      <c r="T143">
        <f>_xlfn.IFNA(IF(S143=1,IF(B143="Overseas",1,0),0),0)</f>
        <v>0</v>
      </c>
    </row>
    <row r="144" spans="1:20" ht="15.75" hidden="1" customHeight="1" x14ac:dyDescent="0.2">
      <c r="A144" s="6" t="s">
        <v>659</v>
      </c>
      <c r="B144" t="str">
        <f>_xlfn.IFNA(VLOOKUP(A144,'IPLPlayerAuctionData (20-22)'!$A$3:$G$501,7,FALSE),"Others")</f>
        <v>Others</v>
      </c>
      <c r="C144" s="30">
        <f>COUNTIFS('IPLPlayerAuctionData (20-22)'!$A:$A,'IPL - Batsman Database (20-22)'!$A144,'IPLPlayerAuctionData (20-22)'!$F:$F,2020)</f>
        <v>0</v>
      </c>
      <c r="D144" s="30">
        <f>COUNTIFS('IPLPlayerAuctionData (20-22)'!$A:$A,'IPL - Batsman Database (20-22)'!$A144,'IPLPlayerAuctionData (20-22)'!$F:$F,2021)</f>
        <v>0</v>
      </c>
      <c r="E144" s="30">
        <f>COUNTIFS('IPLPlayerAuctionData (20-22)'!$A:$A,'IPL - Batsman Database (20-22)'!$A144,'IPLPlayerAuctionData (20-22)'!$F:$F,2022)</f>
        <v>0</v>
      </c>
      <c r="F144" s="30">
        <f>COUNTIFS('IPL20 - Most Runs'!$B:$B,'IPL - Batsman Database (20-22)'!$A144)</f>
        <v>1</v>
      </c>
      <c r="G144" s="30">
        <f>COUNTIFS('IPL21 - Most Runs'!$B:$B,'IPL - Batsman Database (20-22)'!$A144)</f>
        <v>1</v>
      </c>
      <c r="H144" s="30">
        <f>COUNTIFS('IPL22 - Most Runs'!$B:$B,'IPL - Batsman Database (20-22)'!$A144)</f>
        <v>0</v>
      </c>
      <c r="I144" s="30">
        <f>_xlfn.IFNA(VLOOKUP($A144,'IPL20 - Most Runs'!$B$2:$N$135,2,FALSE),0)</f>
        <v>8</v>
      </c>
      <c r="J144" s="30">
        <f>_xlfn.IFNA(VLOOKUP($A144,'IPL21 - Most Runs'!$B$2:$N$151,2,FALSE),0)</f>
        <v>1</v>
      </c>
      <c r="K144" s="30">
        <f>_xlfn.IFNA(VLOOKUP($A144,'IPL22 - Most Runs'!$B$2:$N$164,2,FALSE),0)</f>
        <v>0</v>
      </c>
      <c r="L144" s="15">
        <f>SUM(I144:K144)</f>
        <v>9</v>
      </c>
      <c r="M144" s="15">
        <f>SUM(C144:E144)</f>
        <v>0</v>
      </c>
      <c r="N144">
        <f>SUM(F144:H144)</f>
        <v>2</v>
      </c>
      <c r="O144">
        <f>COUNTIF(I144:K144,0)</f>
        <v>1</v>
      </c>
      <c r="P144">
        <f>IF((J144+K144)=0,0,1)</f>
        <v>1</v>
      </c>
      <c r="Q144">
        <f>IF(P144=1,N144-M144,0)</f>
        <v>2</v>
      </c>
      <c r="R144">
        <f>IF(Q144&lt;0,0,Q144)</f>
        <v>2</v>
      </c>
      <c r="S144">
        <f>IF(N144=3,1,0)</f>
        <v>0</v>
      </c>
      <c r="T144">
        <f>_xlfn.IFNA(IF(S144=1,IF(B144="Overseas",1,0),0),0)</f>
        <v>0</v>
      </c>
    </row>
    <row r="145" spans="1:20" ht="15.75" hidden="1" customHeight="1" x14ac:dyDescent="0.2">
      <c r="A145" s="6" t="s">
        <v>284</v>
      </c>
      <c r="B145" t="str">
        <f>_xlfn.IFNA(VLOOKUP(A145,'IPLPlayerAuctionData (20-22)'!$A$3:$G$501,7,FALSE),"Others")</f>
        <v>Indian</v>
      </c>
      <c r="C145" s="30">
        <f>COUNTIFS('IPLPlayerAuctionData (20-22)'!$A:$A,'IPL - Batsman Database (20-22)'!$A145,'IPLPlayerAuctionData (20-22)'!$F:$F,2020)</f>
        <v>0</v>
      </c>
      <c r="D145" s="30">
        <f>COUNTIFS('IPLPlayerAuctionData (20-22)'!$A:$A,'IPL - Batsman Database (20-22)'!$A145,'IPLPlayerAuctionData (20-22)'!$F:$F,2021)</f>
        <v>0</v>
      </c>
      <c r="E145" s="30">
        <f>COUNTIFS('IPLPlayerAuctionData (20-22)'!$A:$A,'IPL - Batsman Database (20-22)'!$A145,'IPLPlayerAuctionData (20-22)'!$F:$F,2022)</f>
        <v>1</v>
      </c>
      <c r="F145" s="30">
        <f>COUNTIFS('IPL20 - Most Runs'!$B:$B,'IPL - Batsman Database (20-22)'!$A145)</f>
        <v>1</v>
      </c>
      <c r="G145" s="30">
        <f>COUNTIFS('IPL21 - Most Runs'!$B:$B,'IPL - Batsman Database (20-22)'!$A145)</f>
        <v>0</v>
      </c>
      <c r="H145" s="30">
        <f>COUNTIFS('IPL22 - Most Runs'!$B:$B,'IPL - Batsman Database (20-22)'!$A145)</f>
        <v>1</v>
      </c>
      <c r="I145" s="30">
        <f>_xlfn.IFNA(VLOOKUP($A145,'IPL20 - Most Runs'!$B$2:$N$135,2,FALSE),0)</f>
        <v>1</v>
      </c>
      <c r="J145" s="30">
        <f>_xlfn.IFNA(VLOOKUP($A145,'IPL21 - Most Runs'!$B$2:$N$151,2,FALSE),0)</f>
        <v>0</v>
      </c>
      <c r="K145" s="30">
        <f>_xlfn.IFNA(VLOOKUP($A145,'IPL22 - Most Runs'!$B$2:$N$164,2,FALSE),0)</f>
        <v>7</v>
      </c>
      <c r="L145" s="15">
        <f>SUM(I145:K145)</f>
        <v>8</v>
      </c>
      <c r="M145" s="15">
        <f>SUM(C145:E145)</f>
        <v>1</v>
      </c>
      <c r="N145">
        <f>SUM(F145:H145)</f>
        <v>2</v>
      </c>
      <c r="O145">
        <f>COUNTIF(I145:K145,0)</f>
        <v>1</v>
      </c>
      <c r="P145">
        <f>IF((J145+K145)=0,0,1)</f>
        <v>1</v>
      </c>
      <c r="Q145">
        <f>IF(P145=1,N145-M145,0)</f>
        <v>1</v>
      </c>
      <c r="R145">
        <f>IF(Q145&lt;0,0,Q145)</f>
        <v>1</v>
      </c>
      <c r="S145">
        <f>IF(N145=3,1,0)</f>
        <v>0</v>
      </c>
      <c r="T145">
        <f>_xlfn.IFNA(IF(S145=1,IF(B145="Overseas",1,0),0),0)</f>
        <v>0</v>
      </c>
    </row>
    <row r="146" spans="1:20" ht="15.75" hidden="1" customHeight="1" x14ac:dyDescent="0.2">
      <c r="A146" s="6" t="s">
        <v>292</v>
      </c>
      <c r="B146" t="str">
        <f>_xlfn.IFNA(VLOOKUP(A146,'IPLPlayerAuctionData (20-22)'!$A$3:$G$501,7,FALSE),"Others")</f>
        <v>Overseas</v>
      </c>
      <c r="C146" s="30">
        <f>COUNTIFS('IPLPlayerAuctionData (20-22)'!$A:$A,'IPL - Batsman Database (20-22)'!$A146,'IPLPlayerAuctionData (20-22)'!$F:$F,2020)</f>
        <v>0</v>
      </c>
      <c r="D146" s="30">
        <f>COUNTIFS('IPLPlayerAuctionData (20-22)'!$A:$A,'IPL - Batsman Database (20-22)'!$A146,'IPLPlayerAuctionData (20-22)'!$F:$F,2021)</f>
        <v>1</v>
      </c>
      <c r="E146" s="30">
        <f>COUNTIFS('IPLPlayerAuctionData (20-22)'!$A:$A,'IPL - Batsman Database (20-22)'!$A146,'IPLPlayerAuctionData (20-22)'!$F:$F,2022)</f>
        <v>1</v>
      </c>
      <c r="F146" s="30">
        <f>COUNTIFS('IPL20 - Most Runs'!$B:$B,'IPL - Batsman Database (20-22)'!$A146)</f>
        <v>0</v>
      </c>
      <c r="G146" s="30">
        <f>COUNTIFS('IPL21 - Most Runs'!$B:$B,'IPL - Batsman Database (20-22)'!$A146)</f>
        <v>0</v>
      </c>
      <c r="H146" s="30">
        <f>COUNTIFS('IPL22 - Most Runs'!$B:$B,'IPL - Batsman Database (20-22)'!$A146)</f>
        <v>1</v>
      </c>
      <c r="I146" s="30">
        <f>_xlfn.IFNA(VLOOKUP($A146,'IPL20 - Most Runs'!$B$2:$N$135,2,FALSE),0)</f>
        <v>0</v>
      </c>
      <c r="J146" s="30">
        <f>_xlfn.IFNA(VLOOKUP($A146,'IPL21 - Most Runs'!$B$2:$N$151,2,FALSE),0)</f>
        <v>0</v>
      </c>
      <c r="K146" s="30">
        <f>_xlfn.IFNA(VLOOKUP($A146,'IPL22 - Most Runs'!$B$2:$N$164,2,FALSE),0)</f>
        <v>8</v>
      </c>
      <c r="L146" s="15">
        <f>SUM(I146:K146)</f>
        <v>8</v>
      </c>
      <c r="M146" s="15">
        <f>SUM(C146:E146)</f>
        <v>2</v>
      </c>
      <c r="N146">
        <f>SUM(F146:H146)</f>
        <v>1</v>
      </c>
      <c r="O146">
        <f>COUNTIF(I146:K146,0)</f>
        <v>2</v>
      </c>
      <c r="P146">
        <f>IF((J146+K146)=0,0,1)</f>
        <v>1</v>
      </c>
      <c r="Q146">
        <f>IF(P146=1,N146-M146,0)</f>
        <v>-1</v>
      </c>
      <c r="R146">
        <f>IF(Q146&lt;0,0,Q146)</f>
        <v>0</v>
      </c>
      <c r="S146">
        <f>IF(N146=3,1,0)</f>
        <v>0</v>
      </c>
      <c r="T146">
        <f>_xlfn.IFNA(IF(S146=1,IF(B146="Overseas",1,0),0),0)</f>
        <v>0</v>
      </c>
    </row>
    <row r="147" spans="1:20" ht="15.75" hidden="1" customHeight="1" x14ac:dyDescent="0.2">
      <c r="A147" s="6" t="s">
        <v>660</v>
      </c>
      <c r="B147" t="str">
        <f>_xlfn.IFNA(VLOOKUP(A147,'IPLPlayerAuctionData (20-22)'!$A$3:$G$501,7,FALSE),"Others")</f>
        <v>Others</v>
      </c>
      <c r="C147" s="30">
        <f>COUNTIFS('IPLPlayerAuctionData (20-22)'!$A:$A,'IPL - Batsman Database (20-22)'!$A147,'IPLPlayerAuctionData (20-22)'!$F:$F,2020)</f>
        <v>0</v>
      </c>
      <c r="D147" s="30">
        <f>COUNTIFS('IPLPlayerAuctionData (20-22)'!$A:$A,'IPL - Batsman Database (20-22)'!$A147,'IPLPlayerAuctionData (20-22)'!$F:$F,2021)</f>
        <v>0</v>
      </c>
      <c r="E147" s="30">
        <f>COUNTIFS('IPLPlayerAuctionData (20-22)'!$A:$A,'IPL - Batsman Database (20-22)'!$A147,'IPLPlayerAuctionData (20-22)'!$F:$F,2022)</f>
        <v>0</v>
      </c>
      <c r="F147" s="30">
        <f>COUNTIFS('IPL20 - Most Runs'!$B:$B,'IPL - Batsman Database (20-22)'!$A147)</f>
        <v>0</v>
      </c>
      <c r="G147" s="30">
        <f>COUNTIFS('IPL21 - Most Runs'!$B:$B,'IPL - Batsman Database (20-22)'!$A147)</f>
        <v>0</v>
      </c>
      <c r="H147" s="30">
        <f>COUNTIFS('IPL22 - Most Runs'!$B:$B,'IPL - Batsman Database (20-22)'!$A147)</f>
        <v>1</v>
      </c>
      <c r="I147" s="30">
        <f>_xlfn.IFNA(VLOOKUP($A147,'IPL20 - Most Runs'!$B$2:$N$135,2,FALSE),0)</f>
        <v>0</v>
      </c>
      <c r="J147" s="30">
        <f>_xlfn.IFNA(VLOOKUP($A147,'IPL21 - Most Runs'!$B$2:$N$151,2,FALSE),0)</f>
        <v>0</v>
      </c>
      <c r="K147" s="30">
        <f>_xlfn.IFNA(VLOOKUP($A147,'IPL22 - Most Runs'!$B$2:$N$164,2,FALSE),0)</f>
        <v>8</v>
      </c>
      <c r="L147" s="15">
        <f>SUM(I147:K147)</f>
        <v>8</v>
      </c>
      <c r="M147" s="15">
        <f>SUM(C147:E147)</f>
        <v>0</v>
      </c>
      <c r="N147">
        <f>SUM(F147:H147)</f>
        <v>1</v>
      </c>
      <c r="O147">
        <f>COUNTIF(I147:K147,0)</f>
        <v>2</v>
      </c>
      <c r="P147">
        <f>IF((J147+K147)=0,0,1)</f>
        <v>1</v>
      </c>
      <c r="Q147">
        <f>IF(P147=1,N147-M147,0)</f>
        <v>1</v>
      </c>
      <c r="R147">
        <f>IF(Q147&lt;0,0,Q147)</f>
        <v>1</v>
      </c>
      <c r="S147">
        <f>IF(N147=3,1,0)</f>
        <v>0</v>
      </c>
      <c r="T147">
        <f>_xlfn.IFNA(IF(S147=1,IF(B147="Overseas",1,0),0),0)</f>
        <v>0</v>
      </c>
    </row>
    <row r="148" spans="1:20" ht="15.75" hidden="1" customHeight="1" x14ac:dyDescent="0.2">
      <c r="A148" s="6" t="s">
        <v>661</v>
      </c>
      <c r="B148" t="str">
        <f>_xlfn.IFNA(VLOOKUP(A148,'IPLPlayerAuctionData (20-22)'!$A$3:$G$501,7,FALSE),"Others")</f>
        <v>Others</v>
      </c>
      <c r="C148" s="30">
        <f>COUNTIFS('IPLPlayerAuctionData (20-22)'!$A:$A,'IPL - Batsman Database (20-22)'!$A148,'IPLPlayerAuctionData (20-22)'!$F:$F,2020)</f>
        <v>0</v>
      </c>
      <c r="D148" s="30">
        <f>COUNTIFS('IPLPlayerAuctionData (20-22)'!$A:$A,'IPL - Batsman Database (20-22)'!$A148,'IPLPlayerAuctionData (20-22)'!$F:$F,2021)</f>
        <v>0</v>
      </c>
      <c r="E148" s="30">
        <f>COUNTIFS('IPLPlayerAuctionData (20-22)'!$A:$A,'IPL - Batsman Database (20-22)'!$A148,'IPLPlayerAuctionData (20-22)'!$F:$F,2022)</f>
        <v>0</v>
      </c>
      <c r="F148" s="30">
        <f>COUNTIFS('IPL20 - Most Runs'!$B:$B,'IPL - Batsman Database (20-22)'!$A148)</f>
        <v>0</v>
      </c>
      <c r="G148" s="30">
        <f>COUNTIFS('IPL21 - Most Runs'!$B:$B,'IPL - Batsman Database (20-22)'!$A148)</f>
        <v>1</v>
      </c>
      <c r="H148" s="30">
        <f>COUNTIFS('IPL22 - Most Runs'!$B:$B,'IPL - Batsman Database (20-22)'!$A148)</f>
        <v>0</v>
      </c>
      <c r="I148" s="30">
        <f>_xlfn.IFNA(VLOOKUP($A148,'IPL20 - Most Runs'!$B$2:$N$135,2,FALSE),0)</f>
        <v>0</v>
      </c>
      <c r="J148" s="30">
        <f>_xlfn.IFNA(VLOOKUP($A148,'IPL21 - Most Runs'!$B$2:$N$151,2,FALSE),0)</f>
        <v>8</v>
      </c>
      <c r="K148" s="30">
        <f>_xlfn.IFNA(VLOOKUP($A148,'IPL22 - Most Runs'!$B$2:$N$164,2,FALSE),0)</f>
        <v>0</v>
      </c>
      <c r="L148" s="15">
        <f>SUM(I148:K148)</f>
        <v>8</v>
      </c>
      <c r="M148" s="15">
        <f>SUM(C148:E148)</f>
        <v>0</v>
      </c>
      <c r="N148">
        <f>SUM(F148:H148)</f>
        <v>1</v>
      </c>
      <c r="O148">
        <f>COUNTIF(I148:K148,0)</f>
        <v>2</v>
      </c>
      <c r="P148">
        <f>IF((J148+K148)=0,0,1)</f>
        <v>1</v>
      </c>
      <c r="Q148">
        <f>IF(P148=1,N148-M148,0)</f>
        <v>1</v>
      </c>
      <c r="R148">
        <f>IF(Q148&lt;0,0,Q148)</f>
        <v>1</v>
      </c>
      <c r="S148">
        <f>IF(N148=3,1,0)</f>
        <v>0</v>
      </c>
      <c r="T148">
        <f>_xlfn.IFNA(IF(S148=1,IF(B148="Overseas",1,0),0),0)</f>
        <v>0</v>
      </c>
    </row>
    <row r="149" spans="1:20" ht="15.75" hidden="1" customHeight="1" x14ac:dyDescent="0.2">
      <c r="A149" s="6" t="s">
        <v>305</v>
      </c>
      <c r="B149" t="str">
        <f>_xlfn.IFNA(VLOOKUP(A149,'IPLPlayerAuctionData (20-22)'!$A$3:$G$501,7,FALSE),"Others")</f>
        <v>Overseas</v>
      </c>
      <c r="C149" s="30">
        <f>COUNTIFS('IPLPlayerAuctionData (20-22)'!$A:$A,'IPL - Batsman Database (20-22)'!$A149,'IPLPlayerAuctionData (20-22)'!$F:$F,2020)</f>
        <v>0</v>
      </c>
      <c r="D149" s="30">
        <f>COUNTIFS('IPLPlayerAuctionData (20-22)'!$A:$A,'IPL - Batsman Database (20-22)'!$A149,'IPLPlayerAuctionData (20-22)'!$F:$F,2021)</f>
        <v>1</v>
      </c>
      <c r="E149" s="30">
        <f>COUNTIFS('IPLPlayerAuctionData (20-22)'!$A:$A,'IPL - Batsman Database (20-22)'!$A149,'IPLPlayerAuctionData (20-22)'!$F:$F,2022)</f>
        <v>0</v>
      </c>
      <c r="F149" s="30">
        <f>COUNTIFS('IPL20 - Most Runs'!$B:$B,'IPL - Batsman Database (20-22)'!$A149)</f>
        <v>0</v>
      </c>
      <c r="G149" s="30">
        <f>COUNTIFS('IPL21 - Most Runs'!$B:$B,'IPL - Batsman Database (20-22)'!$A149)</f>
        <v>1</v>
      </c>
      <c r="H149" s="30">
        <f>COUNTIFS('IPL22 - Most Runs'!$B:$B,'IPL - Batsman Database (20-22)'!$A149)</f>
        <v>0</v>
      </c>
      <c r="I149" s="30">
        <f>_xlfn.IFNA(VLOOKUP($A149,'IPL20 - Most Runs'!$B$2:$N$135,2,FALSE),0)</f>
        <v>0</v>
      </c>
      <c r="J149" s="30">
        <f>_xlfn.IFNA(VLOOKUP($A149,'IPL21 - Most Runs'!$B$2:$N$151,2,FALSE),0)</f>
        <v>8</v>
      </c>
      <c r="K149" s="30">
        <f>_xlfn.IFNA(VLOOKUP($A149,'IPL22 - Most Runs'!$B$2:$N$164,2,FALSE),0)</f>
        <v>0</v>
      </c>
      <c r="L149" s="15">
        <f>SUM(I149:K149)</f>
        <v>8</v>
      </c>
      <c r="M149" s="15">
        <f>SUM(C149:E149)</f>
        <v>1</v>
      </c>
      <c r="N149">
        <f>SUM(F149:H149)</f>
        <v>1</v>
      </c>
      <c r="O149">
        <f>COUNTIF(I149:K149,0)</f>
        <v>2</v>
      </c>
      <c r="P149">
        <f>IF((J149+K149)=0,0,1)</f>
        <v>1</v>
      </c>
      <c r="Q149">
        <f>IF(P149=1,N149-M149,0)</f>
        <v>0</v>
      </c>
      <c r="R149">
        <f>IF(Q149&lt;0,0,Q149)</f>
        <v>0</v>
      </c>
      <c r="S149">
        <f>IF(N149=3,1,0)</f>
        <v>0</v>
      </c>
      <c r="T149">
        <f>_xlfn.IFNA(IF(S149=1,IF(B149="Overseas",1,0),0),0)</f>
        <v>0</v>
      </c>
    </row>
    <row r="150" spans="1:20" ht="15.75" hidden="1" customHeight="1" x14ac:dyDescent="0.2">
      <c r="A150" s="6" t="s">
        <v>332</v>
      </c>
      <c r="B150" t="str">
        <f>_xlfn.IFNA(VLOOKUP(A150,'IPLPlayerAuctionData (20-22)'!$A$3:$G$501,7,FALSE),"Others")</f>
        <v>Overseas</v>
      </c>
      <c r="C150" s="30">
        <f>COUNTIFS('IPLPlayerAuctionData (20-22)'!$A:$A,'IPL - Batsman Database (20-22)'!$A150,'IPLPlayerAuctionData (20-22)'!$F:$F,2020)</f>
        <v>1</v>
      </c>
      <c r="D150" s="30">
        <f>COUNTIFS('IPLPlayerAuctionData (20-22)'!$A:$A,'IPL - Batsman Database (20-22)'!$A150,'IPLPlayerAuctionData (20-22)'!$F:$F,2021)</f>
        <v>1</v>
      </c>
      <c r="E150" s="30">
        <f>COUNTIFS('IPLPlayerAuctionData (20-22)'!$A:$A,'IPL - Batsman Database (20-22)'!$A150,'IPLPlayerAuctionData (20-22)'!$F:$F,2022)</f>
        <v>0</v>
      </c>
      <c r="F150" s="30">
        <f>COUNTIFS('IPL20 - Most Runs'!$B:$B,'IPL - Batsman Database (20-22)'!$A150)</f>
        <v>1</v>
      </c>
      <c r="G150" s="30">
        <f>COUNTIFS('IPL21 - Most Runs'!$B:$B,'IPL - Batsman Database (20-22)'!$A150)</f>
        <v>1</v>
      </c>
      <c r="H150" s="30">
        <f>COUNTIFS('IPL22 - Most Runs'!$B:$B,'IPL - Batsman Database (20-22)'!$A150)</f>
        <v>0</v>
      </c>
      <c r="I150" s="30">
        <f>_xlfn.IFNA(VLOOKUP($A150,'IPL20 - Most Runs'!$B$2:$N$135,2,FALSE),0)</f>
        <v>5</v>
      </c>
      <c r="J150" s="30">
        <f>_xlfn.IFNA(VLOOKUP($A150,'IPL21 - Most Runs'!$B$2:$N$151,2,FALSE),0)</f>
        <v>3</v>
      </c>
      <c r="K150" s="30">
        <f>_xlfn.IFNA(VLOOKUP($A150,'IPL22 - Most Runs'!$B$2:$N$164,2,FALSE),0)</f>
        <v>0</v>
      </c>
      <c r="L150" s="15">
        <f>SUM(I150:K150)</f>
        <v>8</v>
      </c>
      <c r="M150" s="15">
        <f>SUM(C150:E150)</f>
        <v>2</v>
      </c>
      <c r="N150">
        <f>SUM(F150:H150)</f>
        <v>2</v>
      </c>
      <c r="O150">
        <f>COUNTIF(I150:K150,0)</f>
        <v>1</v>
      </c>
      <c r="P150">
        <f>IF((J150+K150)=0,0,1)</f>
        <v>1</v>
      </c>
      <c r="Q150">
        <f>IF(P150=1,N150-M150,0)</f>
        <v>0</v>
      </c>
      <c r="R150">
        <f>IF(Q150&lt;0,0,Q150)</f>
        <v>0</v>
      </c>
      <c r="S150">
        <f>IF(N150=3,1,0)</f>
        <v>0</v>
      </c>
      <c r="T150">
        <f>_xlfn.IFNA(IF(S150=1,IF(B150="Overseas",1,0),0),0)</f>
        <v>0</v>
      </c>
    </row>
    <row r="151" spans="1:20" ht="15.75" hidden="1" customHeight="1" x14ac:dyDescent="0.2">
      <c r="A151" s="6" t="s">
        <v>598</v>
      </c>
      <c r="B151" t="str">
        <f>_xlfn.IFNA(VLOOKUP(A151,'IPLPlayerAuctionData (20-22)'!$A$3:$G$501,7,FALSE),"Others")</f>
        <v>Others</v>
      </c>
      <c r="C151" s="30">
        <f>COUNTIFS('IPLPlayerAuctionData (20-22)'!$A:$A,'IPL - Batsman Database (20-22)'!$A151,'IPLPlayerAuctionData (20-22)'!$F:$F,2020)</f>
        <v>0</v>
      </c>
      <c r="D151" s="30">
        <f>COUNTIFS('IPLPlayerAuctionData (20-22)'!$A:$A,'IPL - Batsman Database (20-22)'!$A151,'IPLPlayerAuctionData (20-22)'!$F:$F,2021)</f>
        <v>0</v>
      </c>
      <c r="E151" s="30">
        <f>COUNTIFS('IPLPlayerAuctionData (20-22)'!$A:$A,'IPL - Batsman Database (20-22)'!$A151,'IPLPlayerAuctionData (20-22)'!$F:$F,2022)</f>
        <v>0</v>
      </c>
      <c r="F151" s="30">
        <f>COUNTIFS('IPL20 - Most Runs'!$B:$B,'IPL - Batsman Database (20-22)'!$A151)</f>
        <v>0</v>
      </c>
      <c r="G151" s="30">
        <f>COUNTIFS('IPL21 - Most Runs'!$B:$B,'IPL - Batsman Database (20-22)'!$A151)</f>
        <v>1</v>
      </c>
      <c r="H151" s="30">
        <f>COUNTIFS('IPL22 - Most Runs'!$B:$B,'IPL - Batsman Database (20-22)'!$A151)</f>
        <v>0</v>
      </c>
      <c r="I151" s="30">
        <f>_xlfn.IFNA(VLOOKUP($A151,'IPL20 - Most Runs'!$B$2:$N$135,2,FALSE),0)</f>
        <v>0</v>
      </c>
      <c r="J151" s="30">
        <f>_xlfn.IFNA(VLOOKUP($A151,'IPL21 - Most Runs'!$B$2:$N$151,2,FALSE),0)</f>
        <v>8</v>
      </c>
      <c r="K151" s="30">
        <f>_xlfn.IFNA(VLOOKUP($A151,'IPL22 - Most Runs'!$B$2:$N$164,2,FALSE),0)</f>
        <v>0</v>
      </c>
      <c r="L151" s="15">
        <f>SUM(I151:K151)</f>
        <v>8</v>
      </c>
      <c r="M151" s="15">
        <f>SUM(C151:E151)</f>
        <v>0</v>
      </c>
      <c r="N151">
        <f>SUM(F151:H151)</f>
        <v>1</v>
      </c>
      <c r="O151">
        <f>COUNTIF(I151:K151,0)</f>
        <v>2</v>
      </c>
      <c r="P151">
        <f>IF((J151+K151)=0,0,1)</f>
        <v>1</v>
      </c>
      <c r="Q151">
        <f>IF(P151=1,N151-M151,0)</f>
        <v>1</v>
      </c>
      <c r="R151">
        <f>IF(Q151&lt;0,0,Q151)</f>
        <v>1</v>
      </c>
      <c r="S151">
        <f>IF(N151=3,1,0)</f>
        <v>0</v>
      </c>
      <c r="T151">
        <f>_xlfn.IFNA(IF(S151=1,IF(B151="Overseas",1,0),0),0)</f>
        <v>0</v>
      </c>
    </row>
    <row r="152" spans="1:20" ht="15.75" hidden="1" customHeight="1" x14ac:dyDescent="0.2">
      <c r="A152" s="6" t="s">
        <v>303</v>
      </c>
      <c r="B152" t="str">
        <f>_xlfn.IFNA(VLOOKUP(A152,'IPLPlayerAuctionData (20-22)'!$A$3:$G$501,7,FALSE),"Others")</f>
        <v>Indian</v>
      </c>
      <c r="C152" s="30">
        <f>COUNTIFS('IPLPlayerAuctionData (20-22)'!$A:$A,'IPL - Batsman Database (20-22)'!$A152,'IPLPlayerAuctionData (20-22)'!$F:$F,2020)</f>
        <v>0</v>
      </c>
      <c r="D152" s="30">
        <f>COUNTIFS('IPLPlayerAuctionData (20-22)'!$A:$A,'IPL - Batsman Database (20-22)'!$A152,'IPLPlayerAuctionData (20-22)'!$F:$F,2021)</f>
        <v>0</v>
      </c>
      <c r="E152" s="30">
        <f>COUNTIFS('IPLPlayerAuctionData (20-22)'!$A:$A,'IPL - Batsman Database (20-22)'!$A152,'IPLPlayerAuctionData (20-22)'!$F:$F,2022)</f>
        <v>1</v>
      </c>
      <c r="F152" s="30">
        <f>COUNTIFS('IPL20 - Most Runs'!$B:$B,'IPL - Batsman Database (20-22)'!$A152)</f>
        <v>1</v>
      </c>
      <c r="G152" s="30">
        <f>COUNTIFS('IPL21 - Most Runs'!$B:$B,'IPL - Batsman Database (20-22)'!$A152)</f>
        <v>1</v>
      </c>
      <c r="H152" s="30">
        <f>COUNTIFS('IPL22 - Most Runs'!$B:$B,'IPL - Batsman Database (20-22)'!$A152)</f>
        <v>0</v>
      </c>
      <c r="I152" s="30">
        <f>_xlfn.IFNA(VLOOKUP($A152,'IPL20 - Most Runs'!$B$2:$N$135,2,FALSE),0)</f>
        <v>7</v>
      </c>
      <c r="J152" s="30">
        <f>_xlfn.IFNA(VLOOKUP($A152,'IPL21 - Most Runs'!$B$2:$N$151,2,FALSE),0)</f>
        <v>1</v>
      </c>
      <c r="K152" s="30">
        <f>_xlfn.IFNA(VLOOKUP($A152,'IPL22 - Most Runs'!$B$2:$N$164,2,FALSE),0)</f>
        <v>0</v>
      </c>
      <c r="L152" s="15">
        <f>SUM(I152:K152)</f>
        <v>8</v>
      </c>
      <c r="M152" s="15">
        <f>SUM(C152:E152)</f>
        <v>1</v>
      </c>
      <c r="N152">
        <f>SUM(F152:H152)</f>
        <v>2</v>
      </c>
      <c r="O152">
        <f>COUNTIF(I152:K152,0)</f>
        <v>1</v>
      </c>
      <c r="P152">
        <f>IF((J152+K152)=0,0,1)</f>
        <v>1</v>
      </c>
      <c r="Q152">
        <f>IF(P152=1,N152-M152,0)</f>
        <v>1</v>
      </c>
      <c r="R152">
        <f>IF(Q152&lt;0,0,Q152)</f>
        <v>1</v>
      </c>
      <c r="S152">
        <f>IF(N152=3,1,0)</f>
        <v>0</v>
      </c>
      <c r="T152">
        <f>_xlfn.IFNA(IF(S152=1,IF(B152="Overseas",1,0),0),0)</f>
        <v>0</v>
      </c>
    </row>
    <row r="153" spans="1:20" ht="15.75" hidden="1" customHeight="1" x14ac:dyDescent="0.2">
      <c r="A153" s="6" t="s">
        <v>662</v>
      </c>
      <c r="B153" t="str">
        <f>_xlfn.IFNA(VLOOKUP(A153,'IPLPlayerAuctionData (20-22)'!$A$3:$G$501,7,FALSE),"Others")</f>
        <v>Others</v>
      </c>
      <c r="C153" s="30">
        <f>COUNTIFS('IPLPlayerAuctionData (20-22)'!$A:$A,'IPL - Batsman Database (20-22)'!$A153,'IPLPlayerAuctionData (20-22)'!$F:$F,2020)</f>
        <v>0</v>
      </c>
      <c r="D153" s="30">
        <f>COUNTIFS('IPLPlayerAuctionData (20-22)'!$A:$A,'IPL - Batsman Database (20-22)'!$A153,'IPLPlayerAuctionData (20-22)'!$F:$F,2021)</f>
        <v>0</v>
      </c>
      <c r="E153" s="30">
        <f>COUNTIFS('IPLPlayerAuctionData (20-22)'!$A:$A,'IPL - Batsman Database (20-22)'!$A153,'IPLPlayerAuctionData (20-22)'!$F:$F,2022)</f>
        <v>0</v>
      </c>
      <c r="F153" s="30">
        <f>COUNTIFS('IPL20 - Most Runs'!$B:$B,'IPL - Batsman Database (20-22)'!$A153)</f>
        <v>1</v>
      </c>
      <c r="G153" s="30">
        <f>COUNTIFS('IPL21 - Most Runs'!$B:$B,'IPL - Batsman Database (20-22)'!$A153)</f>
        <v>1</v>
      </c>
      <c r="H153" s="30">
        <f>COUNTIFS('IPL22 - Most Runs'!$B:$B,'IPL - Batsman Database (20-22)'!$A153)</f>
        <v>0</v>
      </c>
      <c r="I153" s="30">
        <f>_xlfn.IFNA(VLOOKUP($A153,'IPL20 - Most Runs'!$B$2:$N$135,2,FALSE),0)</f>
        <v>5</v>
      </c>
      <c r="J153" s="30">
        <f>_xlfn.IFNA(VLOOKUP($A153,'IPL21 - Most Runs'!$B$2:$N$151,2,FALSE),0)</f>
        <v>3</v>
      </c>
      <c r="K153" s="30">
        <f>_xlfn.IFNA(VLOOKUP($A153,'IPL22 - Most Runs'!$B$2:$N$164,2,FALSE),0)</f>
        <v>0</v>
      </c>
      <c r="L153" s="15">
        <f>SUM(I153:K153)</f>
        <v>8</v>
      </c>
      <c r="M153" s="15">
        <f>SUM(C153:E153)</f>
        <v>0</v>
      </c>
      <c r="N153">
        <f>SUM(F153:H153)</f>
        <v>2</v>
      </c>
      <c r="O153">
        <f>COUNTIF(I153:K153,0)</f>
        <v>1</v>
      </c>
      <c r="P153">
        <f>IF((J153+K153)=0,0,1)</f>
        <v>1</v>
      </c>
      <c r="Q153">
        <f>IF(P153=1,N153-M153,0)</f>
        <v>2</v>
      </c>
      <c r="R153">
        <f>IF(Q153&lt;0,0,Q153)</f>
        <v>2</v>
      </c>
      <c r="S153">
        <f>IF(N153=3,1,0)</f>
        <v>0</v>
      </c>
      <c r="T153">
        <f>_xlfn.IFNA(IF(S153=1,IF(B153="Overseas",1,0),0),0)</f>
        <v>0</v>
      </c>
    </row>
    <row r="154" spans="1:20" ht="15.75" hidden="1" customHeight="1" x14ac:dyDescent="0.2">
      <c r="A154" s="6" t="s">
        <v>663</v>
      </c>
      <c r="B154" t="str">
        <f>_xlfn.IFNA(VLOOKUP(A154,'IPLPlayerAuctionData (20-22)'!$A$3:$G$501,7,FALSE),"Others")</f>
        <v>Others</v>
      </c>
      <c r="C154" s="30">
        <f>COUNTIFS('IPLPlayerAuctionData (20-22)'!$A:$A,'IPL - Batsman Database (20-22)'!$A154,'IPLPlayerAuctionData (20-22)'!$F:$F,2020)</f>
        <v>0</v>
      </c>
      <c r="D154" s="30">
        <f>COUNTIFS('IPLPlayerAuctionData (20-22)'!$A:$A,'IPL - Batsman Database (20-22)'!$A154,'IPLPlayerAuctionData (20-22)'!$F:$F,2021)</f>
        <v>0</v>
      </c>
      <c r="E154" s="30">
        <f>COUNTIFS('IPLPlayerAuctionData (20-22)'!$A:$A,'IPL - Batsman Database (20-22)'!$A154,'IPLPlayerAuctionData (20-22)'!$F:$F,2022)</f>
        <v>0</v>
      </c>
      <c r="F154" s="30">
        <f>COUNTIFS('IPL20 - Most Runs'!$B:$B,'IPL - Batsman Database (20-22)'!$A154)</f>
        <v>1</v>
      </c>
      <c r="G154" s="30">
        <f>COUNTIFS('IPL21 - Most Runs'!$B:$B,'IPL - Batsman Database (20-22)'!$A154)</f>
        <v>0</v>
      </c>
      <c r="H154" s="30">
        <f>COUNTIFS('IPL22 - Most Runs'!$B:$B,'IPL - Batsman Database (20-22)'!$A154)</f>
        <v>0</v>
      </c>
      <c r="I154" s="30">
        <f>_xlfn.IFNA(VLOOKUP($A154,'IPL20 - Most Runs'!$B$2:$N$135,2,FALSE),0)</f>
        <v>8</v>
      </c>
      <c r="J154" s="30">
        <f>_xlfn.IFNA(VLOOKUP($A154,'IPL21 - Most Runs'!$B$2:$N$151,2,FALSE),0)</f>
        <v>0</v>
      </c>
      <c r="K154" s="30">
        <f>_xlfn.IFNA(VLOOKUP($A154,'IPL22 - Most Runs'!$B$2:$N$164,2,FALSE),0)</f>
        <v>0</v>
      </c>
      <c r="L154" s="15">
        <f>SUM(I154:K154)</f>
        <v>8</v>
      </c>
      <c r="M154" s="15">
        <f>SUM(C154:E154)</f>
        <v>0</v>
      </c>
      <c r="N154">
        <f>SUM(F154:H154)</f>
        <v>1</v>
      </c>
      <c r="O154">
        <f>COUNTIF(I154:K154,0)</f>
        <v>2</v>
      </c>
      <c r="P154">
        <f>IF((J154+K154)=0,0,1)</f>
        <v>0</v>
      </c>
      <c r="Q154">
        <f>IF(P154=1,N154-M154,0)</f>
        <v>0</v>
      </c>
      <c r="R154">
        <f>IF(Q154&lt;0,0,Q154)</f>
        <v>0</v>
      </c>
      <c r="S154">
        <f>IF(N154=3,1,0)</f>
        <v>0</v>
      </c>
      <c r="T154">
        <f>_xlfn.IFNA(IF(S154=1,IF(B154="Overseas",1,0),0),0)</f>
        <v>0</v>
      </c>
    </row>
    <row r="155" spans="1:20" ht="15.75" hidden="1" customHeight="1" x14ac:dyDescent="0.2">
      <c r="A155" s="6" t="s">
        <v>148</v>
      </c>
      <c r="B155" t="str">
        <f>_xlfn.IFNA(VLOOKUP(A155,'IPLPlayerAuctionData (20-22)'!$A$3:$G$501,7,FALSE),"Others")</f>
        <v>Overseas</v>
      </c>
      <c r="C155" s="30">
        <f>COUNTIFS('IPLPlayerAuctionData (20-22)'!$A:$A,'IPL - Batsman Database (20-22)'!$A155,'IPLPlayerAuctionData (20-22)'!$F:$F,2020)</f>
        <v>0</v>
      </c>
      <c r="D155" s="30">
        <f>COUNTIFS('IPLPlayerAuctionData (20-22)'!$A:$A,'IPL - Batsman Database (20-22)'!$A155,'IPLPlayerAuctionData (20-22)'!$F:$F,2021)</f>
        <v>0</v>
      </c>
      <c r="E155" s="30">
        <f>COUNTIFS('IPLPlayerAuctionData (20-22)'!$A:$A,'IPL - Batsman Database (20-22)'!$A155,'IPLPlayerAuctionData (20-22)'!$F:$F,2022)</f>
        <v>1</v>
      </c>
      <c r="F155" s="30">
        <f>COUNTIFS('IPL20 - Most Runs'!$B:$B,'IPL - Batsman Database (20-22)'!$A155)</f>
        <v>0</v>
      </c>
      <c r="G155" s="30">
        <f>COUNTIFS('IPL21 - Most Runs'!$B:$B,'IPL - Batsman Database (20-22)'!$A155)</f>
        <v>0</v>
      </c>
      <c r="H155" s="30">
        <f>COUNTIFS('IPL22 - Most Runs'!$B:$B,'IPL - Batsman Database (20-22)'!$A155)</f>
        <v>1</v>
      </c>
      <c r="I155" s="30">
        <f>_xlfn.IFNA(VLOOKUP($A155,'IPL20 - Most Runs'!$B$2:$N$135,2,FALSE),0)</f>
        <v>0</v>
      </c>
      <c r="J155" s="30">
        <f>_xlfn.IFNA(VLOOKUP($A155,'IPL21 - Most Runs'!$B$2:$N$151,2,FALSE),0)</f>
        <v>0</v>
      </c>
      <c r="K155" s="30">
        <f>_xlfn.IFNA(VLOOKUP($A155,'IPL22 - Most Runs'!$B$2:$N$164,2,FALSE),0)</f>
        <v>7</v>
      </c>
      <c r="L155" s="15">
        <f>SUM(I155:K155)</f>
        <v>7</v>
      </c>
      <c r="M155" s="15">
        <f>SUM(C155:E155)</f>
        <v>1</v>
      </c>
      <c r="N155">
        <f>SUM(F155:H155)</f>
        <v>1</v>
      </c>
      <c r="O155">
        <f>COUNTIF(I155:K155,0)</f>
        <v>2</v>
      </c>
      <c r="P155">
        <f>IF((J155+K155)=0,0,1)</f>
        <v>1</v>
      </c>
      <c r="Q155">
        <f>IF(P155=1,N155-M155,0)</f>
        <v>0</v>
      </c>
      <c r="R155">
        <f>IF(Q155&lt;0,0,Q155)</f>
        <v>0</v>
      </c>
      <c r="S155">
        <f>IF(N155=3,1,0)</f>
        <v>0</v>
      </c>
      <c r="T155">
        <f>_xlfn.IFNA(IF(S155=1,IF(B155="Overseas",1,0),0),0)</f>
        <v>0</v>
      </c>
    </row>
    <row r="156" spans="1:20" ht="15.75" hidden="1" customHeight="1" x14ac:dyDescent="0.2">
      <c r="A156" s="6" t="s">
        <v>149</v>
      </c>
      <c r="B156" t="str">
        <f>_xlfn.IFNA(VLOOKUP(A156,'IPLPlayerAuctionData (20-22)'!$A$3:$G$501,7,FALSE),"Others")</f>
        <v>Overseas</v>
      </c>
      <c r="C156" s="30">
        <f>COUNTIFS('IPLPlayerAuctionData (20-22)'!$A:$A,'IPL - Batsman Database (20-22)'!$A156,'IPLPlayerAuctionData (20-22)'!$F:$F,2020)</f>
        <v>0</v>
      </c>
      <c r="D156" s="30">
        <f>COUNTIFS('IPLPlayerAuctionData (20-22)'!$A:$A,'IPL - Batsman Database (20-22)'!$A156,'IPLPlayerAuctionData (20-22)'!$F:$F,2021)</f>
        <v>0</v>
      </c>
      <c r="E156" s="30">
        <f>COUNTIFS('IPLPlayerAuctionData (20-22)'!$A:$A,'IPL - Batsman Database (20-22)'!$A156,'IPLPlayerAuctionData (20-22)'!$F:$F,2022)</f>
        <v>1</v>
      </c>
      <c r="F156" s="30">
        <f>COUNTIFS('IPL20 - Most Runs'!$B:$B,'IPL - Batsman Database (20-22)'!$A156)</f>
        <v>0</v>
      </c>
      <c r="G156" s="30">
        <f>COUNTIFS('IPL21 - Most Runs'!$B:$B,'IPL - Batsman Database (20-22)'!$A156)</f>
        <v>0</v>
      </c>
      <c r="H156" s="30">
        <f>COUNTIFS('IPL22 - Most Runs'!$B:$B,'IPL - Batsman Database (20-22)'!$A156)</f>
        <v>1</v>
      </c>
      <c r="I156" s="30">
        <f>_xlfn.IFNA(VLOOKUP($A156,'IPL20 - Most Runs'!$B$2:$N$135,2,FALSE),0)</f>
        <v>0</v>
      </c>
      <c r="J156" s="30">
        <f>_xlfn.IFNA(VLOOKUP($A156,'IPL21 - Most Runs'!$B$2:$N$151,2,FALSE),0)</f>
        <v>0</v>
      </c>
      <c r="K156" s="30">
        <f>_xlfn.IFNA(VLOOKUP($A156,'IPL22 - Most Runs'!$B$2:$N$164,2,FALSE),0)</f>
        <v>7</v>
      </c>
      <c r="L156" s="15">
        <f>SUM(I156:K156)</f>
        <v>7</v>
      </c>
      <c r="M156" s="15">
        <f>SUM(C156:E156)</f>
        <v>1</v>
      </c>
      <c r="N156">
        <f>SUM(F156:H156)</f>
        <v>1</v>
      </c>
      <c r="O156">
        <f>COUNTIF(I156:K156,0)</f>
        <v>2</v>
      </c>
      <c r="P156">
        <f>IF((J156+K156)=0,0,1)</f>
        <v>1</v>
      </c>
      <c r="Q156">
        <f>IF(P156=1,N156-M156,0)</f>
        <v>0</v>
      </c>
      <c r="R156">
        <f>IF(Q156&lt;0,0,Q156)</f>
        <v>0</v>
      </c>
      <c r="S156">
        <f>IF(N156=3,1,0)</f>
        <v>0</v>
      </c>
      <c r="T156">
        <f>_xlfn.IFNA(IF(S156=1,IF(B156="Overseas",1,0),0),0)</f>
        <v>0</v>
      </c>
    </row>
    <row r="157" spans="1:20" ht="15.75" hidden="1" customHeight="1" x14ac:dyDescent="0.2">
      <c r="A157" s="6" t="s">
        <v>199</v>
      </c>
      <c r="B157" t="str">
        <f>_xlfn.IFNA(VLOOKUP(A157,'IPLPlayerAuctionData (20-22)'!$A$3:$G$501,7,FALSE),"Others")</f>
        <v>Indian</v>
      </c>
      <c r="C157" s="30">
        <f>COUNTIFS('IPLPlayerAuctionData (20-22)'!$A:$A,'IPL - Batsman Database (20-22)'!$A157,'IPLPlayerAuctionData (20-22)'!$F:$F,2020)</f>
        <v>0</v>
      </c>
      <c r="D157" s="30">
        <f>COUNTIFS('IPLPlayerAuctionData (20-22)'!$A:$A,'IPL - Batsman Database (20-22)'!$A157,'IPLPlayerAuctionData (20-22)'!$F:$F,2021)</f>
        <v>1</v>
      </c>
      <c r="E157" s="30">
        <f>COUNTIFS('IPLPlayerAuctionData (20-22)'!$A:$A,'IPL - Batsman Database (20-22)'!$A157,'IPLPlayerAuctionData (20-22)'!$F:$F,2022)</f>
        <v>1</v>
      </c>
      <c r="F157" s="30">
        <f>COUNTIFS('IPL20 - Most Runs'!$B:$B,'IPL - Batsman Database (20-22)'!$A157)</f>
        <v>1</v>
      </c>
      <c r="G157" s="30">
        <f>COUNTIFS('IPL21 - Most Runs'!$B:$B,'IPL - Batsman Database (20-22)'!$A157)</f>
        <v>0</v>
      </c>
      <c r="H157" s="30">
        <f>COUNTIFS('IPL22 - Most Runs'!$B:$B,'IPL - Batsman Database (20-22)'!$A157)</f>
        <v>1</v>
      </c>
      <c r="I157" s="30">
        <f>_xlfn.IFNA(VLOOKUP($A157,'IPL20 - Most Runs'!$B$2:$N$135,2,FALSE),0)</f>
        <v>4</v>
      </c>
      <c r="J157" s="30">
        <f>_xlfn.IFNA(VLOOKUP($A157,'IPL21 - Most Runs'!$B$2:$N$151,2,FALSE),0)</f>
        <v>0</v>
      </c>
      <c r="K157" s="30">
        <f>_xlfn.IFNA(VLOOKUP($A157,'IPL22 - Most Runs'!$B$2:$N$164,2,FALSE),0)</f>
        <v>3</v>
      </c>
      <c r="L157" s="15">
        <f>SUM(I157:K157)</f>
        <v>7</v>
      </c>
      <c r="M157" s="15">
        <f>SUM(C157:E157)</f>
        <v>2</v>
      </c>
      <c r="N157">
        <f>SUM(F157:H157)</f>
        <v>2</v>
      </c>
      <c r="O157">
        <f>COUNTIF(I157:K157,0)</f>
        <v>1</v>
      </c>
      <c r="P157">
        <f>IF((J157+K157)=0,0,1)</f>
        <v>1</v>
      </c>
      <c r="Q157">
        <f>IF(P157=1,N157-M157,0)</f>
        <v>0</v>
      </c>
      <c r="R157">
        <f>IF(Q157&lt;0,0,Q157)</f>
        <v>0</v>
      </c>
      <c r="S157">
        <f>IF(N157=3,1,0)</f>
        <v>0</v>
      </c>
      <c r="T157">
        <f>_xlfn.IFNA(IF(S157=1,IF(B157="Overseas",1,0),0),0)</f>
        <v>0</v>
      </c>
    </row>
    <row r="158" spans="1:20" ht="15.75" hidden="1" customHeight="1" x14ac:dyDescent="0.2">
      <c r="A158" s="6" t="s">
        <v>664</v>
      </c>
      <c r="B158" t="str">
        <f>_xlfn.IFNA(VLOOKUP(A158,'IPLPlayerAuctionData (20-22)'!$A$3:$G$501,7,FALSE),"Others")</f>
        <v>Overseas</v>
      </c>
      <c r="C158" s="30">
        <f>COUNTIFS('IPLPlayerAuctionData (20-22)'!$A:$A,'IPL - Batsman Database (20-22)'!$A158,'IPLPlayerAuctionData (20-22)'!$F:$F,2020)</f>
        <v>0</v>
      </c>
      <c r="D158" s="30">
        <f>COUNTIFS('IPLPlayerAuctionData (20-22)'!$A:$A,'IPL - Batsman Database (20-22)'!$A158,'IPLPlayerAuctionData (20-22)'!$F:$F,2021)</f>
        <v>0</v>
      </c>
      <c r="E158" s="30">
        <f>COUNTIFS('IPLPlayerAuctionData (20-22)'!$A:$A,'IPL - Batsman Database (20-22)'!$A158,'IPLPlayerAuctionData (20-22)'!$F:$F,2022)</f>
        <v>1</v>
      </c>
      <c r="F158" s="30">
        <f>COUNTIFS('IPL20 - Most Runs'!$B:$B,'IPL - Batsman Database (20-22)'!$A158)</f>
        <v>0</v>
      </c>
      <c r="G158" s="30">
        <f>COUNTIFS('IPL21 - Most Runs'!$B:$B,'IPL - Batsman Database (20-22)'!$A158)</f>
        <v>0</v>
      </c>
      <c r="H158" s="30">
        <f>COUNTIFS('IPL22 - Most Runs'!$B:$B,'IPL - Batsman Database (20-22)'!$A158)</f>
        <v>1</v>
      </c>
      <c r="I158" s="30">
        <f>_xlfn.IFNA(VLOOKUP($A158,'IPL20 - Most Runs'!$B$2:$N$135,2,FALSE),0)</f>
        <v>0</v>
      </c>
      <c r="J158" s="30">
        <f>_xlfn.IFNA(VLOOKUP($A158,'IPL21 - Most Runs'!$B$2:$N$151,2,FALSE),0)</f>
        <v>0</v>
      </c>
      <c r="K158" s="30">
        <f>_xlfn.IFNA(VLOOKUP($A158,'IPL22 - Most Runs'!$B$2:$N$164,2,FALSE),0)</f>
        <v>7</v>
      </c>
      <c r="L158" s="15">
        <f>SUM(I158:K158)</f>
        <v>7</v>
      </c>
      <c r="M158" s="15">
        <f>SUM(C158:E158)</f>
        <v>1</v>
      </c>
      <c r="N158">
        <f>SUM(F158:H158)</f>
        <v>1</v>
      </c>
      <c r="O158">
        <f>COUNTIF(I158:K158,0)</f>
        <v>2</v>
      </c>
      <c r="P158">
        <f>IF((J158+K158)=0,0,1)</f>
        <v>1</v>
      </c>
      <c r="Q158">
        <f>IF(P158=1,N158-M158,0)</f>
        <v>0</v>
      </c>
      <c r="R158">
        <f>IF(Q158&lt;0,0,Q158)</f>
        <v>0</v>
      </c>
      <c r="S158">
        <f>IF(N158=3,1,0)</f>
        <v>0</v>
      </c>
      <c r="T158">
        <f>_xlfn.IFNA(IF(S158=1,IF(B158="Overseas",1,0),0),0)</f>
        <v>0</v>
      </c>
    </row>
    <row r="159" spans="1:20" ht="15.75" hidden="1" customHeight="1" x14ac:dyDescent="0.2">
      <c r="A159" s="6" t="s">
        <v>174</v>
      </c>
      <c r="B159" t="str">
        <f>_xlfn.IFNA(VLOOKUP(A159,'IPLPlayerAuctionData (20-22)'!$A$3:$G$501,7,FALSE),"Others")</f>
        <v>Indian</v>
      </c>
      <c r="C159" s="30">
        <f>COUNTIFS('IPLPlayerAuctionData (20-22)'!$A:$A,'IPL - Batsman Database (20-22)'!$A159,'IPLPlayerAuctionData (20-22)'!$F:$F,2020)</f>
        <v>0</v>
      </c>
      <c r="D159" s="30">
        <f>COUNTIFS('IPLPlayerAuctionData (20-22)'!$A:$A,'IPL - Batsman Database (20-22)'!$A159,'IPLPlayerAuctionData (20-22)'!$F:$F,2021)</f>
        <v>0</v>
      </c>
      <c r="E159" s="30">
        <f>COUNTIFS('IPLPlayerAuctionData (20-22)'!$A:$A,'IPL - Batsman Database (20-22)'!$A159,'IPLPlayerAuctionData (20-22)'!$F:$F,2022)</f>
        <v>1</v>
      </c>
      <c r="F159" s="30">
        <f>COUNTIFS('IPL20 - Most Runs'!$B:$B,'IPL - Batsman Database (20-22)'!$A159)</f>
        <v>0</v>
      </c>
      <c r="G159" s="30">
        <f>COUNTIFS('IPL21 - Most Runs'!$B:$B,'IPL - Batsman Database (20-22)'!$A159)</f>
        <v>1</v>
      </c>
      <c r="H159" s="30">
        <f>COUNTIFS('IPL22 - Most Runs'!$B:$B,'IPL - Batsman Database (20-22)'!$A159)</f>
        <v>1</v>
      </c>
      <c r="I159" s="30">
        <f>_xlfn.IFNA(VLOOKUP($A159,'IPL20 - Most Runs'!$B$2:$N$135,2,FALSE),0)</f>
        <v>0</v>
      </c>
      <c r="J159" s="30">
        <f>_xlfn.IFNA(VLOOKUP($A159,'IPL21 - Most Runs'!$B$2:$N$151,2,FALSE),0)</f>
        <v>2</v>
      </c>
      <c r="K159" s="30">
        <f>_xlfn.IFNA(VLOOKUP($A159,'IPL22 - Most Runs'!$B$2:$N$164,2,FALSE),0)</f>
        <v>5</v>
      </c>
      <c r="L159" s="15">
        <f>SUM(I159:K159)</f>
        <v>7</v>
      </c>
      <c r="M159" s="15">
        <f>SUM(C159:E159)</f>
        <v>1</v>
      </c>
      <c r="N159">
        <f>SUM(F159:H159)</f>
        <v>2</v>
      </c>
      <c r="O159">
        <f>COUNTIF(I159:K159,0)</f>
        <v>1</v>
      </c>
      <c r="P159">
        <f>IF((J159+K159)=0,0,1)</f>
        <v>1</v>
      </c>
      <c r="Q159">
        <f>IF(P159=1,N159-M159,0)</f>
        <v>1</v>
      </c>
      <c r="R159">
        <f>IF(Q159&lt;0,0,Q159)</f>
        <v>1</v>
      </c>
      <c r="S159">
        <f>IF(N159=3,1,0)</f>
        <v>0</v>
      </c>
      <c r="T159">
        <f>_xlfn.IFNA(IF(S159=1,IF(B159="Overseas",1,0),0),0)</f>
        <v>0</v>
      </c>
    </row>
    <row r="160" spans="1:20" ht="15.75" hidden="1" customHeight="1" x14ac:dyDescent="0.2">
      <c r="A160" s="6" t="s">
        <v>251</v>
      </c>
      <c r="B160" t="str">
        <f>_xlfn.IFNA(VLOOKUP(A160,'IPLPlayerAuctionData (20-22)'!$A$3:$G$501,7,FALSE),"Others")</f>
        <v>Overseas</v>
      </c>
      <c r="C160" s="30">
        <f>COUNTIFS('IPLPlayerAuctionData (20-22)'!$A:$A,'IPL - Batsman Database (20-22)'!$A160,'IPLPlayerAuctionData (20-22)'!$F:$F,2020)</f>
        <v>0</v>
      </c>
      <c r="D160" s="30">
        <f>COUNTIFS('IPLPlayerAuctionData (20-22)'!$A:$A,'IPL - Batsman Database (20-22)'!$A160,'IPLPlayerAuctionData (20-22)'!$F:$F,2021)</f>
        <v>0</v>
      </c>
      <c r="E160" s="30">
        <f>COUNTIFS('IPLPlayerAuctionData (20-22)'!$A:$A,'IPL - Batsman Database (20-22)'!$A160,'IPLPlayerAuctionData (20-22)'!$F:$F,2022)</f>
        <v>1</v>
      </c>
      <c r="F160" s="30">
        <f>COUNTIFS('IPL20 - Most Runs'!$B:$B,'IPL - Batsman Database (20-22)'!$A160)</f>
        <v>0</v>
      </c>
      <c r="G160" s="30">
        <f>COUNTIFS('IPL21 - Most Runs'!$B:$B,'IPL - Batsman Database (20-22)'!$A160)</f>
        <v>0</v>
      </c>
      <c r="H160" s="30">
        <f>COUNTIFS('IPL22 - Most Runs'!$B:$B,'IPL - Batsman Database (20-22)'!$A160)</f>
        <v>1</v>
      </c>
      <c r="I160" s="30">
        <f>_xlfn.IFNA(VLOOKUP($A160,'IPL20 - Most Runs'!$B$2:$N$135,2,FALSE),0)</f>
        <v>0</v>
      </c>
      <c r="J160" s="30">
        <f>_xlfn.IFNA(VLOOKUP($A160,'IPL21 - Most Runs'!$B$2:$N$151,2,FALSE),0)</f>
        <v>0</v>
      </c>
      <c r="K160" s="30">
        <f>_xlfn.IFNA(VLOOKUP($A160,'IPL22 - Most Runs'!$B$2:$N$164,2,FALSE),0)</f>
        <v>6</v>
      </c>
      <c r="L160" s="15">
        <f>SUM(I160:K160)</f>
        <v>6</v>
      </c>
      <c r="M160" s="15">
        <f>SUM(C160:E160)</f>
        <v>1</v>
      </c>
      <c r="N160">
        <f>SUM(F160:H160)</f>
        <v>1</v>
      </c>
      <c r="O160">
        <f>COUNTIF(I160:K160,0)</f>
        <v>2</v>
      </c>
      <c r="P160">
        <f>IF((J160+K160)=0,0,1)</f>
        <v>1</v>
      </c>
      <c r="Q160">
        <f>IF(P160=1,N160-M160,0)</f>
        <v>0</v>
      </c>
      <c r="R160">
        <f>IF(Q160&lt;0,0,Q160)</f>
        <v>0</v>
      </c>
      <c r="S160">
        <f>IF(N160=3,1,0)</f>
        <v>0</v>
      </c>
      <c r="T160">
        <f>_xlfn.IFNA(IF(S160=1,IF(B160="Overseas",1,0),0),0)</f>
        <v>0</v>
      </c>
    </row>
    <row r="161" spans="1:20" ht="15.75" hidden="1" customHeight="1" x14ac:dyDescent="0.2">
      <c r="A161" s="6" t="s">
        <v>155</v>
      </c>
      <c r="B161" t="str">
        <f>_xlfn.IFNA(VLOOKUP(A161,'IPLPlayerAuctionData (20-22)'!$A$3:$G$501,7,FALSE),"Others")</f>
        <v>Overseas</v>
      </c>
      <c r="C161" s="30">
        <f>COUNTIFS('IPLPlayerAuctionData (20-22)'!$A:$A,'IPL - Batsman Database (20-22)'!$A161,'IPLPlayerAuctionData (20-22)'!$F:$F,2020)</f>
        <v>0</v>
      </c>
      <c r="D161" s="30">
        <f>COUNTIFS('IPLPlayerAuctionData (20-22)'!$A:$A,'IPL - Batsman Database (20-22)'!$A161,'IPLPlayerAuctionData (20-22)'!$F:$F,2021)</f>
        <v>0</v>
      </c>
      <c r="E161" s="30">
        <f>COUNTIFS('IPLPlayerAuctionData (20-22)'!$A:$A,'IPL - Batsman Database (20-22)'!$A161,'IPLPlayerAuctionData (20-22)'!$F:$F,2022)</f>
        <v>1</v>
      </c>
      <c r="F161" s="30">
        <f>COUNTIFS('IPL20 - Most Runs'!$B:$B,'IPL - Batsman Database (20-22)'!$A161)</f>
        <v>0</v>
      </c>
      <c r="G161" s="30">
        <f>COUNTIFS('IPL21 - Most Runs'!$B:$B,'IPL - Batsman Database (20-22)'!$A161)</f>
        <v>0</v>
      </c>
      <c r="H161" s="30">
        <f>COUNTIFS('IPL22 - Most Runs'!$B:$B,'IPL - Batsman Database (20-22)'!$A161)</f>
        <v>1</v>
      </c>
      <c r="I161" s="30">
        <f>_xlfn.IFNA(VLOOKUP($A161,'IPL20 - Most Runs'!$B$2:$N$135,2,FALSE),0)</f>
        <v>0</v>
      </c>
      <c r="J161" s="30">
        <f>_xlfn.IFNA(VLOOKUP($A161,'IPL21 - Most Runs'!$B$2:$N$151,2,FALSE),0)</f>
        <v>0</v>
      </c>
      <c r="K161" s="30">
        <f>_xlfn.IFNA(VLOOKUP($A161,'IPL22 - Most Runs'!$B$2:$N$164,2,FALSE),0)</f>
        <v>6</v>
      </c>
      <c r="L161" s="15">
        <f>SUM(I161:K161)</f>
        <v>6</v>
      </c>
      <c r="M161" s="15">
        <f>SUM(C161:E161)</f>
        <v>1</v>
      </c>
      <c r="N161">
        <f>SUM(F161:H161)</f>
        <v>1</v>
      </c>
      <c r="O161">
        <f>COUNTIF(I161:K161,0)</f>
        <v>2</v>
      </c>
      <c r="P161">
        <f>IF((J161+K161)=0,0,1)</f>
        <v>1</v>
      </c>
      <c r="Q161">
        <f>IF(P161=1,N161-M161,0)</f>
        <v>0</v>
      </c>
      <c r="R161">
        <f>IF(Q161&lt;0,0,Q161)</f>
        <v>0</v>
      </c>
      <c r="S161">
        <f>IF(N161=3,1,0)</f>
        <v>0</v>
      </c>
      <c r="T161">
        <f>_xlfn.IFNA(IF(S161=1,IF(B161="Overseas",1,0),0),0)</f>
        <v>0</v>
      </c>
    </row>
    <row r="162" spans="1:20" ht="15.75" hidden="1" customHeight="1" x14ac:dyDescent="0.2">
      <c r="A162" s="6" t="s">
        <v>286</v>
      </c>
      <c r="B162" t="str">
        <f>_xlfn.IFNA(VLOOKUP(A162,'IPLPlayerAuctionData (20-22)'!$A$3:$G$501,7,FALSE),"Others")</f>
        <v>Indian</v>
      </c>
      <c r="C162" s="30">
        <f>COUNTIFS('IPLPlayerAuctionData (20-22)'!$A:$A,'IPL - Batsman Database (20-22)'!$A162,'IPLPlayerAuctionData (20-22)'!$F:$F,2020)</f>
        <v>0</v>
      </c>
      <c r="D162" s="30">
        <f>COUNTIFS('IPLPlayerAuctionData (20-22)'!$A:$A,'IPL - Batsman Database (20-22)'!$A162,'IPLPlayerAuctionData (20-22)'!$F:$F,2021)</f>
        <v>0</v>
      </c>
      <c r="E162" s="30">
        <f>COUNTIFS('IPLPlayerAuctionData (20-22)'!$A:$A,'IPL - Batsman Database (20-22)'!$A162,'IPLPlayerAuctionData (20-22)'!$F:$F,2022)</f>
        <v>1</v>
      </c>
      <c r="F162" s="30">
        <f>COUNTIFS('IPL20 - Most Runs'!$B:$B,'IPL - Batsman Database (20-22)'!$A162)</f>
        <v>0</v>
      </c>
      <c r="G162" s="30">
        <f>COUNTIFS('IPL21 - Most Runs'!$B:$B,'IPL - Batsman Database (20-22)'!$A162)</f>
        <v>0</v>
      </c>
      <c r="H162" s="30">
        <f>COUNTIFS('IPL22 - Most Runs'!$B:$B,'IPL - Batsman Database (20-22)'!$A162)</f>
        <v>1</v>
      </c>
      <c r="I162" s="30">
        <f>_xlfn.IFNA(VLOOKUP($A162,'IPL20 - Most Runs'!$B$2:$N$135,2,FALSE),0)</f>
        <v>0</v>
      </c>
      <c r="J162" s="30">
        <f>_xlfn.IFNA(VLOOKUP($A162,'IPL21 - Most Runs'!$B$2:$N$151,2,FALSE),0)</f>
        <v>0</v>
      </c>
      <c r="K162" s="30">
        <f>_xlfn.IFNA(VLOOKUP($A162,'IPL22 - Most Runs'!$B$2:$N$164,2,FALSE),0)</f>
        <v>6</v>
      </c>
      <c r="L162" s="15">
        <f>SUM(I162:K162)</f>
        <v>6</v>
      </c>
      <c r="M162" s="15">
        <f>SUM(C162:E162)</f>
        <v>1</v>
      </c>
      <c r="N162">
        <f>SUM(F162:H162)</f>
        <v>1</v>
      </c>
      <c r="O162">
        <f>COUNTIF(I162:K162,0)</f>
        <v>2</v>
      </c>
      <c r="P162">
        <f>IF((J162+K162)=0,0,1)</f>
        <v>1</v>
      </c>
      <c r="Q162">
        <f>IF(P162=1,N162-M162,0)</f>
        <v>0</v>
      </c>
      <c r="R162">
        <f>IF(Q162&lt;0,0,Q162)</f>
        <v>0</v>
      </c>
      <c r="S162">
        <f>IF(N162=3,1,0)</f>
        <v>0</v>
      </c>
      <c r="T162">
        <f>_xlfn.IFNA(IF(S162=1,IF(B162="Overseas",1,0),0),0)</f>
        <v>0</v>
      </c>
    </row>
    <row r="163" spans="1:20" ht="15.75" hidden="1" customHeight="1" x14ac:dyDescent="0.2">
      <c r="A163" s="6" t="s">
        <v>228</v>
      </c>
      <c r="B163" t="str">
        <f>_xlfn.IFNA(VLOOKUP(A163,'IPLPlayerAuctionData (20-22)'!$A$3:$G$501,7,FALSE),"Others")</f>
        <v>Overseas</v>
      </c>
      <c r="C163" s="30">
        <f>COUNTIFS('IPLPlayerAuctionData (20-22)'!$A:$A,'IPL - Batsman Database (20-22)'!$A163,'IPLPlayerAuctionData (20-22)'!$F:$F,2020)</f>
        <v>0</v>
      </c>
      <c r="D163" s="30">
        <f>COUNTIFS('IPLPlayerAuctionData (20-22)'!$A:$A,'IPL - Batsman Database (20-22)'!$A163,'IPLPlayerAuctionData (20-22)'!$F:$F,2021)</f>
        <v>0</v>
      </c>
      <c r="E163" s="30">
        <f>COUNTIFS('IPLPlayerAuctionData (20-22)'!$A:$A,'IPL - Batsman Database (20-22)'!$A163,'IPLPlayerAuctionData (20-22)'!$F:$F,2022)</f>
        <v>1</v>
      </c>
      <c r="F163" s="30">
        <f>COUNTIFS('IPL20 - Most Runs'!$B:$B,'IPL - Batsman Database (20-22)'!$A163)</f>
        <v>0</v>
      </c>
      <c r="G163" s="30">
        <f>COUNTIFS('IPL21 - Most Runs'!$B:$B,'IPL - Batsman Database (20-22)'!$A163)</f>
        <v>0</v>
      </c>
      <c r="H163" s="30">
        <f>COUNTIFS('IPL22 - Most Runs'!$B:$B,'IPL - Batsman Database (20-22)'!$A163)</f>
        <v>1</v>
      </c>
      <c r="I163" s="30">
        <f>_xlfn.IFNA(VLOOKUP($A163,'IPL20 - Most Runs'!$B$2:$N$135,2,FALSE),0)</f>
        <v>0</v>
      </c>
      <c r="J163" s="30">
        <f>_xlfn.IFNA(VLOOKUP($A163,'IPL21 - Most Runs'!$B$2:$N$151,2,FALSE),0)</f>
        <v>0</v>
      </c>
      <c r="K163" s="30">
        <f>_xlfn.IFNA(VLOOKUP($A163,'IPL22 - Most Runs'!$B$2:$N$164,2,FALSE),0)</f>
        <v>6</v>
      </c>
      <c r="L163" s="15">
        <f>SUM(I163:K163)</f>
        <v>6</v>
      </c>
      <c r="M163" s="15">
        <f>SUM(C163:E163)</f>
        <v>1</v>
      </c>
      <c r="N163">
        <f>SUM(F163:H163)</f>
        <v>1</v>
      </c>
      <c r="O163">
        <f>COUNTIF(I163:K163,0)</f>
        <v>2</v>
      </c>
      <c r="P163">
        <f>IF((J163+K163)=0,0,1)</f>
        <v>1</v>
      </c>
      <c r="Q163">
        <f>IF(P163=1,N163-M163,0)</f>
        <v>0</v>
      </c>
      <c r="R163">
        <f>IF(Q163&lt;0,0,Q163)</f>
        <v>0</v>
      </c>
      <c r="S163">
        <f>IF(N163=3,1,0)</f>
        <v>0</v>
      </c>
      <c r="T163">
        <f>_xlfn.IFNA(IF(S163=1,IF(B163="Overseas",1,0),0),0)</f>
        <v>0</v>
      </c>
    </row>
    <row r="164" spans="1:20" ht="15.75" hidden="1" customHeight="1" x14ac:dyDescent="0.2">
      <c r="A164" s="6" t="s">
        <v>218</v>
      </c>
      <c r="B164" t="str">
        <f>_xlfn.IFNA(VLOOKUP(A164,'IPLPlayerAuctionData (20-22)'!$A$3:$G$501,7,FALSE),"Others")</f>
        <v>Indian</v>
      </c>
      <c r="C164" s="30">
        <f>COUNTIFS('IPLPlayerAuctionData (20-22)'!$A:$A,'IPL - Batsman Database (20-22)'!$A164,'IPLPlayerAuctionData (20-22)'!$F:$F,2020)</f>
        <v>0</v>
      </c>
      <c r="D164" s="30">
        <f>COUNTIFS('IPLPlayerAuctionData (20-22)'!$A:$A,'IPL - Batsman Database (20-22)'!$A164,'IPLPlayerAuctionData (20-22)'!$F:$F,2021)</f>
        <v>0</v>
      </c>
      <c r="E164" s="30">
        <f>COUNTIFS('IPLPlayerAuctionData (20-22)'!$A:$A,'IPL - Batsman Database (20-22)'!$A164,'IPLPlayerAuctionData (20-22)'!$F:$F,2022)</f>
        <v>1</v>
      </c>
      <c r="F164" s="30">
        <f>COUNTIFS('IPL20 - Most Runs'!$B:$B,'IPL - Batsman Database (20-22)'!$A164)</f>
        <v>0</v>
      </c>
      <c r="G164" s="30">
        <f>COUNTIFS('IPL21 - Most Runs'!$B:$B,'IPL - Batsman Database (20-22)'!$A164)</f>
        <v>1</v>
      </c>
      <c r="H164" s="30">
        <f>COUNTIFS('IPL22 - Most Runs'!$B:$B,'IPL - Batsman Database (20-22)'!$A164)</f>
        <v>1</v>
      </c>
      <c r="I164" s="30">
        <f>_xlfn.IFNA(VLOOKUP($A164,'IPL20 - Most Runs'!$B$2:$N$135,2,FALSE),0)</f>
        <v>0</v>
      </c>
      <c r="J164" s="30">
        <f>_xlfn.IFNA(VLOOKUP($A164,'IPL21 - Most Runs'!$B$2:$N$151,2,FALSE),0)</f>
        <v>4</v>
      </c>
      <c r="K164" s="30">
        <f>_xlfn.IFNA(VLOOKUP($A164,'IPL22 - Most Runs'!$B$2:$N$164,2,FALSE),0)</f>
        <v>2</v>
      </c>
      <c r="L164" s="15">
        <f>SUM(I164:K164)</f>
        <v>6</v>
      </c>
      <c r="M164" s="15">
        <f>SUM(C164:E164)</f>
        <v>1</v>
      </c>
      <c r="N164">
        <f>SUM(F164:H164)</f>
        <v>2</v>
      </c>
      <c r="O164">
        <f>COUNTIF(I164:K164,0)</f>
        <v>1</v>
      </c>
      <c r="P164">
        <f>IF((J164+K164)=0,0,1)</f>
        <v>1</v>
      </c>
      <c r="Q164">
        <f>IF(P164=1,N164-M164,0)</f>
        <v>1</v>
      </c>
      <c r="R164">
        <f>IF(Q164&lt;0,0,Q164)</f>
        <v>1</v>
      </c>
      <c r="S164">
        <f>IF(N164=3,1,0)</f>
        <v>0</v>
      </c>
      <c r="T164">
        <f>_xlfn.IFNA(IF(S164=1,IF(B164="Overseas",1,0),0),0)</f>
        <v>0</v>
      </c>
    </row>
    <row r="165" spans="1:20" ht="15.75" hidden="1" customHeight="1" x14ac:dyDescent="0.2">
      <c r="A165" s="6" t="s">
        <v>319</v>
      </c>
      <c r="B165" t="str">
        <f>_xlfn.IFNA(VLOOKUP(A165,'IPLPlayerAuctionData (20-22)'!$A$3:$G$501,7,FALSE),"Others")</f>
        <v>Indian</v>
      </c>
      <c r="C165" s="30">
        <f>COUNTIFS('IPLPlayerAuctionData (20-22)'!$A:$A,'IPL - Batsman Database (20-22)'!$A165,'IPLPlayerAuctionData (20-22)'!$F:$F,2020)</f>
        <v>0</v>
      </c>
      <c r="D165" s="30">
        <f>COUNTIFS('IPLPlayerAuctionData (20-22)'!$A:$A,'IPL - Batsman Database (20-22)'!$A165,'IPLPlayerAuctionData (20-22)'!$F:$F,2021)</f>
        <v>0</v>
      </c>
      <c r="E165" s="30">
        <f>COUNTIFS('IPLPlayerAuctionData (20-22)'!$A:$A,'IPL - Batsman Database (20-22)'!$A165,'IPLPlayerAuctionData (20-22)'!$F:$F,2022)</f>
        <v>1</v>
      </c>
      <c r="F165" s="30">
        <f>COUNTIFS('IPL20 - Most Runs'!$B:$B,'IPL - Batsman Database (20-22)'!$A165)</f>
        <v>0</v>
      </c>
      <c r="G165" s="30">
        <f>COUNTIFS('IPL21 - Most Runs'!$B:$B,'IPL - Batsman Database (20-22)'!$A165)</f>
        <v>0</v>
      </c>
      <c r="H165" s="30">
        <f>COUNTIFS('IPL22 - Most Runs'!$B:$B,'IPL - Batsman Database (20-22)'!$A165)</f>
        <v>1</v>
      </c>
      <c r="I165" s="30">
        <f>_xlfn.IFNA(VLOOKUP($A165,'IPL20 - Most Runs'!$B$2:$N$135,2,FALSE),0)</f>
        <v>0</v>
      </c>
      <c r="J165" s="30">
        <f>_xlfn.IFNA(VLOOKUP($A165,'IPL21 - Most Runs'!$B$2:$N$151,2,FALSE),0)</f>
        <v>0</v>
      </c>
      <c r="K165" s="30">
        <f>_xlfn.IFNA(VLOOKUP($A165,'IPL22 - Most Runs'!$B$2:$N$164,2,FALSE),0)</f>
        <v>6</v>
      </c>
      <c r="L165" s="15">
        <f>SUM(I165:K165)</f>
        <v>6</v>
      </c>
      <c r="M165" s="15">
        <f>SUM(C165:E165)</f>
        <v>1</v>
      </c>
      <c r="N165">
        <f>SUM(F165:H165)</f>
        <v>1</v>
      </c>
      <c r="O165">
        <f>COUNTIF(I165:K165,0)</f>
        <v>2</v>
      </c>
      <c r="P165">
        <f>IF((J165+K165)=0,0,1)</f>
        <v>1</v>
      </c>
      <c r="Q165">
        <f>IF(P165=1,N165-M165,0)</f>
        <v>0</v>
      </c>
      <c r="R165">
        <f>IF(Q165&lt;0,0,Q165)</f>
        <v>0</v>
      </c>
      <c r="S165">
        <f>IF(N165=3,1,0)</f>
        <v>0</v>
      </c>
      <c r="T165">
        <f>_xlfn.IFNA(IF(S165=1,IF(B165="Overseas",1,0),0),0)</f>
        <v>0</v>
      </c>
    </row>
    <row r="166" spans="1:20" ht="15.75" hidden="1" customHeight="1" x14ac:dyDescent="0.2">
      <c r="A166" s="6" t="s">
        <v>665</v>
      </c>
      <c r="B166" t="str">
        <f>_xlfn.IFNA(VLOOKUP(A166,'IPLPlayerAuctionData (20-22)'!$A$3:$G$501,7,FALSE),"Others")</f>
        <v>Others</v>
      </c>
      <c r="C166" s="30">
        <f>COUNTIFS('IPLPlayerAuctionData (20-22)'!$A:$A,'IPL - Batsman Database (20-22)'!$A166,'IPLPlayerAuctionData (20-22)'!$F:$F,2020)</f>
        <v>0</v>
      </c>
      <c r="D166" s="30">
        <f>COUNTIFS('IPLPlayerAuctionData (20-22)'!$A:$A,'IPL - Batsman Database (20-22)'!$A166,'IPLPlayerAuctionData (20-22)'!$F:$F,2021)</f>
        <v>0</v>
      </c>
      <c r="E166" s="30">
        <f>COUNTIFS('IPLPlayerAuctionData (20-22)'!$A:$A,'IPL - Batsman Database (20-22)'!$A166,'IPLPlayerAuctionData (20-22)'!$F:$F,2022)</f>
        <v>0</v>
      </c>
      <c r="F166" s="30">
        <f>COUNTIFS('IPL20 - Most Runs'!$B:$B,'IPL - Batsman Database (20-22)'!$A166)</f>
        <v>1</v>
      </c>
      <c r="G166" s="30">
        <f>COUNTIFS('IPL21 - Most Runs'!$B:$B,'IPL - Batsman Database (20-22)'!$A166)</f>
        <v>0</v>
      </c>
      <c r="H166" s="30">
        <f>COUNTIFS('IPL22 - Most Runs'!$B:$B,'IPL - Batsman Database (20-22)'!$A166)</f>
        <v>0</v>
      </c>
      <c r="I166" s="30">
        <f>_xlfn.IFNA(VLOOKUP($A166,'IPL20 - Most Runs'!$B$2:$N$135,2,FALSE),0)</f>
        <v>6</v>
      </c>
      <c r="J166" s="30">
        <f>_xlfn.IFNA(VLOOKUP($A166,'IPL21 - Most Runs'!$B$2:$N$151,2,FALSE),0)</f>
        <v>0</v>
      </c>
      <c r="K166" s="30">
        <f>_xlfn.IFNA(VLOOKUP($A166,'IPL22 - Most Runs'!$B$2:$N$164,2,FALSE),0)</f>
        <v>0</v>
      </c>
      <c r="L166" s="15">
        <f>SUM(I166:K166)</f>
        <v>6</v>
      </c>
      <c r="M166" s="15">
        <f>SUM(C166:E166)</f>
        <v>0</v>
      </c>
      <c r="N166">
        <f>SUM(F166:H166)</f>
        <v>1</v>
      </c>
      <c r="O166">
        <f>COUNTIF(I166:K166,0)</f>
        <v>2</v>
      </c>
      <c r="P166">
        <f>IF((J166+K166)=0,0,1)</f>
        <v>0</v>
      </c>
      <c r="Q166">
        <f>IF(P166=1,N166-M166,0)</f>
        <v>0</v>
      </c>
      <c r="R166">
        <f>IF(Q166&lt;0,0,Q166)</f>
        <v>0</v>
      </c>
      <c r="S166">
        <f>IF(N166=3,1,0)</f>
        <v>0</v>
      </c>
      <c r="T166">
        <f>_xlfn.IFNA(IF(S166=1,IF(B166="Overseas",1,0),0),0)</f>
        <v>0</v>
      </c>
    </row>
    <row r="167" spans="1:20" ht="15.75" hidden="1" customHeight="1" x14ac:dyDescent="0.2">
      <c r="A167" s="6" t="s">
        <v>308</v>
      </c>
      <c r="B167" t="str">
        <f>_xlfn.IFNA(VLOOKUP(A167,'IPLPlayerAuctionData (20-22)'!$A$3:$G$501,7,FALSE),"Others")</f>
        <v>Overseas</v>
      </c>
      <c r="C167" s="30">
        <f>COUNTIFS('IPLPlayerAuctionData (20-22)'!$A:$A,'IPL - Batsman Database (20-22)'!$A167,'IPLPlayerAuctionData (20-22)'!$F:$F,2020)</f>
        <v>1</v>
      </c>
      <c r="D167" s="30">
        <f>COUNTIFS('IPLPlayerAuctionData (20-22)'!$A:$A,'IPL - Batsman Database (20-22)'!$A167,'IPLPlayerAuctionData (20-22)'!$F:$F,2021)</f>
        <v>0</v>
      </c>
      <c r="E167" s="30">
        <f>COUNTIFS('IPLPlayerAuctionData (20-22)'!$A:$A,'IPL - Batsman Database (20-22)'!$A167,'IPLPlayerAuctionData (20-22)'!$F:$F,2022)</f>
        <v>0</v>
      </c>
      <c r="F167" s="30">
        <f>COUNTIFS('IPL20 - Most Runs'!$B:$B,'IPL - Batsman Database (20-22)'!$A167)</f>
        <v>1</v>
      </c>
      <c r="G167" s="30">
        <f>COUNTIFS('IPL21 - Most Runs'!$B:$B,'IPL - Batsman Database (20-22)'!$A167)</f>
        <v>0</v>
      </c>
      <c r="H167" s="30">
        <f>COUNTIFS('IPL22 - Most Runs'!$B:$B,'IPL - Batsman Database (20-22)'!$A167)</f>
        <v>0</v>
      </c>
      <c r="I167" s="30">
        <f>_xlfn.IFNA(VLOOKUP($A167,'IPL20 - Most Runs'!$B$2:$N$135,2,FALSE),0)</f>
        <v>6</v>
      </c>
      <c r="J167" s="30">
        <f>_xlfn.IFNA(VLOOKUP($A167,'IPL21 - Most Runs'!$B$2:$N$151,2,FALSE),0)</f>
        <v>0</v>
      </c>
      <c r="K167" s="30">
        <f>_xlfn.IFNA(VLOOKUP($A167,'IPL22 - Most Runs'!$B$2:$N$164,2,FALSE),0)</f>
        <v>0</v>
      </c>
      <c r="L167" s="15">
        <f>SUM(I167:K167)</f>
        <v>6</v>
      </c>
      <c r="M167" s="15">
        <f>SUM(C167:E167)</f>
        <v>1</v>
      </c>
      <c r="N167">
        <f>SUM(F167:H167)</f>
        <v>1</v>
      </c>
      <c r="O167">
        <f>COUNTIF(I167:K167,0)</f>
        <v>2</v>
      </c>
      <c r="P167">
        <f>IF((J167+K167)=0,0,1)</f>
        <v>0</v>
      </c>
      <c r="Q167">
        <f>IF(P167=1,N167-M167,0)</f>
        <v>0</v>
      </c>
      <c r="R167">
        <f>IF(Q167&lt;0,0,Q167)</f>
        <v>0</v>
      </c>
      <c r="S167">
        <f>IF(N167=3,1,0)</f>
        <v>0</v>
      </c>
      <c r="T167">
        <f>_xlfn.IFNA(IF(S167=1,IF(B167="Overseas",1,0),0),0)</f>
        <v>0</v>
      </c>
    </row>
    <row r="168" spans="1:20" ht="15.75" hidden="1" customHeight="1" x14ac:dyDescent="0.2">
      <c r="A168" s="6" t="s">
        <v>666</v>
      </c>
      <c r="B168" t="str">
        <f>_xlfn.IFNA(VLOOKUP(A168,'IPLPlayerAuctionData (20-22)'!$A$3:$G$501,7,FALSE),"Others")</f>
        <v>Others</v>
      </c>
      <c r="C168" s="30">
        <f>COUNTIFS('IPLPlayerAuctionData (20-22)'!$A:$A,'IPL - Batsman Database (20-22)'!$A168,'IPLPlayerAuctionData (20-22)'!$F:$F,2020)</f>
        <v>0</v>
      </c>
      <c r="D168" s="30">
        <f>COUNTIFS('IPLPlayerAuctionData (20-22)'!$A:$A,'IPL - Batsman Database (20-22)'!$A168,'IPLPlayerAuctionData (20-22)'!$F:$F,2021)</f>
        <v>0</v>
      </c>
      <c r="E168" s="30">
        <f>COUNTIFS('IPLPlayerAuctionData (20-22)'!$A:$A,'IPL - Batsman Database (20-22)'!$A168,'IPLPlayerAuctionData (20-22)'!$F:$F,2022)</f>
        <v>0</v>
      </c>
      <c r="F168" s="30">
        <f>COUNTIFS('IPL20 - Most Runs'!$B:$B,'IPL - Batsman Database (20-22)'!$A168)</f>
        <v>0</v>
      </c>
      <c r="G168" s="30">
        <f>COUNTIFS('IPL21 - Most Runs'!$B:$B,'IPL - Batsman Database (20-22)'!$A168)</f>
        <v>0</v>
      </c>
      <c r="H168" s="30">
        <f>COUNTIFS('IPL22 - Most Runs'!$B:$B,'IPL - Batsman Database (20-22)'!$A168)</f>
        <v>1</v>
      </c>
      <c r="I168" s="30">
        <f>_xlfn.IFNA(VLOOKUP($A168,'IPL20 - Most Runs'!$B$2:$N$135,2,FALSE),0)</f>
        <v>0</v>
      </c>
      <c r="J168" s="30">
        <f>_xlfn.IFNA(VLOOKUP($A168,'IPL21 - Most Runs'!$B$2:$N$151,2,FALSE),0)</f>
        <v>0</v>
      </c>
      <c r="K168" s="30">
        <f>_xlfn.IFNA(VLOOKUP($A168,'IPL22 - Most Runs'!$B$2:$N$164,2,FALSE),0)</f>
        <v>5</v>
      </c>
      <c r="L168" s="15">
        <f>SUM(I168:K168)</f>
        <v>5</v>
      </c>
      <c r="M168" s="15">
        <f>SUM(C168:E168)</f>
        <v>0</v>
      </c>
      <c r="N168">
        <f>SUM(F168:H168)</f>
        <v>1</v>
      </c>
      <c r="O168">
        <f>COUNTIF(I168:K168,0)</f>
        <v>2</v>
      </c>
      <c r="P168">
        <f>IF((J168+K168)=0,0,1)</f>
        <v>1</v>
      </c>
      <c r="Q168">
        <f>IF(P168=1,N168-M168,0)</f>
        <v>1</v>
      </c>
      <c r="R168">
        <f>IF(Q168&lt;0,0,Q168)</f>
        <v>1</v>
      </c>
      <c r="S168">
        <f>IF(N168=3,1,0)</f>
        <v>0</v>
      </c>
      <c r="T168">
        <f>_xlfn.IFNA(IF(S168=1,IF(B168="Overseas",1,0),0),0)</f>
        <v>0</v>
      </c>
    </row>
    <row r="169" spans="1:20" ht="15.75" hidden="1" customHeight="1" x14ac:dyDescent="0.2">
      <c r="A169" s="6" t="s">
        <v>667</v>
      </c>
      <c r="B169" t="str">
        <f>_xlfn.IFNA(VLOOKUP(A169,'IPLPlayerAuctionData (20-22)'!$A$3:$G$501,7,FALSE),"Others")</f>
        <v>Others</v>
      </c>
      <c r="C169" s="30">
        <f>COUNTIFS('IPLPlayerAuctionData (20-22)'!$A:$A,'IPL - Batsman Database (20-22)'!$A169,'IPLPlayerAuctionData (20-22)'!$F:$F,2020)</f>
        <v>0</v>
      </c>
      <c r="D169" s="30">
        <f>COUNTIFS('IPLPlayerAuctionData (20-22)'!$A:$A,'IPL - Batsman Database (20-22)'!$A169,'IPLPlayerAuctionData (20-22)'!$F:$F,2021)</f>
        <v>0</v>
      </c>
      <c r="E169" s="30">
        <f>COUNTIFS('IPLPlayerAuctionData (20-22)'!$A:$A,'IPL - Batsman Database (20-22)'!$A169,'IPLPlayerAuctionData (20-22)'!$F:$F,2022)</f>
        <v>0</v>
      </c>
      <c r="F169" s="30">
        <f>COUNTIFS('IPL20 - Most Runs'!$B:$B,'IPL - Batsman Database (20-22)'!$A169)</f>
        <v>0</v>
      </c>
      <c r="G169" s="30">
        <f>COUNTIFS('IPL21 - Most Runs'!$B:$B,'IPL - Batsman Database (20-22)'!$A169)</f>
        <v>0</v>
      </c>
      <c r="H169" s="30">
        <f>COUNTIFS('IPL22 - Most Runs'!$B:$B,'IPL - Batsman Database (20-22)'!$A169)</f>
        <v>1</v>
      </c>
      <c r="I169" s="30">
        <f>_xlfn.IFNA(VLOOKUP($A169,'IPL20 - Most Runs'!$B$2:$N$135,2,FALSE),0)</f>
        <v>0</v>
      </c>
      <c r="J169" s="30">
        <f>_xlfn.IFNA(VLOOKUP($A169,'IPL21 - Most Runs'!$B$2:$N$151,2,FALSE),0)</f>
        <v>0</v>
      </c>
      <c r="K169" s="30">
        <f>_xlfn.IFNA(VLOOKUP($A169,'IPL22 - Most Runs'!$B$2:$N$164,2,FALSE),0)</f>
        <v>5</v>
      </c>
      <c r="L169" s="15">
        <f>SUM(I169:K169)</f>
        <v>5</v>
      </c>
      <c r="M169" s="15">
        <f>SUM(C169:E169)</f>
        <v>0</v>
      </c>
      <c r="N169">
        <f>SUM(F169:H169)</f>
        <v>1</v>
      </c>
      <c r="O169">
        <f>COUNTIF(I169:K169,0)</f>
        <v>2</v>
      </c>
      <c r="P169">
        <f>IF((J169+K169)=0,0,1)</f>
        <v>1</v>
      </c>
      <c r="Q169">
        <f>IF(P169=1,N169-M169,0)</f>
        <v>1</v>
      </c>
      <c r="R169">
        <f>IF(Q169&lt;0,0,Q169)</f>
        <v>1</v>
      </c>
      <c r="S169">
        <f>IF(N169=3,1,0)</f>
        <v>0</v>
      </c>
      <c r="T169">
        <f>_xlfn.IFNA(IF(S169=1,IF(B169="Overseas",1,0),0),0)</f>
        <v>0</v>
      </c>
    </row>
    <row r="170" spans="1:20" ht="15.75" hidden="1" customHeight="1" x14ac:dyDescent="0.2">
      <c r="A170" s="6" t="s">
        <v>278</v>
      </c>
      <c r="B170" t="str">
        <f>_xlfn.IFNA(VLOOKUP(A170,'IPLPlayerAuctionData (20-22)'!$A$3:$G$501,7,FALSE),"Others")</f>
        <v>Indian</v>
      </c>
      <c r="C170" s="30">
        <f>COUNTIFS('IPLPlayerAuctionData (20-22)'!$A:$A,'IPL - Batsman Database (20-22)'!$A170,'IPLPlayerAuctionData (20-22)'!$F:$F,2020)</f>
        <v>0</v>
      </c>
      <c r="D170" s="30">
        <f>COUNTIFS('IPLPlayerAuctionData (20-22)'!$A:$A,'IPL - Batsman Database (20-22)'!$A170,'IPLPlayerAuctionData (20-22)'!$F:$F,2021)</f>
        <v>0</v>
      </c>
      <c r="E170" s="30">
        <f>COUNTIFS('IPLPlayerAuctionData (20-22)'!$A:$A,'IPL - Batsman Database (20-22)'!$A170,'IPLPlayerAuctionData (20-22)'!$F:$F,2022)</f>
        <v>1</v>
      </c>
      <c r="F170" s="30">
        <f>COUNTIFS('IPL20 - Most Runs'!$B:$B,'IPL - Batsman Database (20-22)'!$A170)</f>
        <v>0</v>
      </c>
      <c r="G170" s="30">
        <f>COUNTIFS('IPL21 - Most Runs'!$B:$B,'IPL - Batsman Database (20-22)'!$A170)</f>
        <v>0</v>
      </c>
      <c r="H170" s="30">
        <f>COUNTIFS('IPL22 - Most Runs'!$B:$B,'IPL - Batsman Database (20-22)'!$A170)</f>
        <v>1</v>
      </c>
      <c r="I170" s="30">
        <f>_xlfn.IFNA(VLOOKUP($A170,'IPL20 - Most Runs'!$B$2:$N$135,2,FALSE),0)</f>
        <v>0</v>
      </c>
      <c r="J170" s="30">
        <f>_xlfn.IFNA(VLOOKUP($A170,'IPL21 - Most Runs'!$B$2:$N$151,2,FALSE),0)</f>
        <v>0</v>
      </c>
      <c r="K170" s="30">
        <f>_xlfn.IFNA(VLOOKUP($A170,'IPL22 - Most Runs'!$B$2:$N$164,2,FALSE),0)</f>
        <v>5</v>
      </c>
      <c r="L170" s="15">
        <f>SUM(I170:K170)</f>
        <v>5</v>
      </c>
      <c r="M170" s="15">
        <f>SUM(C170:E170)</f>
        <v>1</v>
      </c>
      <c r="N170">
        <f>SUM(F170:H170)</f>
        <v>1</v>
      </c>
      <c r="O170">
        <f>COUNTIF(I170:K170,0)</f>
        <v>2</v>
      </c>
      <c r="P170">
        <f>IF((J170+K170)=0,0,1)</f>
        <v>1</v>
      </c>
      <c r="Q170">
        <f>IF(P170=1,N170-M170,0)</f>
        <v>0</v>
      </c>
      <c r="R170">
        <f>IF(Q170&lt;0,0,Q170)</f>
        <v>0</v>
      </c>
      <c r="S170">
        <f>IF(N170=3,1,0)</f>
        <v>0</v>
      </c>
      <c r="T170">
        <f>_xlfn.IFNA(IF(S170=1,IF(B170="Overseas",1,0),0),0)</f>
        <v>0</v>
      </c>
    </row>
    <row r="171" spans="1:20" ht="15.75" hidden="1" customHeight="1" x14ac:dyDescent="0.2">
      <c r="A171" s="6" t="s">
        <v>169</v>
      </c>
      <c r="B171" t="str">
        <f>_xlfn.IFNA(VLOOKUP(A171,'IPLPlayerAuctionData (20-22)'!$A$3:$G$501,7,FALSE),"Others")</f>
        <v>Indian</v>
      </c>
      <c r="C171" s="30">
        <f>COUNTIFS('IPLPlayerAuctionData (20-22)'!$A:$A,'IPL - Batsman Database (20-22)'!$A171,'IPLPlayerAuctionData (20-22)'!$F:$F,2020)</f>
        <v>0</v>
      </c>
      <c r="D171" s="30">
        <f>COUNTIFS('IPLPlayerAuctionData (20-22)'!$A:$A,'IPL - Batsman Database (20-22)'!$A171,'IPLPlayerAuctionData (20-22)'!$F:$F,2021)</f>
        <v>0</v>
      </c>
      <c r="E171" s="30">
        <f>COUNTIFS('IPLPlayerAuctionData (20-22)'!$A:$A,'IPL - Batsman Database (20-22)'!$A171,'IPLPlayerAuctionData (20-22)'!$F:$F,2022)</f>
        <v>1</v>
      </c>
      <c r="F171" s="30">
        <f>COUNTIFS('IPL20 - Most Runs'!$B:$B,'IPL - Batsman Database (20-22)'!$A171)</f>
        <v>0</v>
      </c>
      <c r="G171" s="30">
        <f>COUNTIFS('IPL21 - Most Runs'!$B:$B,'IPL - Batsman Database (20-22)'!$A171)</f>
        <v>0</v>
      </c>
      <c r="H171" s="30">
        <f>COUNTIFS('IPL22 - Most Runs'!$B:$B,'IPL - Batsman Database (20-22)'!$A171)</f>
        <v>1</v>
      </c>
      <c r="I171" s="30">
        <f>_xlfn.IFNA(VLOOKUP($A171,'IPL20 - Most Runs'!$B$2:$N$135,2,FALSE),0)</f>
        <v>0</v>
      </c>
      <c r="J171" s="30">
        <f>_xlfn.IFNA(VLOOKUP($A171,'IPL21 - Most Runs'!$B$2:$N$151,2,FALSE),0)</f>
        <v>0</v>
      </c>
      <c r="K171" s="30">
        <f>_xlfn.IFNA(VLOOKUP($A171,'IPL22 - Most Runs'!$B$2:$N$164,2,FALSE),0)</f>
        <v>5</v>
      </c>
      <c r="L171" s="15">
        <f>SUM(I171:K171)</f>
        <v>5</v>
      </c>
      <c r="M171" s="15">
        <f>SUM(C171:E171)</f>
        <v>1</v>
      </c>
      <c r="N171">
        <f>SUM(F171:H171)</f>
        <v>1</v>
      </c>
      <c r="O171">
        <f>COUNTIF(I171:K171,0)</f>
        <v>2</v>
      </c>
      <c r="P171">
        <f>IF((J171+K171)=0,0,1)</f>
        <v>1</v>
      </c>
      <c r="Q171">
        <f>IF(P171=1,N171-M171,0)</f>
        <v>0</v>
      </c>
      <c r="R171">
        <f>IF(Q171&lt;0,0,Q171)</f>
        <v>0</v>
      </c>
      <c r="S171">
        <f>IF(N171=3,1,0)</f>
        <v>0</v>
      </c>
      <c r="T171">
        <f>_xlfn.IFNA(IF(S171=1,IF(B171="Overseas",1,0),0),0)</f>
        <v>0</v>
      </c>
    </row>
    <row r="172" spans="1:20" ht="15.75" hidden="1" customHeight="1" x14ac:dyDescent="0.2">
      <c r="A172" s="6" t="s">
        <v>309</v>
      </c>
      <c r="B172" t="str">
        <f>_xlfn.IFNA(VLOOKUP(A172,'IPLPlayerAuctionData (20-22)'!$A$3:$G$501,7,FALSE),"Others")</f>
        <v>Indian</v>
      </c>
      <c r="C172" s="30">
        <f>COUNTIFS('IPLPlayerAuctionData (20-22)'!$A:$A,'IPL - Batsman Database (20-22)'!$A172,'IPLPlayerAuctionData (20-22)'!$F:$F,2020)</f>
        <v>0</v>
      </c>
      <c r="D172" s="30">
        <f>COUNTIFS('IPLPlayerAuctionData (20-22)'!$A:$A,'IPL - Batsman Database (20-22)'!$A172,'IPLPlayerAuctionData (20-22)'!$F:$F,2021)</f>
        <v>1</v>
      </c>
      <c r="E172" s="30">
        <f>COUNTIFS('IPLPlayerAuctionData (20-22)'!$A:$A,'IPL - Batsman Database (20-22)'!$A172,'IPLPlayerAuctionData (20-22)'!$F:$F,2022)</f>
        <v>1</v>
      </c>
      <c r="F172" s="30">
        <f>COUNTIFS('IPL20 - Most Runs'!$B:$B,'IPL - Batsman Database (20-22)'!$A172)</f>
        <v>0</v>
      </c>
      <c r="G172" s="30">
        <f>COUNTIFS('IPL21 - Most Runs'!$B:$B,'IPL - Batsman Database (20-22)'!$A172)</f>
        <v>0</v>
      </c>
      <c r="H172" s="30">
        <f>COUNTIFS('IPL22 - Most Runs'!$B:$B,'IPL - Batsman Database (20-22)'!$A172)</f>
        <v>1</v>
      </c>
      <c r="I172" s="30">
        <f>_xlfn.IFNA(VLOOKUP($A172,'IPL20 - Most Runs'!$B$2:$N$135,2,FALSE),0)</f>
        <v>0</v>
      </c>
      <c r="J172" s="30">
        <f>_xlfn.IFNA(VLOOKUP($A172,'IPL21 - Most Runs'!$B$2:$N$151,2,FALSE),0)</f>
        <v>0</v>
      </c>
      <c r="K172" s="30">
        <f>_xlfn.IFNA(VLOOKUP($A172,'IPL22 - Most Runs'!$B$2:$N$164,2,FALSE),0)</f>
        <v>5</v>
      </c>
      <c r="L172" s="15">
        <f>SUM(I172:K172)</f>
        <v>5</v>
      </c>
      <c r="M172" s="15">
        <f>SUM(C172:E172)</f>
        <v>2</v>
      </c>
      <c r="N172">
        <f>SUM(F172:H172)</f>
        <v>1</v>
      </c>
      <c r="O172">
        <f>COUNTIF(I172:K172,0)</f>
        <v>2</v>
      </c>
      <c r="P172">
        <f>IF((J172+K172)=0,0,1)</f>
        <v>1</v>
      </c>
      <c r="Q172">
        <f>IF(P172=1,N172-M172,0)</f>
        <v>-1</v>
      </c>
      <c r="R172">
        <f>IF(Q172&lt;0,0,Q172)</f>
        <v>0</v>
      </c>
      <c r="S172">
        <f>IF(N172=3,1,0)</f>
        <v>0</v>
      </c>
      <c r="T172">
        <f>_xlfn.IFNA(IF(S172=1,IF(B172="Overseas",1,0),0),0)</f>
        <v>0</v>
      </c>
    </row>
    <row r="173" spans="1:20" ht="15.75" customHeight="1" x14ac:dyDescent="0.2">
      <c r="A173" s="6" t="s">
        <v>352</v>
      </c>
      <c r="B173" t="str">
        <f>_xlfn.IFNA(VLOOKUP(A173,'IPLPlayerAuctionData (20-22)'!$A$3:$G$501,7,FALSE),"Others")</f>
        <v>Indian</v>
      </c>
      <c r="C173" s="30">
        <f>COUNTIFS('IPLPlayerAuctionData (20-22)'!$A:$A,'IPL - Batsman Database (20-22)'!$A76,'IPLPlayerAuctionData (20-22)'!$F:$F,2020)</f>
        <v>1</v>
      </c>
      <c r="D173" s="30">
        <f>COUNTIFS('IPLPlayerAuctionData (20-22)'!$A:$A,'IPL - Batsman Database (20-22)'!$A76,'IPLPlayerAuctionData (20-22)'!$F:$F,2021)</f>
        <v>1</v>
      </c>
      <c r="E173" s="30">
        <f>COUNTIFS('IPLPlayerAuctionData (20-22)'!$A:$A,'IPL - Batsman Database (20-22)'!$A76,'IPLPlayerAuctionData (20-22)'!$F:$F,2022)</f>
        <v>1</v>
      </c>
      <c r="F173" s="30">
        <f>COUNTIFS('IPL20 - Most Runs'!$B:$B,'IPL - Batsman Database (20-22)'!$A76)</f>
        <v>1</v>
      </c>
      <c r="G173" s="30">
        <f>COUNTIFS('IPL21 - Most Runs'!$B:$B,'IPL - Batsman Database (20-22)'!$A76)</f>
        <v>1</v>
      </c>
      <c r="H173" s="30">
        <f>COUNTIFS('IPL22 - Most Runs'!$B:$B,'IPL - Batsman Database (20-22)'!$A76)</f>
        <v>1</v>
      </c>
      <c r="I173" s="30">
        <f>_xlfn.IFNA(VLOOKUP($A173,'IPL20 - Most Runs'!$B$2:$N$135,2,FALSE),0)</f>
        <v>3</v>
      </c>
      <c r="J173" s="30">
        <f>_xlfn.IFNA(VLOOKUP($A173,'IPL21 - Most Runs'!$B$2:$N$151,2,FALSE),0)</f>
        <v>10</v>
      </c>
      <c r="K173" s="30">
        <f>_xlfn.IFNA(VLOOKUP($A173,'IPL22 - Most Runs'!$B$2:$N$164,2,FALSE),0)</f>
        <v>10</v>
      </c>
      <c r="L173" s="15">
        <f>SUM(I173:K173)</f>
        <v>23</v>
      </c>
      <c r="M173" s="15">
        <f>SUM(C173:E173)</f>
        <v>3</v>
      </c>
      <c r="N173">
        <f>SUM(F173:H173)</f>
        <v>3</v>
      </c>
      <c r="O173">
        <f>COUNTIF(I173:K173,0)</f>
        <v>0</v>
      </c>
      <c r="P173">
        <f>IF((J173+K173)=0,0,1)</f>
        <v>1</v>
      </c>
      <c r="Q173">
        <f>IF(P173=1,N173-M173,0)</f>
        <v>0</v>
      </c>
      <c r="R173">
        <f>IF(Q173&lt;0,0,Q173)</f>
        <v>0</v>
      </c>
      <c r="S173">
        <f>IF(N173=3,1,0)</f>
        <v>1</v>
      </c>
      <c r="T173">
        <f>_xlfn.IFNA(IF(S173=1,IF(B173="Overseas",1,0),0),0)</f>
        <v>0</v>
      </c>
    </row>
    <row r="174" spans="1:20" ht="15.75" hidden="1" customHeight="1" x14ac:dyDescent="0.2">
      <c r="A174" s="6" t="s">
        <v>338</v>
      </c>
      <c r="B174" t="str">
        <f>_xlfn.IFNA(VLOOKUP(A174,'IPLPlayerAuctionData (20-22)'!$A$3:$G$501,7,FALSE),"Others")</f>
        <v>Indian</v>
      </c>
      <c r="C174" s="30">
        <f>COUNTIFS('IPLPlayerAuctionData (20-22)'!$A:$A,'IPL - Batsman Database (20-22)'!$A174,'IPLPlayerAuctionData (20-22)'!$F:$F,2020)</f>
        <v>0</v>
      </c>
      <c r="D174" s="30">
        <f>COUNTIFS('IPLPlayerAuctionData (20-22)'!$A:$A,'IPL - Batsman Database (20-22)'!$A174,'IPLPlayerAuctionData (20-22)'!$F:$F,2021)</f>
        <v>1</v>
      </c>
      <c r="E174" s="30">
        <f>COUNTIFS('IPLPlayerAuctionData (20-22)'!$A:$A,'IPL - Batsman Database (20-22)'!$A174,'IPLPlayerAuctionData (20-22)'!$F:$F,2022)</f>
        <v>1</v>
      </c>
      <c r="F174" s="30">
        <f>COUNTIFS('IPL20 - Most Runs'!$B:$B,'IPL - Batsman Database (20-22)'!$A174)</f>
        <v>0</v>
      </c>
      <c r="G174" s="30">
        <f>COUNTIFS('IPL21 - Most Runs'!$B:$B,'IPL - Batsman Database (20-22)'!$A174)</f>
        <v>0</v>
      </c>
      <c r="H174" s="30">
        <f>COUNTIFS('IPL22 - Most Runs'!$B:$B,'IPL - Batsman Database (20-22)'!$A174)</f>
        <v>1</v>
      </c>
      <c r="I174" s="30">
        <f>_xlfn.IFNA(VLOOKUP($A174,'IPL20 - Most Runs'!$B$2:$N$135,2,FALSE),0)</f>
        <v>0</v>
      </c>
      <c r="J174" s="30">
        <f>_xlfn.IFNA(VLOOKUP($A174,'IPL21 - Most Runs'!$B$2:$N$151,2,FALSE),0)</f>
        <v>0</v>
      </c>
      <c r="K174" s="30">
        <f>_xlfn.IFNA(VLOOKUP($A174,'IPL22 - Most Runs'!$B$2:$N$164,2,FALSE),0)</f>
        <v>5</v>
      </c>
      <c r="L174" s="15">
        <f>SUM(I174:K174)</f>
        <v>5</v>
      </c>
      <c r="M174" s="15">
        <f>SUM(C174:E174)</f>
        <v>2</v>
      </c>
      <c r="N174">
        <f>SUM(F174:H174)</f>
        <v>1</v>
      </c>
      <c r="O174">
        <f>COUNTIF(I174:K174,0)</f>
        <v>2</v>
      </c>
      <c r="P174">
        <f>IF((J174+K174)=0,0,1)</f>
        <v>1</v>
      </c>
      <c r="Q174">
        <f>IF(P174=1,N174-M174,0)</f>
        <v>-1</v>
      </c>
      <c r="R174">
        <f>IF(Q174&lt;0,0,Q174)</f>
        <v>0</v>
      </c>
      <c r="S174">
        <f>IF(N174=3,1,0)</f>
        <v>0</v>
      </c>
      <c r="T174">
        <f>_xlfn.IFNA(IF(S174=1,IF(B174="Overseas",1,0),0),0)</f>
        <v>0</v>
      </c>
    </row>
    <row r="175" spans="1:20" ht="15.75" hidden="1" customHeight="1" x14ac:dyDescent="0.2">
      <c r="A175" s="6" t="s">
        <v>179</v>
      </c>
      <c r="B175" t="str">
        <f>_xlfn.IFNA(VLOOKUP(A175,'IPLPlayerAuctionData (20-22)'!$A$3:$G$501,7,FALSE),"Others")</f>
        <v>Overseas</v>
      </c>
      <c r="C175" s="30">
        <f>COUNTIFS('IPLPlayerAuctionData (20-22)'!$A:$A,'IPL - Batsman Database (20-22)'!$A175,'IPLPlayerAuctionData (20-22)'!$F:$F,2020)</f>
        <v>1</v>
      </c>
      <c r="D175" s="30">
        <f>COUNTIFS('IPLPlayerAuctionData (20-22)'!$A:$A,'IPL - Batsman Database (20-22)'!$A175,'IPLPlayerAuctionData (20-22)'!$F:$F,2021)</f>
        <v>0</v>
      </c>
      <c r="E175" s="30">
        <f>COUNTIFS('IPLPlayerAuctionData (20-22)'!$A:$A,'IPL - Batsman Database (20-22)'!$A175,'IPLPlayerAuctionData (20-22)'!$F:$F,2022)</f>
        <v>1</v>
      </c>
      <c r="F175" s="30">
        <f>COUNTIFS('IPL20 - Most Runs'!$B:$B,'IPL - Batsman Database (20-22)'!$A175)</f>
        <v>0</v>
      </c>
      <c r="G175" s="30">
        <f>COUNTIFS('IPL21 - Most Runs'!$B:$B,'IPL - Batsman Database (20-22)'!$A175)</f>
        <v>1</v>
      </c>
      <c r="H175" s="30">
        <f>COUNTIFS('IPL22 - Most Runs'!$B:$B,'IPL - Batsman Database (20-22)'!$A175)</f>
        <v>0</v>
      </c>
      <c r="I175" s="30">
        <f>_xlfn.IFNA(VLOOKUP($A175,'IPL20 - Most Runs'!$B$2:$N$135,2,FALSE),0)</f>
        <v>0</v>
      </c>
      <c r="J175" s="30">
        <f>_xlfn.IFNA(VLOOKUP($A175,'IPL21 - Most Runs'!$B$2:$N$151,2,FALSE),0)</f>
        <v>5</v>
      </c>
      <c r="K175" s="30">
        <f>_xlfn.IFNA(VLOOKUP($A175,'IPL22 - Most Runs'!$B$2:$N$164,2,FALSE),0)</f>
        <v>0</v>
      </c>
      <c r="L175" s="15">
        <f>SUM(I175:K175)</f>
        <v>5</v>
      </c>
      <c r="M175" s="15">
        <f>SUM(C175:E175)</f>
        <v>2</v>
      </c>
      <c r="N175">
        <f>SUM(F175:H175)</f>
        <v>1</v>
      </c>
      <c r="O175">
        <f>COUNTIF(I175:K175,0)</f>
        <v>2</v>
      </c>
      <c r="P175">
        <f>IF((J175+K175)=0,0,1)</f>
        <v>1</v>
      </c>
      <c r="Q175">
        <f>IF(P175=1,N175-M175,0)</f>
        <v>-1</v>
      </c>
      <c r="R175">
        <f>IF(Q175&lt;0,0,Q175)</f>
        <v>0</v>
      </c>
      <c r="S175">
        <f>IF(N175=3,1,0)</f>
        <v>0</v>
      </c>
      <c r="T175">
        <f>_xlfn.IFNA(IF(S175=1,IF(B175="Overseas",1,0),0),0)</f>
        <v>0</v>
      </c>
    </row>
    <row r="176" spans="1:20" ht="15.75" hidden="1" customHeight="1" x14ac:dyDescent="0.2">
      <c r="A176" s="6" t="s">
        <v>180</v>
      </c>
      <c r="B176" t="str">
        <f>_xlfn.IFNA(VLOOKUP(A176,'IPLPlayerAuctionData (20-22)'!$A$3:$G$501,7,FALSE),"Others")</f>
        <v>Indian</v>
      </c>
      <c r="C176" s="30">
        <f>COUNTIFS('IPLPlayerAuctionData (20-22)'!$A:$A,'IPL - Batsman Database (20-22)'!$A176,'IPLPlayerAuctionData (20-22)'!$F:$F,2020)</f>
        <v>0</v>
      </c>
      <c r="D176" s="30">
        <f>COUNTIFS('IPLPlayerAuctionData (20-22)'!$A:$A,'IPL - Batsman Database (20-22)'!$A176,'IPLPlayerAuctionData (20-22)'!$F:$F,2021)</f>
        <v>0</v>
      </c>
      <c r="E176" s="30">
        <f>COUNTIFS('IPLPlayerAuctionData (20-22)'!$A:$A,'IPL - Batsman Database (20-22)'!$A176,'IPLPlayerAuctionData (20-22)'!$F:$F,2022)</f>
        <v>1</v>
      </c>
      <c r="F176" s="30">
        <f>COUNTIFS('IPL20 - Most Runs'!$B:$B,'IPL - Batsman Database (20-22)'!$A176)</f>
        <v>0</v>
      </c>
      <c r="G176" s="30">
        <f>COUNTIFS('IPL21 - Most Runs'!$B:$B,'IPL - Batsman Database (20-22)'!$A176)</f>
        <v>1</v>
      </c>
      <c r="H176" s="30">
        <f>COUNTIFS('IPL22 - Most Runs'!$B:$B,'IPL - Batsman Database (20-22)'!$A176)</f>
        <v>0</v>
      </c>
      <c r="I176" s="30">
        <f>_xlfn.IFNA(VLOOKUP($A176,'IPL20 - Most Runs'!$B$2:$N$135,2,FALSE),0)</f>
        <v>0</v>
      </c>
      <c r="J176" s="30">
        <f>_xlfn.IFNA(VLOOKUP($A176,'IPL21 - Most Runs'!$B$2:$N$151,2,FALSE),0)</f>
        <v>5</v>
      </c>
      <c r="K176" s="30">
        <f>_xlfn.IFNA(VLOOKUP($A176,'IPL22 - Most Runs'!$B$2:$N$164,2,FALSE),0)</f>
        <v>0</v>
      </c>
      <c r="L176" s="15">
        <f>SUM(I176:K176)</f>
        <v>5</v>
      </c>
      <c r="M176" s="15">
        <f>SUM(C176:E176)</f>
        <v>1</v>
      </c>
      <c r="N176">
        <f>SUM(F176:H176)</f>
        <v>1</v>
      </c>
      <c r="O176">
        <f>COUNTIF(I176:K176,0)</f>
        <v>2</v>
      </c>
      <c r="P176">
        <f>IF((J176+K176)=0,0,1)</f>
        <v>1</v>
      </c>
      <c r="Q176">
        <f>IF(P176=1,N176-M176,0)</f>
        <v>0</v>
      </c>
      <c r="R176">
        <f>IF(Q176&lt;0,0,Q176)</f>
        <v>0</v>
      </c>
      <c r="S176">
        <f>IF(N176=3,1,0)</f>
        <v>0</v>
      </c>
      <c r="T176">
        <f>_xlfn.IFNA(IF(S176=1,IF(B176="Overseas",1,0),0),0)</f>
        <v>0</v>
      </c>
    </row>
    <row r="177" spans="1:20" ht="15.75" hidden="1" customHeight="1" x14ac:dyDescent="0.2">
      <c r="A177" s="6" t="s">
        <v>236</v>
      </c>
      <c r="B177" t="str">
        <f>_xlfn.IFNA(VLOOKUP(A177,'IPLPlayerAuctionData (20-22)'!$A$3:$G$501,7,FALSE),"Others")</f>
        <v>Overseas</v>
      </c>
      <c r="C177" s="30">
        <f>COUNTIFS('IPLPlayerAuctionData (20-22)'!$A:$A,'IPL - Batsman Database (20-22)'!$A177,'IPLPlayerAuctionData (20-22)'!$F:$F,2020)</f>
        <v>0</v>
      </c>
      <c r="D177" s="30">
        <f>COUNTIFS('IPLPlayerAuctionData (20-22)'!$A:$A,'IPL - Batsman Database (20-22)'!$A177,'IPLPlayerAuctionData (20-22)'!$F:$F,2021)</f>
        <v>1</v>
      </c>
      <c r="E177" s="30">
        <f>COUNTIFS('IPLPlayerAuctionData (20-22)'!$A:$A,'IPL - Batsman Database (20-22)'!$A177,'IPLPlayerAuctionData (20-22)'!$F:$F,2022)</f>
        <v>0</v>
      </c>
      <c r="F177" s="30">
        <f>COUNTIFS('IPL20 - Most Runs'!$B:$B,'IPL - Batsman Database (20-22)'!$A177)</f>
        <v>0</v>
      </c>
      <c r="G177" s="30">
        <f>COUNTIFS('IPL21 - Most Runs'!$B:$B,'IPL - Batsman Database (20-22)'!$A177)</f>
        <v>1</v>
      </c>
      <c r="H177" s="30">
        <f>COUNTIFS('IPL22 - Most Runs'!$B:$B,'IPL - Batsman Database (20-22)'!$A177)</f>
        <v>0</v>
      </c>
      <c r="I177" s="30">
        <f>_xlfn.IFNA(VLOOKUP($A177,'IPL20 - Most Runs'!$B$2:$N$135,2,FALSE),0)</f>
        <v>0</v>
      </c>
      <c r="J177" s="30">
        <f>_xlfn.IFNA(VLOOKUP($A177,'IPL21 - Most Runs'!$B$2:$N$151,2,FALSE),0)</f>
        <v>5</v>
      </c>
      <c r="K177" s="30">
        <f>_xlfn.IFNA(VLOOKUP($A177,'IPL22 - Most Runs'!$B$2:$N$164,2,FALSE),0)</f>
        <v>0</v>
      </c>
      <c r="L177" s="15">
        <f>SUM(I177:K177)</f>
        <v>5</v>
      </c>
      <c r="M177" s="15">
        <f>SUM(C177:E177)</f>
        <v>1</v>
      </c>
      <c r="N177">
        <f>SUM(F177:H177)</f>
        <v>1</v>
      </c>
      <c r="O177">
        <f>COUNTIF(I177:K177,0)</f>
        <v>2</v>
      </c>
      <c r="P177">
        <f>IF((J177+K177)=0,0,1)</f>
        <v>1</v>
      </c>
      <c r="Q177">
        <f>IF(P177=1,N177-M177,0)</f>
        <v>0</v>
      </c>
      <c r="R177">
        <f>IF(Q177&lt;0,0,Q177)</f>
        <v>0</v>
      </c>
      <c r="S177">
        <f>IF(N177=3,1,0)</f>
        <v>0</v>
      </c>
      <c r="T177">
        <f>_xlfn.IFNA(IF(S177=1,IF(B177="Overseas",1,0),0),0)</f>
        <v>0</v>
      </c>
    </row>
    <row r="178" spans="1:20" ht="15.75" hidden="1" customHeight="1" x14ac:dyDescent="0.2">
      <c r="A178" s="6" t="s">
        <v>668</v>
      </c>
      <c r="B178" t="str">
        <f>_xlfn.IFNA(VLOOKUP(A178,'IPLPlayerAuctionData (20-22)'!$A$3:$G$501,7,FALSE),"Others")</f>
        <v>Others</v>
      </c>
      <c r="C178" s="30">
        <f>COUNTIFS('IPLPlayerAuctionData (20-22)'!$A:$A,'IPL - Batsman Database (20-22)'!$A178,'IPLPlayerAuctionData (20-22)'!$F:$F,2020)</f>
        <v>0</v>
      </c>
      <c r="D178" s="30">
        <f>COUNTIFS('IPLPlayerAuctionData (20-22)'!$A:$A,'IPL - Batsman Database (20-22)'!$A178,'IPLPlayerAuctionData (20-22)'!$F:$F,2021)</f>
        <v>0</v>
      </c>
      <c r="E178" s="30">
        <f>COUNTIFS('IPLPlayerAuctionData (20-22)'!$A:$A,'IPL - Batsman Database (20-22)'!$A178,'IPLPlayerAuctionData (20-22)'!$F:$F,2022)</f>
        <v>0</v>
      </c>
      <c r="F178" s="30">
        <f>COUNTIFS('IPL20 - Most Runs'!$B:$B,'IPL - Batsman Database (20-22)'!$A178)</f>
        <v>0</v>
      </c>
      <c r="G178" s="30">
        <f>COUNTIFS('IPL21 - Most Runs'!$B:$B,'IPL - Batsman Database (20-22)'!$A178)</f>
        <v>1</v>
      </c>
      <c r="H178" s="30">
        <f>COUNTIFS('IPL22 - Most Runs'!$B:$B,'IPL - Batsman Database (20-22)'!$A178)</f>
        <v>0</v>
      </c>
      <c r="I178" s="30">
        <f>_xlfn.IFNA(VLOOKUP($A178,'IPL20 - Most Runs'!$B$2:$N$135,2,FALSE),0)</f>
        <v>0</v>
      </c>
      <c r="J178" s="30">
        <f>_xlfn.IFNA(VLOOKUP($A178,'IPL21 - Most Runs'!$B$2:$N$151,2,FALSE),0)</f>
        <v>5</v>
      </c>
      <c r="K178" s="30">
        <f>_xlfn.IFNA(VLOOKUP($A178,'IPL22 - Most Runs'!$B$2:$N$164,2,FALSE),0)</f>
        <v>0</v>
      </c>
      <c r="L178" s="15">
        <f>SUM(I178:K178)</f>
        <v>5</v>
      </c>
      <c r="M178" s="15">
        <f>SUM(C178:E178)</f>
        <v>0</v>
      </c>
      <c r="N178">
        <f>SUM(F178:H178)</f>
        <v>1</v>
      </c>
      <c r="O178">
        <f>COUNTIF(I178:K178,0)</f>
        <v>2</v>
      </c>
      <c r="P178">
        <f>IF((J178+K178)=0,0,1)</f>
        <v>1</v>
      </c>
      <c r="Q178">
        <f>IF(P178=1,N178-M178,0)</f>
        <v>1</v>
      </c>
      <c r="R178">
        <f>IF(Q178&lt;0,0,Q178)</f>
        <v>1</v>
      </c>
      <c r="S178">
        <f>IF(N178=3,1,0)</f>
        <v>0</v>
      </c>
      <c r="T178">
        <f>_xlfn.IFNA(IF(S178=1,IF(B178="Overseas",1,0),0),0)</f>
        <v>0</v>
      </c>
    </row>
    <row r="179" spans="1:20" ht="15.75" hidden="1" customHeight="1" x14ac:dyDescent="0.2">
      <c r="A179" s="6" t="s">
        <v>669</v>
      </c>
      <c r="B179" t="str">
        <f>_xlfn.IFNA(VLOOKUP(A179,'IPLPlayerAuctionData (20-22)'!$A$3:$G$501,7,FALSE),"Others")</f>
        <v>Others</v>
      </c>
      <c r="C179" s="30">
        <f>COUNTIFS('IPLPlayerAuctionData (20-22)'!$A:$A,'IPL - Batsman Database (20-22)'!$A179,'IPLPlayerAuctionData (20-22)'!$F:$F,2020)</f>
        <v>0</v>
      </c>
      <c r="D179" s="30">
        <f>COUNTIFS('IPLPlayerAuctionData (20-22)'!$A:$A,'IPL - Batsman Database (20-22)'!$A179,'IPLPlayerAuctionData (20-22)'!$F:$F,2021)</f>
        <v>0</v>
      </c>
      <c r="E179" s="30">
        <f>COUNTIFS('IPLPlayerAuctionData (20-22)'!$A:$A,'IPL - Batsman Database (20-22)'!$A179,'IPLPlayerAuctionData (20-22)'!$F:$F,2022)</f>
        <v>0</v>
      </c>
      <c r="F179" s="30">
        <f>COUNTIFS('IPL20 - Most Runs'!$B:$B,'IPL - Batsman Database (20-22)'!$A179)</f>
        <v>1</v>
      </c>
      <c r="G179" s="30">
        <f>COUNTIFS('IPL21 - Most Runs'!$B:$B,'IPL - Batsman Database (20-22)'!$A179)</f>
        <v>0</v>
      </c>
      <c r="H179" s="30">
        <f>COUNTIFS('IPL22 - Most Runs'!$B:$B,'IPL - Batsman Database (20-22)'!$A179)</f>
        <v>0</v>
      </c>
      <c r="I179" s="30">
        <f>_xlfn.IFNA(VLOOKUP($A179,'IPL20 - Most Runs'!$B$2:$N$135,2,FALSE),0)</f>
        <v>5</v>
      </c>
      <c r="J179" s="30">
        <f>_xlfn.IFNA(VLOOKUP($A179,'IPL21 - Most Runs'!$B$2:$N$151,2,FALSE),0)</f>
        <v>0</v>
      </c>
      <c r="K179" s="30">
        <f>_xlfn.IFNA(VLOOKUP($A179,'IPL22 - Most Runs'!$B$2:$N$164,2,FALSE),0)</f>
        <v>0</v>
      </c>
      <c r="L179" s="15">
        <f>SUM(I179:K179)</f>
        <v>5</v>
      </c>
      <c r="M179" s="15">
        <f>SUM(C179:E179)</f>
        <v>0</v>
      </c>
      <c r="N179">
        <f>SUM(F179:H179)</f>
        <v>1</v>
      </c>
      <c r="O179">
        <f>COUNTIF(I179:K179,0)</f>
        <v>2</v>
      </c>
      <c r="P179">
        <f>IF((J179+K179)=0,0,1)</f>
        <v>0</v>
      </c>
      <c r="Q179">
        <f>IF(P179=1,N179-M179,0)</f>
        <v>0</v>
      </c>
      <c r="R179">
        <f>IF(Q179&lt;0,0,Q179)</f>
        <v>0</v>
      </c>
      <c r="S179">
        <f>IF(N179=3,1,0)</f>
        <v>0</v>
      </c>
      <c r="T179">
        <f>_xlfn.IFNA(IF(S179=1,IF(B179="Overseas",1,0),0),0)</f>
        <v>0</v>
      </c>
    </row>
    <row r="180" spans="1:20" ht="15.75" hidden="1" customHeight="1" x14ac:dyDescent="0.2">
      <c r="A180" s="6" t="s">
        <v>670</v>
      </c>
      <c r="B180" t="str">
        <f>_xlfn.IFNA(VLOOKUP(A180,'IPLPlayerAuctionData (20-22)'!$A$3:$G$501,7,FALSE),"Others")</f>
        <v>Others</v>
      </c>
      <c r="C180" s="30">
        <f>COUNTIFS('IPLPlayerAuctionData (20-22)'!$A:$A,'IPL - Batsman Database (20-22)'!$A180,'IPLPlayerAuctionData (20-22)'!$F:$F,2020)</f>
        <v>0</v>
      </c>
      <c r="D180" s="30">
        <f>COUNTIFS('IPLPlayerAuctionData (20-22)'!$A:$A,'IPL - Batsman Database (20-22)'!$A180,'IPLPlayerAuctionData (20-22)'!$F:$F,2021)</f>
        <v>0</v>
      </c>
      <c r="E180" s="30">
        <f>COUNTIFS('IPLPlayerAuctionData (20-22)'!$A:$A,'IPL - Batsman Database (20-22)'!$A180,'IPLPlayerAuctionData (20-22)'!$F:$F,2022)</f>
        <v>0</v>
      </c>
      <c r="F180" s="30">
        <f>COUNTIFS('IPL20 - Most Runs'!$B:$B,'IPL - Batsman Database (20-22)'!$A180)</f>
        <v>1</v>
      </c>
      <c r="G180" s="30">
        <f>COUNTIFS('IPL21 - Most Runs'!$B:$B,'IPL - Batsman Database (20-22)'!$A180)</f>
        <v>0</v>
      </c>
      <c r="H180" s="30">
        <f>COUNTIFS('IPL22 - Most Runs'!$B:$B,'IPL - Batsman Database (20-22)'!$A180)</f>
        <v>0</v>
      </c>
      <c r="I180" s="30">
        <f>_xlfn.IFNA(VLOOKUP($A180,'IPL20 - Most Runs'!$B$2:$N$135,2,FALSE),0)</f>
        <v>5</v>
      </c>
      <c r="J180" s="30">
        <f>_xlfn.IFNA(VLOOKUP($A180,'IPL21 - Most Runs'!$B$2:$N$151,2,FALSE),0)</f>
        <v>0</v>
      </c>
      <c r="K180" s="30">
        <f>_xlfn.IFNA(VLOOKUP($A180,'IPL22 - Most Runs'!$B$2:$N$164,2,FALSE),0)</f>
        <v>0</v>
      </c>
      <c r="L180" s="15">
        <f>SUM(I180:K180)</f>
        <v>5</v>
      </c>
      <c r="M180" s="15">
        <f>SUM(C180:E180)</f>
        <v>0</v>
      </c>
      <c r="N180">
        <f>SUM(F180:H180)</f>
        <v>1</v>
      </c>
      <c r="O180">
        <f>COUNTIF(I180:K180,0)</f>
        <v>2</v>
      </c>
      <c r="P180">
        <f>IF((J180+K180)=0,0,1)</f>
        <v>0</v>
      </c>
      <c r="Q180">
        <f>IF(P180=1,N180-M180,0)</f>
        <v>0</v>
      </c>
      <c r="R180">
        <f>IF(Q180&lt;0,0,Q180)</f>
        <v>0</v>
      </c>
      <c r="S180">
        <f>IF(N180=3,1,0)</f>
        <v>0</v>
      </c>
      <c r="T180">
        <f>_xlfn.IFNA(IF(S180=1,IF(B180="Overseas",1,0),0),0)</f>
        <v>0</v>
      </c>
    </row>
    <row r="181" spans="1:20" ht="15.75" hidden="1" customHeight="1" x14ac:dyDescent="0.2">
      <c r="A181" s="6" t="s">
        <v>334</v>
      </c>
      <c r="B181" t="str">
        <f>_xlfn.IFNA(VLOOKUP(A181,'IPLPlayerAuctionData (20-22)'!$A$3:$G$501,7,FALSE),"Others")</f>
        <v>Indian</v>
      </c>
      <c r="C181" s="30">
        <f>COUNTIFS('IPLPlayerAuctionData (20-22)'!$A:$A,'IPL - Batsman Database (20-22)'!$A181,'IPLPlayerAuctionData (20-22)'!$F:$F,2020)</f>
        <v>1</v>
      </c>
      <c r="D181" s="30">
        <f>COUNTIFS('IPLPlayerAuctionData (20-22)'!$A:$A,'IPL - Batsman Database (20-22)'!$A181,'IPLPlayerAuctionData (20-22)'!$F:$F,2021)</f>
        <v>0</v>
      </c>
      <c r="E181" s="30">
        <f>COUNTIFS('IPLPlayerAuctionData (20-22)'!$A:$A,'IPL - Batsman Database (20-22)'!$A181,'IPLPlayerAuctionData (20-22)'!$F:$F,2022)</f>
        <v>1</v>
      </c>
      <c r="F181" s="30">
        <f>COUNTIFS('IPL20 - Most Runs'!$B:$B,'IPL - Batsman Database (20-22)'!$A181)</f>
        <v>1</v>
      </c>
      <c r="G181" s="30">
        <f>COUNTIFS('IPL21 - Most Runs'!$B:$B,'IPL - Batsman Database (20-22)'!$A181)</f>
        <v>0</v>
      </c>
      <c r="H181" s="30">
        <f>COUNTIFS('IPL22 - Most Runs'!$B:$B,'IPL - Batsman Database (20-22)'!$A181)</f>
        <v>0</v>
      </c>
      <c r="I181" s="30">
        <f>_xlfn.IFNA(VLOOKUP($A181,'IPL20 - Most Runs'!$B$2:$N$135,2,FALSE),0)</f>
        <v>5</v>
      </c>
      <c r="J181" s="30">
        <f>_xlfn.IFNA(VLOOKUP($A181,'IPL21 - Most Runs'!$B$2:$N$151,2,FALSE),0)</f>
        <v>0</v>
      </c>
      <c r="K181" s="30">
        <f>_xlfn.IFNA(VLOOKUP($A181,'IPL22 - Most Runs'!$B$2:$N$164,2,FALSE),0)</f>
        <v>0</v>
      </c>
      <c r="L181" s="15">
        <f>SUM(I181:K181)</f>
        <v>5</v>
      </c>
      <c r="M181" s="15">
        <f>SUM(C181:E181)</f>
        <v>2</v>
      </c>
      <c r="N181">
        <f>SUM(F181:H181)</f>
        <v>1</v>
      </c>
      <c r="O181">
        <f>COUNTIF(I181:K181,0)</f>
        <v>2</v>
      </c>
      <c r="P181">
        <f>IF((J181+K181)=0,0,1)</f>
        <v>0</v>
      </c>
      <c r="Q181">
        <f>IF(P181=1,N181-M181,0)</f>
        <v>0</v>
      </c>
      <c r="R181">
        <f>IF(Q181&lt;0,0,Q181)</f>
        <v>0</v>
      </c>
      <c r="S181">
        <f>IF(N181=3,1,0)</f>
        <v>0</v>
      </c>
      <c r="T181">
        <f>_xlfn.IFNA(IF(S181=1,IF(B181="Overseas",1,0),0),0)</f>
        <v>0</v>
      </c>
    </row>
    <row r="182" spans="1:20" ht="15.75" hidden="1" customHeight="1" x14ac:dyDescent="0.2">
      <c r="A182" s="6" t="s">
        <v>143</v>
      </c>
      <c r="B182" t="str">
        <f>_xlfn.IFNA(VLOOKUP(A182,'IPLPlayerAuctionData (20-22)'!$A$3:$G$501,7,FALSE),"Others")</f>
        <v>Overseas</v>
      </c>
      <c r="C182" s="30">
        <f>COUNTIFS('IPLPlayerAuctionData (20-22)'!$A:$A,'IPL - Batsman Database (20-22)'!$A182,'IPLPlayerAuctionData (20-22)'!$F:$F,2020)</f>
        <v>0</v>
      </c>
      <c r="D182" s="30">
        <f>COUNTIFS('IPLPlayerAuctionData (20-22)'!$A:$A,'IPL - Batsman Database (20-22)'!$A182,'IPLPlayerAuctionData (20-22)'!$F:$F,2021)</f>
        <v>0</v>
      </c>
      <c r="E182" s="30">
        <f>COUNTIFS('IPLPlayerAuctionData (20-22)'!$A:$A,'IPL - Batsman Database (20-22)'!$A182,'IPLPlayerAuctionData (20-22)'!$F:$F,2022)</f>
        <v>1</v>
      </c>
      <c r="F182" s="30">
        <f>COUNTIFS('IPL20 - Most Runs'!$B:$B,'IPL - Batsman Database (20-22)'!$A182)</f>
        <v>0</v>
      </c>
      <c r="G182" s="30">
        <f>COUNTIFS('IPL21 - Most Runs'!$B:$B,'IPL - Batsman Database (20-22)'!$A182)</f>
        <v>0</v>
      </c>
      <c r="H182" s="30">
        <f>COUNTIFS('IPL22 - Most Runs'!$B:$B,'IPL - Batsman Database (20-22)'!$A182)</f>
        <v>1</v>
      </c>
      <c r="I182" s="30">
        <f>_xlfn.IFNA(VLOOKUP($A182,'IPL20 - Most Runs'!$B$2:$N$135,2,FALSE),0)</f>
        <v>0</v>
      </c>
      <c r="J182" s="30">
        <f>_xlfn.IFNA(VLOOKUP($A182,'IPL21 - Most Runs'!$B$2:$N$151,2,FALSE),0)</f>
        <v>0</v>
      </c>
      <c r="K182" s="30">
        <f>_xlfn.IFNA(VLOOKUP($A182,'IPL22 - Most Runs'!$B$2:$N$164,2,FALSE),0)</f>
        <v>4</v>
      </c>
      <c r="L182" s="15">
        <f>SUM(I182:K182)</f>
        <v>4</v>
      </c>
      <c r="M182" s="15">
        <f>SUM(C182:E182)</f>
        <v>1</v>
      </c>
      <c r="N182">
        <f>SUM(F182:H182)</f>
        <v>1</v>
      </c>
      <c r="O182">
        <f>COUNTIF(I182:K182,0)</f>
        <v>2</v>
      </c>
      <c r="P182">
        <f>IF((J182+K182)=0,0,1)</f>
        <v>1</v>
      </c>
      <c r="Q182">
        <f>IF(P182=1,N182-M182,0)</f>
        <v>0</v>
      </c>
      <c r="R182">
        <f>IF(Q182&lt;0,0,Q182)</f>
        <v>0</v>
      </c>
      <c r="S182">
        <f>IF(N182=3,1,0)</f>
        <v>0</v>
      </c>
      <c r="T182">
        <f>_xlfn.IFNA(IF(S182=1,IF(B182="Overseas",1,0),0),0)</f>
        <v>0</v>
      </c>
    </row>
    <row r="183" spans="1:20" ht="15.75" hidden="1" customHeight="1" x14ac:dyDescent="0.2">
      <c r="A183" s="6" t="s">
        <v>285</v>
      </c>
      <c r="B183" t="str">
        <f>_xlfn.IFNA(VLOOKUP(A183,'IPLPlayerAuctionData (20-22)'!$A$3:$G$501,7,FALSE),"Others")</f>
        <v>Indian</v>
      </c>
      <c r="C183" s="30">
        <f>COUNTIFS('IPLPlayerAuctionData (20-22)'!$A:$A,'IPL - Batsman Database (20-22)'!$A183,'IPLPlayerAuctionData (20-22)'!$F:$F,2020)</f>
        <v>0</v>
      </c>
      <c r="D183" s="30">
        <f>COUNTIFS('IPLPlayerAuctionData (20-22)'!$A:$A,'IPL - Batsman Database (20-22)'!$A183,'IPLPlayerAuctionData (20-22)'!$F:$F,2021)</f>
        <v>1</v>
      </c>
      <c r="E183" s="30">
        <f>COUNTIFS('IPLPlayerAuctionData (20-22)'!$A:$A,'IPL - Batsman Database (20-22)'!$A183,'IPLPlayerAuctionData (20-22)'!$F:$F,2022)</f>
        <v>1</v>
      </c>
      <c r="F183" s="30">
        <f>COUNTIFS('IPL20 - Most Runs'!$B:$B,'IPL - Batsman Database (20-22)'!$A183)</f>
        <v>0</v>
      </c>
      <c r="G183" s="30">
        <f>COUNTIFS('IPL21 - Most Runs'!$B:$B,'IPL - Batsman Database (20-22)'!$A183)</f>
        <v>1</v>
      </c>
      <c r="H183" s="30">
        <f>COUNTIFS('IPL22 - Most Runs'!$B:$B,'IPL - Batsman Database (20-22)'!$A183)</f>
        <v>1</v>
      </c>
      <c r="I183" s="30">
        <f>_xlfn.IFNA(VLOOKUP($A183,'IPL20 - Most Runs'!$B$2:$N$135,2,FALSE),0)</f>
        <v>0</v>
      </c>
      <c r="J183" s="30">
        <f>_xlfn.IFNA(VLOOKUP($A183,'IPL21 - Most Runs'!$B$2:$N$151,2,FALSE),0)</f>
        <v>2</v>
      </c>
      <c r="K183" s="30">
        <f>_xlfn.IFNA(VLOOKUP($A183,'IPL22 - Most Runs'!$B$2:$N$164,2,FALSE),0)</f>
        <v>2</v>
      </c>
      <c r="L183" s="15">
        <f>SUM(I183:K183)</f>
        <v>4</v>
      </c>
      <c r="M183" s="15">
        <f>SUM(C183:E183)</f>
        <v>2</v>
      </c>
      <c r="N183">
        <f>SUM(F183:H183)</f>
        <v>2</v>
      </c>
      <c r="O183">
        <f>COUNTIF(I183:K183,0)</f>
        <v>1</v>
      </c>
      <c r="P183">
        <f>IF((J183+K183)=0,0,1)</f>
        <v>1</v>
      </c>
      <c r="Q183">
        <f>IF(P183=1,N183-M183,0)</f>
        <v>0</v>
      </c>
      <c r="R183">
        <f>IF(Q183&lt;0,0,Q183)</f>
        <v>0</v>
      </c>
      <c r="S183">
        <f>IF(N183=3,1,0)</f>
        <v>0</v>
      </c>
      <c r="T183">
        <f>_xlfn.IFNA(IF(S183=1,IF(B183="Overseas",1,0),0),0)</f>
        <v>0</v>
      </c>
    </row>
    <row r="184" spans="1:20" ht="15.75" hidden="1" customHeight="1" x14ac:dyDescent="0.2">
      <c r="A184" s="6" t="s">
        <v>671</v>
      </c>
      <c r="B184" t="str">
        <f>_xlfn.IFNA(VLOOKUP(A184,'IPLPlayerAuctionData (20-22)'!$A$3:$G$501,7,FALSE),"Others")</f>
        <v>Others</v>
      </c>
      <c r="C184" s="30">
        <f>COUNTIFS('IPLPlayerAuctionData (20-22)'!$A:$A,'IPL - Batsman Database (20-22)'!$A184,'IPLPlayerAuctionData (20-22)'!$F:$F,2020)</f>
        <v>0</v>
      </c>
      <c r="D184" s="30">
        <f>COUNTIFS('IPLPlayerAuctionData (20-22)'!$A:$A,'IPL - Batsman Database (20-22)'!$A184,'IPLPlayerAuctionData (20-22)'!$F:$F,2021)</f>
        <v>0</v>
      </c>
      <c r="E184" s="30">
        <f>COUNTIFS('IPLPlayerAuctionData (20-22)'!$A:$A,'IPL - Batsman Database (20-22)'!$A184,'IPLPlayerAuctionData (20-22)'!$F:$F,2022)</f>
        <v>0</v>
      </c>
      <c r="F184" s="30">
        <f>COUNTIFS('IPL20 - Most Runs'!$B:$B,'IPL - Batsman Database (20-22)'!$A184)</f>
        <v>0</v>
      </c>
      <c r="G184" s="30">
        <f>COUNTIFS('IPL21 - Most Runs'!$B:$B,'IPL - Batsman Database (20-22)'!$A184)</f>
        <v>0</v>
      </c>
      <c r="H184" s="30">
        <f>COUNTIFS('IPL22 - Most Runs'!$B:$B,'IPL - Batsman Database (20-22)'!$A184)</f>
        <v>1</v>
      </c>
      <c r="I184" s="30">
        <f>_xlfn.IFNA(VLOOKUP($A184,'IPL20 - Most Runs'!$B$2:$N$135,2,FALSE),0)</f>
        <v>0</v>
      </c>
      <c r="J184" s="30">
        <f>_xlfn.IFNA(VLOOKUP($A184,'IPL21 - Most Runs'!$B$2:$N$151,2,FALSE),0)</f>
        <v>0</v>
      </c>
      <c r="K184" s="30">
        <f>_xlfn.IFNA(VLOOKUP($A184,'IPL22 - Most Runs'!$B$2:$N$164,2,FALSE),0)</f>
        <v>4</v>
      </c>
      <c r="L184" s="15">
        <f>SUM(I184:K184)</f>
        <v>4</v>
      </c>
      <c r="M184" s="15">
        <f>SUM(C184:E184)</f>
        <v>0</v>
      </c>
      <c r="N184">
        <f>SUM(F184:H184)</f>
        <v>1</v>
      </c>
      <c r="O184">
        <f>COUNTIF(I184:K184,0)</f>
        <v>2</v>
      </c>
      <c r="P184">
        <f>IF((J184+K184)=0,0,1)</f>
        <v>1</v>
      </c>
      <c r="Q184">
        <f>IF(P184=1,N184-M184,0)</f>
        <v>1</v>
      </c>
      <c r="R184">
        <f>IF(Q184&lt;0,0,Q184)</f>
        <v>1</v>
      </c>
      <c r="S184">
        <f>IF(N184=3,1,0)</f>
        <v>0</v>
      </c>
      <c r="T184">
        <f>_xlfn.IFNA(IF(S184=1,IF(B184="Overseas",1,0),0),0)</f>
        <v>0</v>
      </c>
    </row>
    <row r="185" spans="1:20" ht="15.75" hidden="1" customHeight="1" x14ac:dyDescent="0.2">
      <c r="A185" s="6" t="s">
        <v>230</v>
      </c>
      <c r="B185" t="str">
        <f>_xlfn.IFNA(VLOOKUP(A185,'IPLPlayerAuctionData (20-22)'!$A$3:$G$501,7,FALSE),"Others")</f>
        <v>Overseas</v>
      </c>
      <c r="C185" s="30">
        <f>COUNTIFS('IPLPlayerAuctionData (20-22)'!$A:$A,'IPL - Batsman Database (20-22)'!$A185,'IPLPlayerAuctionData (20-22)'!$F:$F,2020)</f>
        <v>0</v>
      </c>
      <c r="D185" s="30">
        <f>COUNTIFS('IPLPlayerAuctionData (20-22)'!$A:$A,'IPL - Batsman Database (20-22)'!$A185,'IPLPlayerAuctionData (20-22)'!$F:$F,2021)</f>
        <v>0</v>
      </c>
      <c r="E185" s="30">
        <f>COUNTIFS('IPLPlayerAuctionData (20-22)'!$A:$A,'IPL - Batsman Database (20-22)'!$A185,'IPLPlayerAuctionData (20-22)'!$F:$F,2022)</f>
        <v>1</v>
      </c>
      <c r="F185" s="30">
        <f>COUNTIFS('IPL20 - Most Runs'!$B:$B,'IPL - Batsman Database (20-22)'!$A185)</f>
        <v>1</v>
      </c>
      <c r="G185" s="30">
        <f>COUNTIFS('IPL21 - Most Runs'!$B:$B,'IPL - Batsman Database (20-22)'!$A185)</f>
        <v>1</v>
      </c>
      <c r="H185" s="30">
        <f>COUNTIFS('IPL22 - Most Runs'!$B:$B,'IPL - Batsman Database (20-22)'!$A185)</f>
        <v>0</v>
      </c>
      <c r="I185" s="30">
        <f>_xlfn.IFNA(VLOOKUP($A185,'IPL20 - Most Runs'!$B$2:$N$135,2,FALSE),0)</f>
        <v>1</v>
      </c>
      <c r="J185" s="30">
        <f>_xlfn.IFNA(VLOOKUP($A185,'IPL21 - Most Runs'!$B$2:$N$151,2,FALSE),0)</f>
        <v>3</v>
      </c>
      <c r="K185" s="30">
        <f>_xlfn.IFNA(VLOOKUP($A185,'IPL22 - Most Runs'!$B$2:$N$164,2,FALSE),0)</f>
        <v>0</v>
      </c>
      <c r="L185" s="15">
        <f>SUM(I185:K185)</f>
        <v>4</v>
      </c>
      <c r="M185" s="15">
        <f>SUM(C185:E185)</f>
        <v>1</v>
      </c>
      <c r="N185">
        <f>SUM(F185:H185)</f>
        <v>2</v>
      </c>
      <c r="O185">
        <f>COUNTIF(I185:K185,0)</f>
        <v>1</v>
      </c>
      <c r="P185">
        <f>IF((J185+K185)=0,0,1)</f>
        <v>1</v>
      </c>
      <c r="Q185">
        <f>IF(P185=1,N185-M185,0)</f>
        <v>1</v>
      </c>
      <c r="R185">
        <f>IF(Q185&lt;0,0,Q185)</f>
        <v>1</v>
      </c>
      <c r="S185">
        <f>IF(N185=3,1,0)</f>
        <v>0</v>
      </c>
      <c r="T185">
        <f>_xlfn.IFNA(IF(S185=1,IF(B185="Overseas",1,0),0),0)</f>
        <v>0</v>
      </c>
    </row>
    <row r="186" spans="1:20" ht="15.75" hidden="1" customHeight="1" x14ac:dyDescent="0.2">
      <c r="A186" s="6" t="s">
        <v>257</v>
      </c>
      <c r="B186" t="str">
        <f>_xlfn.IFNA(VLOOKUP(A186,'IPLPlayerAuctionData (20-22)'!$A$3:$G$501,7,FALSE),"Others")</f>
        <v>Indian</v>
      </c>
      <c r="C186" s="30">
        <f>COUNTIFS('IPLPlayerAuctionData (20-22)'!$A:$A,'IPL - Batsman Database (20-22)'!$A186,'IPLPlayerAuctionData (20-22)'!$F:$F,2020)</f>
        <v>1</v>
      </c>
      <c r="D186" s="30">
        <f>COUNTIFS('IPLPlayerAuctionData (20-22)'!$A:$A,'IPL - Batsman Database (20-22)'!$A186,'IPLPlayerAuctionData (20-22)'!$F:$F,2021)</f>
        <v>0</v>
      </c>
      <c r="E186" s="30">
        <f>COUNTIFS('IPLPlayerAuctionData (20-22)'!$A:$A,'IPL - Batsman Database (20-22)'!$A186,'IPLPlayerAuctionData (20-22)'!$F:$F,2022)</f>
        <v>1</v>
      </c>
      <c r="F186" s="30">
        <f>COUNTIFS('IPL20 - Most Runs'!$B:$B,'IPL - Batsman Database (20-22)'!$A186)</f>
        <v>1</v>
      </c>
      <c r="G186" s="30">
        <f>COUNTIFS('IPL21 - Most Runs'!$B:$B,'IPL - Batsman Database (20-22)'!$A186)</f>
        <v>1</v>
      </c>
      <c r="H186" s="30">
        <f>COUNTIFS('IPL22 - Most Runs'!$B:$B,'IPL - Batsman Database (20-22)'!$A186)</f>
        <v>0</v>
      </c>
      <c r="I186" s="30">
        <f>_xlfn.IFNA(VLOOKUP($A186,'IPL20 - Most Runs'!$B$2:$N$135,2,FALSE),0)</f>
        <v>2</v>
      </c>
      <c r="J186" s="30">
        <f>_xlfn.IFNA(VLOOKUP($A186,'IPL21 - Most Runs'!$B$2:$N$151,2,FALSE),0)</f>
        <v>2</v>
      </c>
      <c r="K186" s="30">
        <f>_xlfn.IFNA(VLOOKUP($A186,'IPL22 - Most Runs'!$B$2:$N$164,2,FALSE),0)</f>
        <v>0</v>
      </c>
      <c r="L186" s="15">
        <f>SUM(I186:K186)</f>
        <v>4</v>
      </c>
      <c r="M186" s="15">
        <f>SUM(C186:E186)</f>
        <v>2</v>
      </c>
      <c r="N186">
        <f>SUM(F186:H186)</f>
        <v>2</v>
      </c>
      <c r="O186">
        <f>COUNTIF(I186:K186,0)</f>
        <v>1</v>
      </c>
      <c r="P186">
        <f>IF((J186+K186)=0,0,1)</f>
        <v>1</v>
      </c>
      <c r="Q186">
        <f>IF(P186=1,N186-M186,0)</f>
        <v>0</v>
      </c>
      <c r="R186">
        <f>IF(Q186&lt;0,0,Q186)</f>
        <v>0</v>
      </c>
      <c r="S186">
        <f>IF(N186=3,1,0)</f>
        <v>0</v>
      </c>
      <c r="T186">
        <f>_xlfn.IFNA(IF(S186=1,IF(B186="Overseas",1,0),0),0)</f>
        <v>0</v>
      </c>
    </row>
    <row r="187" spans="1:20" ht="15.75" hidden="1" customHeight="1" x14ac:dyDescent="0.2">
      <c r="A187" s="6" t="s">
        <v>83</v>
      </c>
      <c r="B187" t="str">
        <f>_xlfn.IFNA(VLOOKUP(A187,'IPLPlayerAuctionData (20-22)'!$A$3:$G$501,7,FALSE),"Others")</f>
        <v>Overseas</v>
      </c>
      <c r="C187" s="30">
        <f>COUNTIFS('IPLPlayerAuctionData (20-22)'!$A:$A,'IPL - Batsman Database (20-22)'!$A187,'IPLPlayerAuctionData (20-22)'!$F:$F,2020)</f>
        <v>0</v>
      </c>
      <c r="D187" s="30">
        <f>COUNTIFS('IPLPlayerAuctionData (20-22)'!$A:$A,'IPL - Batsman Database (20-22)'!$A187,'IPLPlayerAuctionData (20-22)'!$F:$F,2021)</f>
        <v>1</v>
      </c>
      <c r="E187" s="30">
        <f>COUNTIFS('IPLPlayerAuctionData (20-22)'!$A:$A,'IPL - Batsman Database (20-22)'!$A187,'IPLPlayerAuctionData (20-22)'!$F:$F,2022)</f>
        <v>1</v>
      </c>
      <c r="F187" s="30">
        <f>COUNTIFS('IPL20 - Most Runs'!$B:$B,'IPL - Batsman Database (20-22)'!$A187)</f>
        <v>0</v>
      </c>
      <c r="G187" s="30">
        <f>COUNTIFS('IPL21 - Most Runs'!$B:$B,'IPL - Batsman Database (20-22)'!$A187)</f>
        <v>1</v>
      </c>
      <c r="H187" s="30">
        <f>COUNTIFS('IPL22 - Most Runs'!$B:$B,'IPL - Batsman Database (20-22)'!$A187)</f>
        <v>0</v>
      </c>
      <c r="I187" s="30">
        <f>_xlfn.IFNA(VLOOKUP($A187,'IPL20 - Most Runs'!$B$2:$N$135,2,FALSE),0)</f>
        <v>0</v>
      </c>
      <c r="J187" s="30">
        <f>_xlfn.IFNA(VLOOKUP($A187,'IPL21 - Most Runs'!$B$2:$N$151,2,FALSE),0)</f>
        <v>4</v>
      </c>
      <c r="K187" s="30">
        <f>_xlfn.IFNA(VLOOKUP($A187,'IPL22 - Most Runs'!$B$2:$N$164,2,FALSE),0)</f>
        <v>0</v>
      </c>
      <c r="L187" s="15">
        <f>SUM(I187:K187)</f>
        <v>4</v>
      </c>
      <c r="M187" s="15">
        <f>SUM(C187:E187)</f>
        <v>2</v>
      </c>
      <c r="N187">
        <f>SUM(F187:H187)</f>
        <v>1</v>
      </c>
      <c r="O187">
        <f>COUNTIF(I187:K187,0)</f>
        <v>2</v>
      </c>
      <c r="P187">
        <f>IF((J187+K187)=0,0,1)</f>
        <v>1</v>
      </c>
      <c r="Q187">
        <f>IF(P187=1,N187-M187,0)</f>
        <v>-1</v>
      </c>
      <c r="R187">
        <f>IF(Q187&lt;0,0,Q187)</f>
        <v>0</v>
      </c>
      <c r="S187">
        <f>IF(N187=3,1,0)</f>
        <v>0</v>
      </c>
      <c r="T187">
        <f>_xlfn.IFNA(IF(S187=1,IF(B187="Overseas",1,0),0),0)</f>
        <v>0</v>
      </c>
    </row>
    <row r="188" spans="1:20" ht="15.75" hidden="1" customHeight="1" x14ac:dyDescent="0.2">
      <c r="A188" s="6" t="s">
        <v>289</v>
      </c>
      <c r="B188" t="str">
        <f>_xlfn.IFNA(VLOOKUP(A188,'IPLPlayerAuctionData (20-22)'!$A$3:$G$501,7,FALSE),"Others")</f>
        <v>Overseas</v>
      </c>
      <c r="C188" s="30">
        <f>COUNTIFS('IPLPlayerAuctionData (20-22)'!$A:$A,'IPL - Batsman Database (20-22)'!$A188,'IPLPlayerAuctionData (20-22)'!$F:$F,2020)</f>
        <v>0</v>
      </c>
      <c r="D188" s="30">
        <f>COUNTIFS('IPLPlayerAuctionData (20-22)'!$A:$A,'IPL - Batsman Database (20-22)'!$A188,'IPLPlayerAuctionData (20-22)'!$F:$F,2021)</f>
        <v>0</v>
      </c>
      <c r="E188" s="30">
        <f>COUNTIFS('IPLPlayerAuctionData (20-22)'!$A:$A,'IPL - Batsman Database (20-22)'!$A188,'IPLPlayerAuctionData (20-22)'!$F:$F,2022)</f>
        <v>1</v>
      </c>
      <c r="F188" s="30">
        <f>COUNTIFS('IPL20 - Most Runs'!$B:$B,'IPL - Batsman Database (20-22)'!$A188)</f>
        <v>0</v>
      </c>
      <c r="G188" s="30">
        <f>COUNTIFS('IPL21 - Most Runs'!$B:$B,'IPL - Batsman Database (20-22)'!$A188)</f>
        <v>0</v>
      </c>
      <c r="H188" s="30">
        <f>COUNTIFS('IPL22 - Most Runs'!$B:$B,'IPL - Batsman Database (20-22)'!$A188)</f>
        <v>1</v>
      </c>
      <c r="I188" s="30">
        <f>_xlfn.IFNA(VLOOKUP($A188,'IPL20 - Most Runs'!$B$2:$N$135,2,FALSE),0)</f>
        <v>0</v>
      </c>
      <c r="J188" s="30">
        <f>_xlfn.IFNA(VLOOKUP($A188,'IPL21 - Most Runs'!$B$2:$N$151,2,FALSE),0)</f>
        <v>0</v>
      </c>
      <c r="K188" s="30">
        <f>_xlfn.IFNA(VLOOKUP($A188,'IPL22 - Most Runs'!$B$2:$N$164,2,FALSE),0)</f>
        <v>3</v>
      </c>
      <c r="L188" s="15">
        <f>SUM(I188:K188)</f>
        <v>3</v>
      </c>
      <c r="M188" s="15">
        <f>SUM(C188:E188)</f>
        <v>1</v>
      </c>
      <c r="N188">
        <f>SUM(F188:H188)</f>
        <v>1</v>
      </c>
      <c r="O188">
        <f>COUNTIF(I188:K188,0)</f>
        <v>2</v>
      </c>
      <c r="P188">
        <f>IF((J188+K188)=0,0,1)</f>
        <v>1</v>
      </c>
      <c r="Q188">
        <f>IF(P188=1,N188-M188,0)</f>
        <v>0</v>
      </c>
      <c r="R188">
        <f>IF(Q188&lt;0,0,Q188)</f>
        <v>0</v>
      </c>
      <c r="S188">
        <f>IF(N188=3,1,0)</f>
        <v>0</v>
      </c>
      <c r="T188">
        <f>_xlfn.IFNA(IF(S188=1,IF(B188="Overseas",1,0),0),0)</f>
        <v>0</v>
      </c>
    </row>
    <row r="189" spans="1:20" ht="15.75" hidden="1" customHeight="1" x14ac:dyDescent="0.2">
      <c r="A189" s="6" t="s">
        <v>310</v>
      </c>
      <c r="B189" t="str">
        <f>_xlfn.IFNA(VLOOKUP(A189,'IPLPlayerAuctionData (20-22)'!$A$3:$G$501,7,FALSE),"Others")</f>
        <v>Overseas</v>
      </c>
      <c r="C189" s="30">
        <f>COUNTIFS('IPLPlayerAuctionData (20-22)'!$A:$A,'IPL - Batsman Database (20-22)'!$A189,'IPLPlayerAuctionData (20-22)'!$F:$F,2020)</f>
        <v>0</v>
      </c>
      <c r="D189" s="30">
        <f>COUNTIFS('IPLPlayerAuctionData (20-22)'!$A:$A,'IPL - Batsman Database (20-22)'!$A189,'IPLPlayerAuctionData (20-22)'!$F:$F,2021)</f>
        <v>0</v>
      </c>
      <c r="E189" s="30">
        <f>COUNTIFS('IPLPlayerAuctionData (20-22)'!$A:$A,'IPL - Batsman Database (20-22)'!$A189,'IPLPlayerAuctionData (20-22)'!$F:$F,2022)</f>
        <v>1</v>
      </c>
      <c r="F189" s="30">
        <f>COUNTIFS('IPL20 - Most Runs'!$B:$B,'IPL - Batsman Database (20-22)'!$A189)</f>
        <v>0</v>
      </c>
      <c r="G189" s="30">
        <f>COUNTIFS('IPL21 - Most Runs'!$B:$B,'IPL - Batsman Database (20-22)'!$A189)</f>
        <v>0</v>
      </c>
      <c r="H189" s="30">
        <f>COUNTIFS('IPL22 - Most Runs'!$B:$B,'IPL - Batsman Database (20-22)'!$A189)</f>
        <v>1</v>
      </c>
      <c r="I189" s="30">
        <f>_xlfn.IFNA(VLOOKUP($A189,'IPL20 - Most Runs'!$B$2:$N$135,2,FALSE),0)</f>
        <v>0</v>
      </c>
      <c r="J189" s="30">
        <f>_xlfn.IFNA(VLOOKUP($A189,'IPL21 - Most Runs'!$B$2:$N$151,2,FALSE),0)</f>
        <v>0</v>
      </c>
      <c r="K189" s="30">
        <f>_xlfn.IFNA(VLOOKUP($A189,'IPL22 - Most Runs'!$B$2:$N$164,2,FALSE),0)</f>
        <v>3</v>
      </c>
      <c r="L189" s="15">
        <f>SUM(I189:K189)</f>
        <v>3</v>
      </c>
      <c r="M189" s="15">
        <f>SUM(C189:E189)</f>
        <v>1</v>
      </c>
      <c r="N189">
        <f>SUM(F189:H189)</f>
        <v>1</v>
      </c>
      <c r="O189">
        <f>COUNTIF(I189:K189,0)</f>
        <v>2</v>
      </c>
      <c r="P189">
        <f>IF((J189+K189)=0,0,1)</f>
        <v>1</v>
      </c>
      <c r="Q189">
        <f>IF(P189=1,N189-M189,0)</f>
        <v>0</v>
      </c>
      <c r="R189">
        <f>IF(Q189&lt;0,0,Q189)</f>
        <v>0</v>
      </c>
      <c r="S189">
        <f>IF(N189=3,1,0)</f>
        <v>0</v>
      </c>
      <c r="T189">
        <f>_xlfn.IFNA(IF(S189=1,IF(B189="Overseas",1,0),0),0)</f>
        <v>0</v>
      </c>
    </row>
    <row r="190" spans="1:20" ht="15.75" hidden="1" customHeight="1" x14ac:dyDescent="0.2">
      <c r="A190" s="6" t="s">
        <v>329</v>
      </c>
      <c r="B190" t="str">
        <f>_xlfn.IFNA(VLOOKUP(A190,'IPLPlayerAuctionData (20-22)'!$A$3:$G$501,7,FALSE),"Others")</f>
        <v>Overseas</v>
      </c>
      <c r="C190" s="30">
        <f>COUNTIFS('IPLPlayerAuctionData (20-22)'!$A:$A,'IPL - Batsman Database (20-22)'!$A190,'IPLPlayerAuctionData (20-22)'!$F:$F,2020)</f>
        <v>0</v>
      </c>
      <c r="D190" s="30">
        <f>COUNTIFS('IPLPlayerAuctionData (20-22)'!$A:$A,'IPL - Batsman Database (20-22)'!$A190,'IPLPlayerAuctionData (20-22)'!$F:$F,2021)</f>
        <v>0</v>
      </c>
      <c r="E190" s="30">
        <f>COUNTIFS('IPLPlayerAuctionData (20-22)'!$A:$A,'IPL - Batsman Database (20-22)'!$A190,'IPLPlayerAuctionData (20-22)'!$F:$F,2022)</f>
        <v>1</v>
      </c>
      <c r="F190" s="30">
        <f>COUNTIFS('IPL20 - Most Runs'!$B:$B,'IPL - Batsman Database (20-22)'!$A190)</f>
        <v>0</v>
      </c>
      <c r="G190" s="30">
        <f>COUNTIFS('IPL21 - Most Runs'!$B:$B,'IPL - Batsman Database (20-22)'!$A190)</f>
        <v>1</v>
      </c>
      <c r="H190" s="30">
        <f>COUNTIFS('IPL22 - Most Runs'!$B:$B,'IPL - Batsman Database (20-22)'!$A190)</f>
        <v>1</v>
      </c>
      <c r="I190" s="30">
        <f>_xlfn.IFNA(VLOOKUP($A190,'IPL20 - Most Runs'!$B$2:$N$135,2,FALSE),0)</f>
        <v>0</v>
      </c>
      <c r="J190" s="30">
        <f>_xlfn.IFNA(VLOOKUP($A190,'IPL21 - Most Runs'!$B$2:$N$151,2,FALSE),0)</f>
        <v>1</v>
      </c>
      <c r="K190" s="30">
        <f>_xlfn.IFNA(VLOOKUP($A190,'IPL22 - Most Runs'!$B$2:$N$164,2,FALSE),0)</f>
        <v>2</v>
      </c>
      <c r="L190" s="15">
        <f>SUM(I190:K190)</f>
        <v>3</v>
      </c>
      <c r="M190" s="15">
        <f>SUM(C190:E190)</f>
        <v>1</v>
      </c>
      <c r="N190">
        <f>SUM(F190:H190)</f>
        <v>2</v>
      </c>
      <c r="O190">
        <f>COUNTIF(I190:K190,0)</f>
        <v>1</v>
      </c>
      <c r="P190">
        <f>IF((J190+K190)=0,0,1)</f>
        <v>1</v>
      </c>
      <c r="Q190">
        <f>IF(P190=1,N190-M190,0)</f>
        <v>1</v>
      </c>
      <c r="R190">
        <f>IF(Q190&lt;0,0,Q190)</f>
        <v>1</v>
      </c>
      <c r="S190">
        <f>IF(N190=3,1,0)</f>
        <v>0</v>
      </c>
      <c r="T190">
        <f>_xlfn.IFNA(IF(S190=1,IF(B190="Overseas",1,0),0),0)</f>
        <v>0</v>
      </c>
    </row>
    <row r="191" spans="1:20" ht="15.75" hidden="1" customHeight="1" x14ac:dyDescent="0.2">
      <c r="A191" s="6" t="s">
        <v>672</v>
      </c>
      <c r="B191" t="str">
        <f>_xlfn.IFNA(VLOOKUP(A191,'IPLPlayerAuctionData (20-22)'!$A$3:$G$501,7,FALSE),"Others")</f>
        <v>Overseas</v>
      </c>
      <c r="C191" s="30">
        <f>COUNTIFS('IPLPlayerAuctionData (20-22)'!$A:$A,'IPL - Batsman Database (20-22)'!$A191,'IPLPlayerAuctionData (20-22)'!$F:$F,2020)</f>
        <v>0</v>
      </c>
      <c r="D191" s="30">
        <f>COUNTIFS('IPLPlayerAuctionData (20-22)'!$A:$A,'IPL - Batsman Database (20-22)'!$A191,'IPLPlayerAuctionData (20-22)'!$F:$F,2021)</f>
        <v>0</v>
      </c>
      <c r="E191" s="30">
        <f>COUNTIFS('IPLPlayerAuctionData (20-22)'!$A:$A,'IPL - Batsman Database (20-22)'!$A191,'IPLPlayerAuctionData (20-22)'!$F:$F,2022)</f>
        <v>1</v>
      </c>
      <c r="F191" s="30">
        <f>COUNTIFS('IPL20 - Most Runs'!$B:$B,'IPL - Batsman Database (20-22)'!$A191)</f>
        <v>0</v>
      </c>
      <c r="G191" s="30">
        <f>COUNTIFS('IPL21 - Most Runs'!$B:$B,'IPL - Batsman Database (20-22)'!$A191)</f>
        <v>0</v>
      </c>
      <c r="H191" s="30">
        <f>COUNTIFS('IPL22 - Most Runs'!$B:$B,'IPL - Batsman Database (20-22)'!$A191)</f>
        <v>1</v>
      </c>
      <c r="I191" s="30">
        <f>_xlfn.IFNA(VLOOKUP($A191,'IPL20 - Most Runs'!$B$2:$N$135,2,FALSE),0)</f>
        <v>0</v>
      </c>
      <c r="J191" s="30">
        <f>_xlfn.IFNA(VLOOKUP($A191,'IPL21 - Most Runs'!$B$2:$N$151,2,FALSE),0)</f>
        <v>0</v>
      </c>
      <c r="K191" s="30">
        <f>_xlfn.IFNA(VLOOKUP($A191,'IPL22 - Most Runs'!$B$2:$N$164,2,FALSE),0)</f>
        <v>3</v>
      </c>
      <c r="L191" s="15">
        <f>SUM(I191:K191)</f>
        <v>3</v>
      </c>
      <c r="M191" s="15">
        <f>SUM(C191:E191)</f>
        <v>1</v>
      </c>
      <c r="N191">
        <f>SUM(F191:H191)</f>
        <v>1</v>
      </c>
      <c r="O191">
        <f>COUNTIF(I191:K191,0)</f>
        <v>2</v>
      </c>
      <c r="P191">
        <f>IF((J191+K191)=0,0,1)</f>
        <v>1</v>
      </c>
      <c r="Q191">
        <f>IF(P191=1,N191-M191,0)</f>
        <v>0</v>
      </c>
      <c r="R191">
        <f>IF(Q191&lt;0,0,Q191)</f>
        <v>0</v>
      </c>
      <c r="S191">
        <f>IF(N191=3,1,0)</f>
        <v>0</v>
      </c>
      <c r="T191">
        <f>_xlfn.IFNA(IF(S191=1,IF(B191="Overseas",1,0),0),0)</f>
        <v>0</v>
      </c>
    </row>
    <row r="192" spans="1:20" ht="15.75" hidden="1" customHeight="1" x14ac:dyDescent="0.2">
      <c r="A192" s="6" t="s">
        <v>673</v>
      </c>
      <c r="B192" t="str">
        <f>_xlfn.IFNA(VLOOKUP(A192,'IPLPlayerAuctionData (20-22)'!$A$3:$G$501,7,FALSE),"Others")</f>
        <v>Others</v>
      </c>
      <c r="C192" s="30">
        <f>COUNTIFS('IPLPlayerAuctionData (20-22)'!$A:$A,'IPL - Batsman Database (20-22)'!$A192,'IPLPlayerAuctionData (20-22)'!$F:$F,2020)</f>
        <v>0</v>
      </c>
      <c r="D192" s="30">
        <f>COUNTIFS('IPLPlayerAuctionData (20-22)'!$A:$A,'IPL - Batsman Database (20-22)'!$A192,'IPLPlayerAuctionData (20-22)'!$F:$F,2021)</f>
        <v>0</v>
      </c>
      <c r="E192" s="30">
        <f>COUNTIFS('IPLPlayerAuctionData (20-22)'!$A:$A,'IPL - Batsman Database (20-22)'!$A192,'IPLPlayerAuctionData (20-22)'!$F:$F,2022)</f>
        <v>0</v>
      </c>
      <c r="F192" s="30">
        <f>COUNTIFS('IPL20 - Most Runs'!$B:$B,'IPL - Batsman Database (20-22)'!$A192)</f>
        <v>0</v>
      </c>
      <c r="G192" s="30">
        <f>COUNTIFS('IPL21 - Most Runs'!$B:$B,'IPL - Batsman Database (20-22)'!$A192)</f>
        <v>0</v>
      </c>
      <c r="H192" s="30">
        <f>COUNTIFS('IPL22 - Most Runs'!$B:$B,'IPL - Batsman Database (20-22)'!$A192)</f>
        <v>1</v>
      </c>
      <c r="I192" s="30">
        <f>_xlfn.IFNA(VLOOKUP($A192,'IPL20 - Most Runs'!$B$2:$N$135,2,FALSE),0)</f>
        <v>0</v>
      </c>
      <c r="J192" s="30">
        <f>_xlfn.IFNA(VLOOKUP($A192,'IPL21 - Most Runs'!$B$2:$N$151,2,FALSE),0)</f>
        <v>0</v>
      </c>
      <c r="K192" s="30">
        <f>_xlfn.IFNA(VLOOKUP($A192,'IPL22 - Most Runs'!$B$2:$N$164,2,FALSE),0)</f>
        <v>3</v>
      </c>
      <c r="L192" s="15">
        <f>SUM(I192:K192)</f>
        <v>3</v>
      </c>
      <c r="M192" s="15">
        <f>SUM(C192:E192)</f>
        <v>0</v>
      </c>
      <c r="N192">
        <f>SUM(F192:H192)</f>
        <v>1</v>
      </c>
      <c r="O192">
        <f>COUNTIF(I192:K192,0)</f>
        <v>2</v>
      </c>
      <c r="P192">
        <f>IF((J192+K192)=0,0,1)</f>
        <v>1</v>
      </c>
      <c r="Q192">
        <f>IF(P192=1,N192-M192,0)</f>
        <v>1</v>
      </c>
      <c r="R192">
        <f>IF(Q192&lt;0,0,Q192)</f>
        <v>1</v>
      </c>
      <c r="S192">
        <f>IF(N192=3,1,0)</f>
        <v>0</v>
      </c>
      <c r="T192">
        <f>_xlfn.IFNA(IF(S192=1,IF(B192="Overseas",1,0),0),0)</f>
        <v>0</v>
      </c>
    </row>
    <row r="193" spans="1:20" ht="15.75" hidden="1" customHeight="1" x14ac:dyDescent="0.2">
      <c r="A193" s="6" t="s">
        <v>103</v>
      </c>
      <c r="B193" t="str">
        <f>_xlfn.IFNA(VLOOKUP(A193,'IPLPlayerAuctionData (20-22)'!$A$3:$G$501,7,FALSE),"Others")</f>
        <v>Indian</v>
      </c>
      <c r="C193" s="30">
        <f>COUNTIFS('IPLPlayerAuctionData (20-22)'!$A:$A,'IPL - Batsman Database (20-22)'!$A193,'IPLPlayerAuctionData (20-22)'!$F:$F,2020)</f>
        <v>0</v>
      </c>
      <c r="D193" s="30">
        <f>COUNTIFS('IPLPlayerAuctionData (20-22)'!$A:$A,'IPL - Batsman Database (20-22)'!$A193,'IPLPlayerAuctionData (20-22)'!$F:$F,2021)</f>
        <v>0</v>
      </c>
      <c r="E193" s="30">
        <f>COUNTIFS('IPLPlayerAuctionData (20-22)'!$A:$A,'IPL - Batsman Database (20-22)'!$A193,'IPLPlayerAuctionData (20-22)'!$F:$F,2022)</f>
        <v>1</v>
      </c>
      <c r="F193" s="30">
        <f>COUNTIFS('IPL20 - Most Runs'!$B:$B,'IPL - Batsman Database (20-22)'!$A193)</f>
        <v>0</v>
      </c>
      <c r="G193" s="30">
        <f>COUNTIFS('IPL21 - Most Runs'!$B:$B,'IPL - Batsman Database (20-22)'!$A193)</f>
        <v>1</v>
      </c>
      <c r="H193" s="30">
        <f>COUNTIFS('IPL22 - Most Runs'!$B:$B,'IPL - Batsman Database (20-22)'!$A193)</f>
        <v>1</v>
      </c>
      <c r="I193" s="30">
        <f>_xlfn.IFNA(VLOOKUP($A193,'IPL20 - Most Runs'!$B$2:$N$135,2,FALSE),0)</f>
        <v>0</v>
      </c>
      <c r="J193" s="30">
        <f>_xlfn.IFNA(VLOOKUP($A193,'IPL21 - Most Runs'!$B$2:$N$151,2,FALSE),0)</f>
        <v>1</v>
      </c>
      <c r="K193" s="30">
        <f>_xlfn.IFNA(VLOOKUP($A193,'IPL22 - Most Runs'!$B$2:$N$164,2,FALSE),0)</f>
        <v>2</v>
      </c>
      <c r="L193" s="15">
        <f>SUM(I193:K193)</f>
        <v>3</v>
      </c>
      <c r="M193" s="15">
        <f>SUM(C193:E193)</f>
        <v>1</v>
      </c>
      <c r="N193">
        <f>SUM(F193:H193)</f>
        <v>2</v>
      </c>
      <c r="O193">
        <f>COUNTIF(I193:K193,0)</f>
        <v>1</v>
      </c>
      <c r="P193">
        <f>IF((J193+K193)=0,0,1)</f>
        <v>1</v>
      </c>
      <c r="Q193">
        <f>IF(P193=1,N193-M193,0)</f>
        <v>1</v>
      </c>
      <c r="R193">
        <f>IF(Q193&lt;0,0,Q193)</f>
        <v>1</v>
      </c>
      <c r="S193">
        <f>IF(N193=3,1,0)</f>
        <v>0</v>
      </c>
      <c r="T193">
        <f>_xlfn.IFNA(IF(S193=1,IF(B193="Overseas",1,0),0),0)</f>
        <v>0</v>
      </c>
    </row>
    <row r="194" spans="1:20" ht="15.75" hidden="1" customHeight="1" x14ac:dyDescent="0.2">
      <c r="A194" s="6" t="s">
        <v>258</v>
      </c>
      <c r="B194" t="str">
        <f>_xlfn.IFNA(VLOOKUP(A194,'IPLPlayerAuctionData (20-22)'!$A$3:$G$501,7,FALSE),"Others")</f>
        <v>Indian</v>
      </c>
      <c r="C194" s="30">
        <f>COUNTIFS('IPLPlayerAuctionData (20-22)'!$A:$A,'IPL - Batsman Database (20-22)'!$A194,'IPLPlayerAuctionData (20-22)'!$F:$F,2020)</f>
        <v>0</v>
      </c>
      <c r="D194" s="30">
        <f>COUNTIFS('IPLPlayerAuctionData (20-22)'!$A:$A,'IPL - Batsman Database (20-22)'!$A194,'IPLPlayerAuctionData (20-22)'!$F:$F,2021)</f>
        <v>0</v>
      </c>
      <c r="E194" s="30">
        <f>COUNTIFS('IPLPlayerAuctionData (20-22)'!$A:$A,'IPL - Batsman Database (20-22)'!$A194,'IPLPlayerAuctionData (20-22)'!$F:$F,2022)</f>
        <v>1</v>
      </c>
      <c r="F194" s="30">
        <f>COUNTIFS('IPL20 - Most Runs'!$B:$B,'IPL - Batsman Database (20-22)'!$A194)</f>
        <v>0</v>
      </c>
      <c r="G194" s="30">
        <f>COUNTIFS('IPL21 - Most Runs'!$B:$B,'IPL - Batsman Database (20-22)'!$A194)</f>
        <v>0</v>
      </c>
      <c r="H194" s="30">
        <f>COUNTIFS('IPL22 - Most Runs'!$B:$B,'IPL - Batsman Database (20-22)'!$A194)</f>
        <v>1</v>
      </c>
      <c r="I194" s="30">
        <f>_xlfn.IFNA(VLOOKUP($A194,'IPL20 - Most Runs'!$B$2:$N$135,2,FALSE),0)</f>
        <v>0</v>
      </c>
      <c r="J194" s="30">
        <f>_xlfn.IFNA(VLOOKUP($A194,'IPL21 - Most Runs'!$B$2:$N$151,2,FALSE),0)</f>
        <v>0</v>
      </c>
      <c r="K194" s="30">
        <f>_xlfn.IFNA(VLOOKUP($A194,'IPL22 - Most Runs'!$B$2:$N$164,2,FALSE),0)</f>
        <v>3</v>
      </c>
      <c r="L194" s="15">
        <f>SUM(I194:K194)</f>
        <v>3</v>
      </c>
      <c r="M194" s="15">
        <f>SUM(C194:E194)</f>
        <v>1</v>
      </c>
      <c r="N194">
        <f>SUM(F194:H194)</f>
        <v>1</v>
      </c>
      <c r="O194">
        <f>COUNTIF(I194:K194,0)</f>
        <v>2</v>
      </c>
      <c r="P194">
        <f>IF((J194+K194)=0,0,1)</f>
        <v>1</v>
      </c>
      <c r="Q194">
        <f>IF(P194=1,N194-M194,0)</f>
        <v>0</v>
      </c>
      <c r="R194">
        <f>IF(Q194&lt;0,0,Q194)</f>
        <v>0</v>
      </c>
      <c r="S194">
        <f>IF(N194=3,1,0)</f>
        <v>0</v>
      </c>
      <c r="T194">
        <f>_xlfn.IFNA(IF(S194=1,IF(B194="Overseas",1,0),0),0)</f>
        <v>0</v>
      </c>
    </row>
    <row r="195" spans="1:20" ht="15.75" hidden="1" customHeight="1" x14ac:dyDescent="0.2">
      <c r="A195" s="6" t="s">
        <v>161</v>
      </c>
      <c r="B195" t="str">
        <f>_xlfn.IFNA(VLOOKUP(A195,'IPLPlayerAuctionData (20-22)'!$A$3:$G$501,7,FALSE),"Others")</f>
        <v>Overseas</v>
      </c>
      <c r="C195" s="30">
        <f>COUNTIFS('IPLPlayerAuctionData (20-22)'!$A:$A,'IPL - Batsman Database (20-22)'!$A195,'IPLPlayerAuctionData (20-22)'!$F:$F,2020)</f>
        <v>0</v>
      </c>
      <c r="D195" s="30">
        <f>COUNTIFS('IPLPlayerAuctionData (20-22)'!$A:$A,'IPL - Batsman Database (20-22)'!$A195,'IPLPlayerAuctionData (20-22)'!$F:$F,2021)</f>
        <v>0</v>
      </c>
      <c r="E195" s="30">
        <f>COUNTIFS('IPLPlayerAuctionData (20-22)'!$A:$A,'IPL - Batsman Database (20-22)'!$A195,'IPLPlayerAuctionData (20-22)'!$F:$F,2022)</f>
        <v>1</v>
      </c>
      <c r="F195" s="30">
        <f>COUNTIFS('IPL20 - Most Runs'!$B:$B,'IPL - Batsman Database (20-22)'!$A195)</f>
        <v>0</v>
      </c>
      <c r="G195" s="30">
        <f>COUNTIFS('IPL21 - Most Runs'!$B:$B,'IPL - Batsman Database (20-22)'!$A195)</f>
        <v>0</v>
      </c>
      <c r="H195" s="30">
        <f>COUNTIFS('IPL22 - Most Runs'!$B:$B,'IPL - Batsman Database (20-22)'!$A195)</f>
        <v>1</v>
      </c>
      <c r="I195" s="30">
        <f>_xlfn.IFNA(VLOOKUP($A195,'IPL20 - Most Runs'!$B$2:$N$135,2,FALSE),0)</f>
        <v>0</v>
      </c>
      <c r="J195" s="30">
        <f>_xlfn.IFNA(VLOOKUP($A195,'IPL21 - Most Runs'!$B$2:$N$151,2,FALSE),0)</f>
        <v>0</v>
      </c>
      <c r="K195" s="30">
        <f>_xlfn.IFNA(VLOOKUP($A195,'IPL22 - Most Runs'!$B$2:$N$164,2,FALSE),0)</f>
        <v>3</v>
      </c>
      <c r="L195" s="15">
        <f>SUM(I195:K195)</f>
        <v>3</v>
      </c>
      <c r="M195" s="15">
        <f>SUM(C195:E195)</f>
        <v>1</v>
      </c>
      <c r="N195">
        <f>SUM(F195:H195)</f>
        <v>1</v>
      </c>
      <c r="O195">
        <f>COUNTIF(I195:K195,0)</f>
        <v>2</v>
      </c>
      <c r="P195">
        <f>IF((J195+K195)=0,0,1)</f>
        <v>1</v>
      </c>
      <c r="Q195">
        <f>IF(P195=1,N195-M195,0)</f>
        <v>0</v>
      </c>
      <c r="R195">
        <f>IF(Q195&lt;0,0,Q195)</f>
        <v>0</v>
      </c>
      <c r="S195">
        <f>IF(N195=3,1,0)</f>
        <v>0</v>
      </c>
      <c r="T195">
        <f>_xlfn.IFNA(IF(S195=1,IF(B195="Overseas",1,0),0),0)</f>
        <v>0</v>
      </c>
    </row>
    <row r="196" spans="1:20" ht="15.75" hidden="1" customHeight="1" x14ac:dyDescent="0.2">
      <c r="A196" s="6" t="s">
        <v>164</v>
      </c>
      <c r="B196" t="str">
        <f>_xlfn.IFNA(VLOOKUP(A196,'IPLPlayerAuctionData (20-22)'!$A$3:$G$501,7,FALSE),"Others")</f>
        <v>Overseas</v>
      </c>
      <c r="C196" s="30">
        <f>COUNTIFS('IPLPlayerAuctionData (20-22)'!$A:$A,'IPL - Batsman Database (20-22)'!$A196,'IPLPlayerAuctionData (20-22)'!$F:$F,2020)</f>
        <v>0</v>
      </c>
      <c r="D196" s="30">
        <f>COUNTIFS('IPLPlayerAuctionData (20-22)'!$A:$A,'IPL - Batsman Database (20-22)'!$A196,'IPLPlayerAuctionData (20-22)'!$F:$F,2021)</f>
        <v>0</v>
      </c>
      <c r="E196" s="30">
        <f>COUNTIFS('IPLPlayerAuctionData (20-22)'!$A:$A,'IPL - Batsman Database (20-22)'!$A196,'IPLPlayerAuctionData (20-22)'!$F:$F,2022)</f>
        <v>1</v>
      </c>
      <c r="F196" s="30">
        <f>COUNTIFS('IPL20 - Most Runs'!$B:$B,'IPL - Batsman Database (20-22)'!$A196)</f>
        <v>0</v>
      </c>
      <c r="G196" s="30">
        <f>COUNTIFS('IPL21 - Most Runs'!$B:$B,'IPL - Batsman Database (20-22)'!$A196)</f>
        <v>1</v>
      </c>
      <c r="H196" s="30">
        <f>COUNTIFS('IPL22 - Most Runs'!$B:$B,'IPL - Batsman Database (20-22)'!$A196)</f>
        <v>0</v>
      </c>
      <c r="I196" s="30">
        <f>_xlfn.IFNA(VLOOKUP($A196,'IPL20 - Most Runs'!$B$2:$N$135,2,FALSE),0)</f>
        <v>0</v>
      </c>
      <c r="J196" s="30">
        <f>_xlfn.IFNA(VLOOKUP($A196,'IPL21 - Most Runs'!$B$2:$N$151,2,FALSE),0)</f>
        <v>3</v>
      </c>
      <c r="K196" s="30">
        <f>_xlfn.IFNA(VLOOKUP($A196,'IPL22 - Most Runs'!$B$2:$N$164,2,FALSE),0)</f>
        <v>0</v>
      </c>
      <c r="L196" s="15">
        <f>SUM(I196:K196)</f>
        <v>3</v>
      </c>
      <c r="M196" s="15">
        <f>SUM(C196:E196)</f>
        <v>1</v>
      </c>
      <c r="N196">
        <f>SUM(F196:H196)</f>
        <v>1</v>
      </c>
      <c r="O196">
        <f>COUNTIF(I196:K196,0)</f>
        <v>2</v>
      </c>
      <c r="P196">
        <f>IF((J196+K196)=0,0,1)</f>
        <v>1</v>
      </c>
      <c r="Q196">
        <f>IF(P196=1,N196-M196,0)</f>
        <v>0</v>
      </c>
      <c r="R196">
        <f>IF(Q196&lt;0,0,Q196)</f>
        <v>0</v>
      </c>
      <c r="S196">
        <f>IF(N196=3,1,0)</f>
        <v>0</v>
      </c>
      <c r="T196">
        <f>_xlfn.IFNA(IF(S196=1,IF(B196="Overseas",1,0),0),0)</f>
        <v>0</v>
      </c>
    </row>
    <row r="197" spans="1:20" ht="15.75" hidden="1" customHeight="1" x14ac:dyDescent="0.2">
      <c r="A197" s="6" t="s">
        <v>244</v>
      </c>
      <c r="B197" t="str">
        <f>_xlfn.IFNA(VLOOKUP(A197,'IPLPlayerAuctionData (20-22)'!$A$3:$G$501,7,FALSE),"Others")</f>
        <v>Overseas</v>
      </c>
      <c r="C197" s="30">
        <f>COUNTIFS('IPLPlayerAuctionData (20-22)'!$A:$A,'IPL - Batsman Database (20-22)'!$A197,'IPLPlayerAuctionData (20-22)'!$F:$F,2020)</f>
        <v>0</v>
      </c>
      <c r="D197" s="30">
        <f>COUNTIFS('IPLPlayerAuctionData (20-22)'!$A:$A,'IPL - Batsman Database (20-22)'!$A197,'IPLPlayerAuctionData (20-22)'!$F:$F,2021)</f>
        <v>0</v>
      </c>
      <c r="E197" s="30">
        <f>COUNTIFS('IPLPlayerAuctionData (20-22)'!$A:$A,'IPL - Batsman Database (20-22)'!$A197,'IPLPlayerAuctionData (20-22)'!$F:$F,2022)</f>
        <v>1</v>
      </c>
      <c r="F197" s="30">
        <f>COUNTIFS('IPL20 - Most Runs'!$B:$B,'IPL - Batsman Database (20-22)'!$A197)</f>
        <v>0</v>
      </c>
      <c r="G197" s="30">
        <f>COUNTIFS('IPL21 - Most Runs'!$B:$B,'IPL - Batsman Database (20-22)'!$A197)</f>
        <v>1</v>
      </c>
      <c r="H197" s="30">
        <f>COUNTIFS('IPL22 - Most Runs'!$B:$B,'IPL - Batsman Database (20-22)'!$A197)</f>
        <v>0</v>
      </c>
      <c r="I197" s="30">
        <f>_xlfn.IFNA(VLOOKUP($A197,'IPL20 - Most Runs'!$B$2:$N$135,2,FALSE),0)</f>
        <v>0</v>
      </c>
      <c r="J197" s="30">
        <f>_xlfn.IFNA(VLOOKUP($A197,'IPL21 - Most Runs'!$B$2:$N$151,2,FALSE),0)</f>
        <v>3</v>
      </c>
      <c r="K197" s="30">
        <f>_xlfn.IFNA(VLOOKUP($A197,'IPL22 - Most Runs'!$B$2:$N$164,2,FALSE),0)</f>
        <v>0</v>
      </c>
      <c r="L197" s="15">
        <f>SUM(I197:K197)</f>
        <v>3</v>
      </c>
      <c r="M197" s="15">
        <f>SUM(C197:E197)</f>
        <v>1</v>
      </c>
      <c r="N197">
        <f>SUM(F197:H197)</f>
        <v>1</v>
      </c>
      <c r="O197">
        <f>COUNTIF(I197:K197,0)</f>
        <v>2</v>
      </c>
      <c r="P197">
        <f>IF((J197+K197)=0,0,1)</f>
        <v>1</v>
      </c>
      <c r="Q197">
        <f>IF(P197=1,N197-M197,0)</f>
        <v>0</v>
      </c>
      <c r="R197">
        <f>IF(Q197&lt;0,0,Q197)</f>
        <v>0</v>
      </c>
      <c r="S197">
        <f>IF(N197=3,1,0)</f>
        <v>0</v>
      </c>
      <c r="T197">
        <f>_xlfn.IFNA(IF(S197=1,IF(B197="Overseas",1,0),0),0)</f>
        <v>0</v>
      </c>
    </row>
    <row r="198" spans="1:20" ht="15.75" hidden="1" customHeight="1" x14ac:dyDescent="0.2">
      <c r="A198" s="6" t="s">
        <v>134</v>
      </c>
      <c r="B198" t="str">
        <f>_xlfn.IFNA(VLOOKUP(A198,'IPLPlayerAuctionData (20-22)'!$A$3:$G$501,7,FALSE),"Others")</f>
        <v>Overseas</v>
      </c>
      <c r="C198" s="30">
        <f>COUNTIFS('IPLPlayerAuctionData (20-22)'!$A:$A,'IPL - Batsman Database (20-22)'!$A198,'IPLPlayerAuctionData (20-22)'!$F:$F,2020)</f>
        <v>1</v>
      </c>
      <c r="D198" s="30">
        <f>COUNTIFS('IPLPlayerAuctionData (20-22)'!$A:$A,'IPL - Batsman Database (20-22)'!$A198,'IPLPlayerAuctionData (20-22)'!$F:$F,2021)</f>
        <v>0</v>
      </c>
      <c r="E198" s="30">
        <f>COUNTIFS('IPLPlayerAuctionData (20-22)'!$A:$A,'IPL - Batsman Database (20-22)'!$A198,'IPLPlayerAuctionData (20-22)'!$F:$F,2022)</f>
        <v>0</v>
      </c>
      <c r="F198" s="30">
        <f>COUNTIFS('IPL20 - Most Runs'!$B:$B,'IPL - Batsman Database (20-22)'!$A198)</f>
        <v>0</v>
      </c>
      <c r="G198" s="30">
        <f>COUNTIFS('IPL21 - Most Runs'!$B:$B,'IPL - Batsman Database (20-22)'!$A198)</f>
        <v>1</v>
      </c>
      <c r="H198" s="30">
        <f>COUNTIFS('IPL22 - Most Runs'!$B:$B,'IPL - Batsman Database (20-22)'!$A198)</f>
        <v>0</v>
      </c>
      <c r="I198" s="30">
        <f>_xlfn.IFNA(VLOOKUP($A198,'IPL20 - Most Runs'!$B$2:$N$135,2,FALSE),0)</f>
        <v>0</v>
      </c>
      <c r="J198" s="30">
        <f>_xlfn.IFNA(VLOOKUP($A198,'IPL21 - Most Runs'!$B$2:$N$151,2,FALSE),0)</f>
        <v>3</v>
      </c>
      <c r="K198" s="30">
        <f>_xlfn.IFNA(VLOOKUP($A198,'IPL22 - Most Runs'!$B$2:$N$164,2,FALSE),0)</f>
        <v>0</v>
      </c>
      <c r="L198" s="15">
        <f>SUM(I198:K198)</f>
        <v>3</v>
      </c>
      <c r="M198" s="15">
        <f>SUM(C198:E198)</f>
        <v>1</v>
      </c>
      <c r="N198">
        <f>SUM(F198:H198)</f>
        <v>1</v>
      </c>
      <c r="O198">
        <f>COUNTIF(I198:K198,0)</f>
        <v>2</v>
      </c>
      <c r="P198">
        <f>IF((J198+K198)=0,0,1)</f>
        <v>1</v>
      </c>
      <c r="Q198">
        <f>IF(P198=1,N198-M198,0)</f>
        <v>0</v>
      </c>
      <c r="R198">
        <f>IF(Q198&lt;0,0,Q198)</f>
        <v>0</v>
      </c>
      <c r="S198">
        <f>IF(N198=3,1,0)</f>
        <v>0</v>
      </c>
      <c r="T198">
        <f>_xlfn.IFNA(IF(S198=1,IF(B198="Overseas",1,0),0),0)</f>
        <v>0</v>
      </c>
    </row>
    <row r="199" spans="1:20" ht="15.75" hidden="1" customHeight="1" x14ac:dyDescent="0.2">
      <c r="A199" s="6" t="s">
        <v>182</v>
      </c>
      <c r="B199" t="str">
        <f>_xlfn.IFNA(VLOOKUP(A199,'IPLPlayerAuctionData (20-22)'!$A$3:$G$501,7,FALSE),"Others")</f>
        <v>Overseas</v>
      </c>
      <c r="C199" s="30">
        <f>COUNTIFS('IPLPlayerAuctionData (20-22)'!$A:$A,'IPL - Batsman Database (20-22)'!$A199,'IPLPlayerAuctionData (20-22)'!$F:$F,2020)</f>
        <v>0</v>
      </c>
      <c r="D199" s="30">
        <f>COUNTIFS('IPLPlayerAuctionData (20-22)'!$A:$A,'IPL - Batsman Database (20-22)'!$A199,'IPLPlayerAuctionData (20-22)'!$F:$F,2021)</f>
        <v>1</v>
      </c>
      <c r="E199" s="30">
        <f>COUNTIFS('IPLPlayerAuctionData (20-22)'!$A:$A,'IPL - Batsman Database (20-22)'!$A199,'IPLPlayerAuctionData (20-22)'!$F:$F,2022)</f>
        <v>0</v>
      </c>
      <c r="F199" s="30">
        <f>COUNTIFS('IPL20 - Most Runs'!$B:$B,'IPL - Batsman Database (20-22)'!$A199)</f>
        <v>0</v>
      </c>
      <c r="G199" s="30">
        <f>COUNTIFS('IPL21 - Most Runs'!$B:$B,'IPL - Batsman Database (20-22)'!$A199)</f>
        <v>1</v>
      </c>
      <c r="H199" s="30">
        <f>COUNTIFS('IPL22 - Most Runs'!$B:$B,'IPL - Batsman Database (20-22)'!$A199)</f>
        <v>0</v>
      </c>
      <c r="I199" s="30">
        <f>_xlfn.IFNA(VLOOKUP($A199,'IPL20 - Most Runs'!$B$2:$N$135,2,FALSE),0)</f>
        <v>0</v>
      </c>
      <c r="J199" s="30">
        <f>_xlfn.IFNA(VLOOKUP($A199,'IPL21 - Most Runs'!$B$2:$N$151,2,FALSE),0)</f>
        <v>3</v>
      </c>
      <c r="K199" s="30">
        <f>_xlfn.IFNA(VLOOKUP($A199,'IPL22 - Most Runs'!$B$2:$N$164,2,FALSE),0)</f>
        <v>0</v>
      </c>
      <c r="L199" s="15">
        <f>SUM(I199:K199)</f>
        <v>3</v>
      </c>
      <c r="M199" s="15">
        <f>SUM(C199:E199)</f>
        <v>1</v>
      </c>
      <c r="N199">
        <f>SUM(F199:H199)</f>
        <v>1</v>
      </c>
      <c r="O199">
        <f>COUNTIF(I199:K199,0)</f>
        <v>2</v>
      </c>
      <c r="P199">
        <f>IF((J199+K199)=0,0,1)</f>
        <v>1</v>
      </c>
      <c r="Q199">
        <f>IF(P199=1,N199-M199,0)</f>
        <v>0</v>
      </c>
      <c r="R199">
        <f>IF(Q199&lt;0,0,Q199)</f>
        <v>0</v>
      </c>
      <c r="S199">
        <f>IF(N199=3,1,0)</f>
        <v>0</v>
      </c>
      <c r="T199">
        <f>_xlfn.IFNA(IF(S199=1,IF(B199="Overseas",1,0),0),0)</f>
        <v>0</v>
      </c>
    </row>
    <row r="200" spans="1:20" ht="15.75" hidden="1" customHeight="1" x14ac:dyDescent="0.2">
      <c r="A200" s="6" t="s">
        <v>344</v>
      </c>
      <c r="B200" t="str">
        <f>_xlfn.IFNA(VLOOKUP(A200,'IPLPlayerAuctionData (20-22)'!$A$3:$G$501,7,FALSE),"Others")</f>
        <v>Indian</v>
      </c>
      <c r="C200" s="30">
        <f>COUNTIFS('IPLPlayerAuctionData (20-22)'!$A:$A,'IPL - Batsman Database (20-22)'!$A200,'IPLPlayerAuctionData (20-22)'!$F:$F,2020)</f>
        <v>1</v>
      </c>
      <c r="D200" s="30">
        <f>COUNTIFS('IPLPlayerAuctionData (20-22)'!$A:$A,'IPL - Batsman Database (20-22)'!$A200,'IPLPlayerAuctionData (20-22)'!$F:$F,2021)</f>
        <v>0</v>
      </c>
      <c r="E200" s="30">
        <f>COUNTIFS('IPLPlayerAuctionData (20-22)'!$A:$A,'IPL - Batsman Database (20-22)'!$A200,'IPLPlayerAuctionData (20-22)'!$F:$F,2022)</f>
        <v>0</v>
      </c>
      <c r="F200" s="30">
        <f>COUNTIFS('IPL20 - Most Runs'!$B:$B,'IPL - Batsman Database (20-22)'!$A200)</f>
        <v>0</v>
      </c>
      <c r="G200" s="30">
        <f>COUNTIFS('IPL21 - Most Runs'!$B:$B,'IPL - Batsman Database (20-22)'!$A200)</f>
        <v>1</v>
      </c>
      <c r="H200" s="30">
        <f>COUNTIFS('IPL22 - Most Runs'!$B:$B,'IPL - Batsman Database (20-22)'!$A200)</f>
        <v>0</v>
      </c>
      <c r="I200" s="30">
        <f>_xlfn.IFNA(VLOOKUP($A200,'IPL20 - Most Runs'!$B$2:$N$135,2,FALSE),0)</f>
        <v>0</v>
      </c>
      <c r="J200" s="30">
        <f>_xlfn.IFNA(VLOOKUP($A200,'IPL21 - Most Runs'!$B$2:$N$151,2,FALSE),0)</f>
        <v>3</v>
      </c>
      <c r="K200" s="30">
        <f>_xlfn.IFNA(VLOOKUP($A200,'IPL22 - Most Runs'!$B$2:$N$164,2,FALSE),0)</f>
        <v>0</v>
      </c>
      <c r="L200" s="15">
        <f>SUM(I200:K200)</f>
        <v>3</v>
      </c>
      <c r="M200" s="15">
        <f>SUM(C200:E200)</f>
        <v>1</v>
      </c>
      <c r="N200">
        <f>SUM(F200:H200)</f>
        <v>1</v>
      </c>
      <c r="O200">
        <f>COUNTIF(I200:K200,0)</f>
        <v>2</v>
      </c>
      <c r="P200">
        <f>IF((J200+K200)=0,0,1)</f>
        <v>1</v>
      </c>
      <c r="Q200">
        <f>IF(P200=1,N200-M200,0)</f>
        <v>0</v>
      </c>
      <c r="R200">
        <f>IF(Q200&lt;0,0,Q200)</f>
        <v>0</v>
      </c>
      <c r="S200">
        <f>IF(N200=3,1,0)</f>
        <v>0</v>
      </c>
      <c r="T200">
        <f>_xlfn.IFNA(IF(S200=1,IF(B200="Overseas",1,0),0),0)</f>
        <v>0</v>
      </c>
    </row>
    <row r="201" spans="1:20" ht="15.75" hidden="1" customHeight="1" x14ac:dyDescent="0.2">
      <c r="A201" s="6" t="s">
        <v>166</v>
      </c>
      <c r="B201" t="str">
        <f>_xlfn.IFNA(VLOOKUP(A201,'IPLPlayerAuctionData (20-22)'!$A$3:$G$501,7,FALSE),"Others")</f>
        <v>Indian</v>
      </c>
      <c r="C201" s="30">
        <f>COUNTIFS('IPLPlayerAuctionData (20-22)'!$A:$A,'IPL - Batsman Database (20-22)'!$A201,'IPLPlayerAuctionData (20-22)'!$F:$F,2020)</f>
        <v>0</v>
      </c>
      <c r="D201" s="30">
        <f>COUNTIFS('IPLPlayerAuctionData (20-22)'!$A:$A,'IPL - Batsman Database (20-22)'!$A201,'IPLPlayerAuctionData (20-22)'!$F:$F,2021)</f>
        <v>1</v>
      </c>
      <c r="E201" s="30">
        <f>COUNTIFS('IPLPlayerAuctionData (20-22)'!$A:$A,'IPL - Batsman Database (20-22)'!$A201,'IPLPlayerAuctionData (20-22)'!$F:$F,2022)</f>
        <v>0</v>
      </c>
      <c r="F201" s="30">
        <f>COUNTIFS('IPL20 - Most Runs'!$B:$B,'IPL - Batsman Database (20-22)'!$A201)</f>
        <v>0</v>
      </c>
      <c r="G201" s="30">
        <f>COUNTIFS('IPL21 - Most Runs'!$B:$B,'IPL - Batsman Database (20-22)'!$A201)</f>
        <v>1</v>
      </c>
      <c r="H201" s="30">
        <f>COUNTIFS('IPL22 - Most Runs'!$B:$B,'IPL - Batsman Database (20-22)'!$A201)</f>
        <v>0</v>
      </c>
      <c r="I201" s="30">
        <f>_xlfn.IFNA(VLOOKUP($A201,'IPL20 - Most Runs'!$B$2:$N$135,2,FALSE),0)</f>
        <v>0</v>
      </c>
      <c r="J201" s="30">
        <f>_xlfn.IFNA(VLOOKUP($A201,'IPL21 - Most Runs'!$B$2:$N$151,2,FALSE),0)</f>
        <v>3</v>
      </c>
      <c r="K201" s="30">
        <f>_xlfn.IFNA(VLOOKUP($A201,'IPL22 - Most Runs'!$B$2:$N$164,2,FALSE),0)</f>
        <v>0</v>
      </c>
      <c r="L201" s="15">
        <f>SUM(I201:K201)</f>
        <v>3</v>
      </c>
      <c r="M201" s="15">
        <f>SUM(C201:E201)</f>
        <v>1</v>
      </c>
      <c r="N201">
        <f>SUM(F201:H201)</f>
        <v>1</v>
      </c>
      <c r="O201">
        <f>COUNTIF(I201:K201,0)</f>
        <v>2</v>
      </c>
      <c r="P201">
        <f>IF((J201+K201)=0,0,1)</f>
        <v>1</v>
      </c>
      <c r="Q201">
        <f>IF(P201=1,N201-M201,0)</f>
        <v>0</v>
      </c>
      <c r="R201">
        <f>IF(Q201&lt;0,0,Q201)</f>
        <v>0</v>
      </c>
      <c r="S201">
        <f>IF(N201=3,1,0)</f>
        <v>0</v>
      </c>
      <c r="T201">
        <f>_xlfn.IFNA(IF(S201=1,IF(B201="Overseas",1,0),0),0)</f>
        <v>0</v>
      </c>
    </row>
    <row r="202" spans="1:20" ht="15.75" hidden="1" customHeight="1" x14ac:dyDescent="0.2">
      <c r="A202" s="6" t="s">
        <v>674</v>
      </c>
      <c r="B202" t="str">
        <f>_xlfn.IFNA(VLOOKUP(A202,'IPLPlayerAuctionData (20-22)'!$A$3:$G$501,7,FALSE),"Others")</f>
        <v>Others</v>
      </c>
      <c r="C202" s="30">
        <f>COUNTIFS('IPLPlayerAuctionData (20-22)'!$A:$A,'IPL - Batsman Database (20-22)'!$A202,'IPLPlayerAuctionData (20-22)'!$F:$F,2020)</f>
        <v>0</v>
      </c>
      <c r="D202" s="30">
        <f>COUNTIFS('IPLPlayerAuctionData (20-22)'!$A:$A,'IPL - Batsman Database (20-22)'!$A202,'IPLPlayerAuctionData (20-22)'!$F:$F,2021)</f>
        <v>0</v>
      </c>
      <c r="E202" s="30">
        <f>COUNTIFS('IPLPlayerAuctionData (20-22)'!$A:$A,'IPL - Batsman Database (20-22)'!$A202,'IPLPlayerAuctionData (20-22)'!$F:$F,2022)</f>
        <v>0</v>
      </c>
      <c r="F202" s="30">
        <f>COUNTIFS('IPL20 - Most Runs'!$B:$B,'IPL - Batsman Database (20-22)'!$A202)</f>
        <v>1</v>
      </c>
      <c r="G202" s="30">
        <f>COUNTIFS('IPL21 - Most Runs'!$B:$B,'IPL - Batsman Database (20-22)'!$A202)</f>
        <v>1</v>
      </c>
      <c r="H202" s="30">
        <f>COUNTIFS('IPL22 - Most Runs'!$B:$B,'IPL - Batsman Database (20-22)'!$A202)</f>
        <v>0</v>
      </c>
      <c r="I202" s="30">
        <f>_xlfn.IFNA(VLOOKUP($A202,'IPL20 - Most Runs'!$B$2:$N$135,2,FALSE),0)</f>
        <v>2</v>
      </c>
      <c r="J202" s="30">
        <f>_xlfn.IFNA(VLOOKUP($A202,'IPL21 - Most Runs'!$B$2:$N$151,2,FALSE),0)</f>
        <v>1</v>
      </c>
      <c r="K202" s="30">
        <f>_xlfn.IFNA(VLOOKUP($A202,'IPL22 - Most Runs'!$B$2:$N$164,2,FALSE),0)</f>
        <v>0</v>
      </c>
      <c r="L202" s="15">
        <f>SUM(I202:K202)</f>
        <v>3</v>
      </c>
      <c r="M202" s="15">
        <f>SUM(C202:E202)</f>
        <v>0</v>
      </c>
      <c r="N202">
        <f>SUM(F202:H202)</f>
        <v>2</v>
      </c>
      <c r="O202">
        <f>COUNTIF(I202:K202,0)</f>
        <v>1</v>
      </c>
      <c r="P202">
        <f>IF((J202+K202)=0,0,1)</f>
        <v>1</v>
      </c>
      <c r="Q202">
        <f>IF(P202=1,N202-M202,0)</f>
        <v>2</v>
      </c>
      <c r="R202">
        <f>IF(Q202&lt;0,0,Q202)</f>
        <v>2</v>
      </c>
      <c r="S202">
        <f>IF(N202=3,1,0)</f>
        <v>0</v>
      </c>
      <c r="T202">
        <f>_xlfn.IFNA(IF(S202=1,IF(B202="Overseas",1,0),0),0)</f>
        <v>0</v>
      </c>
    </row>
    <row r="203" spans="1:20" ht="15.75" hidden="1" customHeight="1" x14ac:dyDescent="0.2">
      <c r="A203" s="6" t="s">
        <v>91</v>
      </c>
      <c r="B203" t="str">
        <f>_xlfn.IFNA(VLOOKUP(A203,'IPLPlayerAuctionData (20-22)'!$A$3:$G$501,7,FALSE),"Others")</f>
        <v>Overseas</v>
      </c>
      <c r="C203" s="30">
        <f>COUNTIFS('IPLPlayerAuctionData (20-22)'!$A:$A,'IPL - Batsman Database (20-22)'!$A203,'IPLPlayerAuctionData (20-22)'!$F:$F,2020)</f>
        <v>1</v>
      </c>
      <c r="D203" s="30">
        <f>COUNTIFS('IPLPlayerAuctionData (20-22)'!$A:$A,'IPL - Batsman Database (20-22)'!$A203,'IPLPlayerAuctionData (20-22)'!$F:$F,2021)</f>
        <v>0</v>
      </c>
      <c r="E203" s="30">
        <f>COUNTIFS('IPLPlayerAuctionData (20-22)'!$A:$A,'IPL - Batsman Database (20-22)'!$A203,'IPLPlayerAuctionData (20-22)'!$F:$F,2022)</f>
        <v>0</v>
      </c>
      <c r="F203" s="30">
        <f>COUNTIFS('IPL20 - Most Runs'!$B:$B,'IPL - Batsman Database (20-22)'!$A203)</f>
        <v>1</v>
      </c>
      <c r="G203" s="30">
        <f>COUNTIFS('IPL21 - Most Runs'!$B:$B,'IPL - Batsman Database (20-22)'!$A203)</f>
        <v>0</v>
      </c>
      <c r="H203" s="30">
        <f>COUNTIFS('IPL22 - Most Runs'!$B:$B,'IPL - Batsman Database (20-22)'!$A203)</f>
        <v>0</v>
      </c>
      <c r="I203" s="30">
        <f>_xlfn.IFNA(VLOOKUP($A203,'IPL20 - Most Runs'!$B$2:$N$135,2,FALSE),0)</f>
        <v>3</v>
      </c>
      <c r="J203" s="30">
        <f>_xlfn.IFNA(VLOOKUP($A203,'IPL21 - Most Runs'!$B$2:$N$151,2,FALSE),0)</f>
        <v>0</v>
      </c>
      <c r="K203" s="30">
        <f>_xlfn.IFNA(VLOOKUP($A203,'IPL22 - Most Runs'!$B$2:$N$164,2,FALSE),0)</f>
        <v>0</v>
      </c>
      <c r="L203" s="15">
        <f>SUM(I203:K203)</f>
        <v>3</v>
      </c>
      <c r="M203" s="15">
        <f>SUM(C203:E203)</f>
        <v>1</v>
      </c>
      <c r="N203">
        <f>SUM(F203:H203)</f>
        <v>1</v>
      </c>
      <c r="O203">
        <f>COUNTIF(I203:K203,0)</f>
        <v>2</v>
      </c>
      <c r="P203">
        <f>IF((J203+K203)=0,0,1)</f>
        <v>0</v>
      </c>
      <c r="Q203">
        <f>IF(P203=1,N203-M203,0)</f>
        <v>0</v>
      </c>
      <c r="R203">
        <f>IF(Q203&lt;0,0,Q203)</f>
        <v>0</v>
      </c>
      <c r="S203">
        <f>IF(N203=3,1,0)</f>
        <v>0</v>
      </c>
      <c r="T203">
        <f>_xlfn.IFNA(IF(S203=1,IF(B203="Overseas",1,0),0),0)</f>
        <v>0</v>
      </c>
    </row>
    <row r="204" spans="1:20" ht="15.75" hidden="1" customHeight="1" x14ac:dyDescent="0.2">
      <c r="A204" s="6" t="s">
        <v>525</v>
      </c>
      <c r="B204" t="str">
        <f>_xlfn.IFNA(VLOOKUP(A204,'IPLPlayerAuctionData (20-22)'!$A$3:$G$501,7,FALSE),"Others")</f>
        <v>Others</v>
      </c>
      <c r="C204" s="30">
        <f>COUNTIFS('IPLPlayerAuctionData (20-22)'!$A:$A,'IPL - Batsman Database (20-22)'!$A204,'IPLPlayerAuctionData (20-22)'!$F:$F,2020)</f>
        <v>0</v>
      </c>
      <c r="D204" s="30">
        <f>COUNTIFS('IPLPlayerAuctionData (20-22)'!$A:$A,'IPL - Batsman Database (20-22)'!$A204,'IPLPlayerAuctionData (20-22)'!$F:$F,2021)</f>
        <v>0</v>
      </c>
      <c r="E204" s="30">
        <f>COUNTIFS('IPLPlayerAuctionData (20-22)'!$A:$A,'IPL - Batsman Database (20-22)'!$A204,'IPLPlayerAuctionData (20-22)'!$F:$F,2022)</f>
        <v>0</v>
      </c>
      <c r="F204" s="30">
        <f>COUNTIFS('IPL20 - Most Runs'!$B:$B,'IPL - Batsman Database (20-22)'!$A204)</f>
        <v>1</v>
      </c>
      <c r="G204" s="30">
        <f>COUNTIFS('IPL21 - Most Runs'!$B:$B,'IPL - Batsman Database (20-22)'!$A204)</f>
        <v>0</v>
      </c>
      <c r="H204" s="30">
        <f>COUNTIFS('IPL22 - Most Runs'!$B:$B,'IPL - Batsman Database (20-22)'!$A204)</f>
        <v>0</v>
      </c>
      <c r="I204" s="30">
        <f>_xlfn.IFNA(VLOOKUP($A204,'IPL20 - Most Runs'!$B$2:$N$135,2,FALSE),0)</f>
        <v>3</v>
      </c>
      <c r="J204" s="30">
        <f>_xlfn.IFNA(VLOOKUP($A204,'IPL21 - Most Runs'!$B$2:$N$151,2,FALSE),0)</f>
        <v>0</v>
      </c>
      <c r="K204" s="30">
        <f>_xlfn.IFNA(VLOOKUP($A204,'IPL22 - Most Runs'!$B$2:$N$164,2,FALSE),0)</f>
        <v>0</v>
      </c>
      <c r="L204" s="15">
        <f>SUM(I204:K204)</f>
        <v>3</v>
      </c>
      <c r="M204" s="15">
        <f>SUM(C204:E204)</f>
        <v>0</v>
      </c>
      <c r="N204">
        <f>SUM(F204:H204)</f>
        <v>1</v>
      </c>
      <c r="O204">
        <f>COUNTIF(I204:K204,0)</f>
        <v>2</v>
      </c>
      <c r="P204">
        <f>IF((J204+K204)=0,0,1)</f>
        <v>0</v>
      </c>
      <c r="Q204">
        <f>IF(P204=1,N204-M204,0)</f>
        <v>0</v>
      </c>
      <c r="R204">
        <f>IF(Q204&lt;0,0,Q204)</f>
        <v>0</v>
      </c>
      <c r="S204">
        <f>IF(N204=3,1,0)</f>
        <v>0</v>
      </c>
      <c r="T204">
        <f>_xlfn.IFNA(IF(S204=1,IF(B204="Overseas",1,0),0),0)</f>
        <v>0</v>
      </c>
    </row>
    <row r="205" spans="1:20" ht="15.75" hidden="1" customHeight="1" x14ac:dyDescent="0.2">
      <c r="A205" s="6" t="s">
        <v>454</v>
      </c>
      <c r="B205" t="str">
        <f>_xlfn.IFNA(VLOOKUP(A205,'IPLPlayerAuctionData (20-22)'!$A$3:$G$501,7,FALSE),"Others")</f>
        <v>Others</v>
      </c>
      <c r="C205" s="30">
        <f>COUNTIFS('IPLPlayerAuctionData (20-22)'!$A:$A,'IPL - Batsman Database (20-22)'!$A205,'IPLPlayerAuctionData (20-22)'!$F:$F,2020)</f>
        <v>0</v>
      </c>
      <c r="D205" s="30">
        <f>COUNTIFS('IPLPlayerAuctionData (20-22)'!$A:$A,'IPL - Batsman Database (20-22)'!$A205,'IPLPlayerAuctionData (20-22)'!$F:$F,2021)</f>
        <v>0</v>
      </c>
      <c r="E205" s="30">
        <f>COUNTIFS('IPLPlayerAuctionData (20-22)'!$A:$A,'IPL - Batsman Database (20-22)'!$A205,'IPLPlayerAuctionData (20-22)'!$F:$F,2022)</f>
        <v>0</v>
      </c>
      <c r="F205" s="30">
        <f>COUNTIFS('IPL20 - Most Runs'!$B:$B,'IPL - Batsman Database (20-22)'!$A205)</f>
        <v>1</v>
      </c>
      <c r="G205" s="30">
        <f>COUNTIFS('IPL21 - Most Runs'!$B:$B,'IPL - Batsman Database (20-22)'!$A205)</f>
        <v>0</v>
      </c>
      <c r="H205" s="30">
        <f>COUNTIFS('IPL22 - Most Runs'!$B:$B,'IPL - Batsman Database (20-22)'!$A205)</f>
        <v>0</v>
      </c>
      <c r="I205" s="30">
        <f>_xlfn.IFNA(VLOOKUP($A205,'IPL20 - Most Runs'!$B$2:$N$135,2,FALSE),0)</f>
        <v>3</v>
      </c>
      <c r="J205" s="30">
        <f>_xlfn.IFNA(VLOOKUP($A205,'IPL21 - Most Runs'!$B$2:$N$151,2,FALSE),0)</f>
        <v>0</v>
      </c>
      <c r="K205" s="30">
        <f>_xlfn.IFNA(VLOOKUP($A205,'IPL22 - Most Runs'!$B$2:$N$164,2,FALSE),0)</f>
        <v>0</v>
      </c>
      <c r="L205" s="15">
        <f>SUM(I205:K205)</f>
        <v>3</v>
      </c>
      <c r="M205" s="15">
        <f>SUM(C205:E205)</f>
        <v>0</v>
      </c>
      <c r="N205">
        <f>SUM(F205:H205)</f>
        <v>1</v>
      </c>
      <c r="O205">
        <f>COUNTIF(I205:K205,0)</f>
        <v>2</v>
      </c>
      <c r="P205">
        <f>IF((J205+K205)=0,0,1)</f>
        <v>0</v>
      </c>
      <c r="Q205">
        <f>IF(P205=1,N205-M205,0)</f>
        <v>0</v>
      </c>
      <c r="R205">
        <f>IF(Q205&lt;0,0,Q205)</f>
        <v>0</v>
      </c>
      <c r="S205">
        <f>IF(N205=3,1,0)</f>
        <v>0</v>
      </c>
      <c r="T205">
        <f>_xlfn.IFNA(IF(S205=1,IF(B205="Overseas",1,0),0),0)</f>
        <v>0</v>
      </c>
    </row>
    <row r="206" spans="1:20" ht="15.75" hidden="1" customHeight="1" x14ac:dyDescent="0.2">
      <c r="A206" s="6" t="s">
        <v>262</v>
      </c>
      <c r="B206" t="str">
        <f>_xlfn.IFNA(VLOOKUP(A206,'IPLPlayerAuctionData (20-22)'!$A$3:$G$501,7,FALSE),"Others")</f>
        <v>Indian</v>
      </c>
      <c r="C206" s="30">
        <f>COUNTIFS('IPLPlayerAuctionData (20-22)'!$A:$A,'IPL - Batsman Database (20-22)'!$A206,'IPLPlayerAuctionData (20-22)'!$F:$F,2020)</f>
        <v>0</v>
      </c>
      <c r="D206" s="30">
        <f>COUNTIFS('IPLPlayerAuctionData (20-22)'!$A:$A,'IPL - Batsman Database (20-22)'!$A206,'IPLPlayerAuctionData (20-22)'!$F:$F,2021)</f>
        <v>0</v>
      </c>
      <c r="E206" s="30">
        <f>COUNTIFS('IPLPlayerAuctionData (20-22)'!$A:$A,'IPL - Batsman Database (20-22)'!$A206,'IPLPlayerAuctionData (20-22)'!$F:$F,2022)</f>
        <v>1</v>
      </c>
      <c r="F206" s="30">
        <f>COUNTIFS('IPL20 - Most Runs'!$B:$B,'IPL - Batsman Database (20-22)'!$A206)</f>
        <v>1</v>
      </c>
      <c r="G206" s="30">
        <f>COUNTIFS('IPL21 - Most Runs'!$B:$B,'IPL - Batsman Database (20-22)'!$A206)</f>
        <v>0</v>
      </c>
      <c r="H206" s="30">
        <f>COUNTIFS('IPL22 - Most Runs'!$B:$B,'IPL - Batsman Database (20-22)'!$A206)</f>
        <v>0</v>
      </c>
      <c r="I206" s="30">
        <f>_xlfn.IFNA(VLOOKUP($A206,'IPL20 - Most Runs'!$B$2:$N$135,2,FALSE),0)</f>
        <v>3</v>
      </c>
      <c r="J206" s="30">
        <f>_xlfn.IFNA(VLOOKUP($A206,'IPL21 - Most Runs'!$B$2:$N$151,2,FALSE),0)</f>
        <v>0</v>
      </c>
      <c r="K206" s="30">
        <f>_xlfn.IFNA(VLOOKUP($A206,'IPL22 - Most Runs'!$B$2:$N$164,2,FALSE),0)</f>
        <v>0</v>
      </c>
      <c r="L206" s="15">
        <f>SUM(I206:K206)</f>
        <v>3</v>
      </c>
      <c r="M206" s="15">
        <f>SUM(C206:E206)</f>
        <v>1</v>
      </c>
      <c r="N206">
        <f>SUM(F206:H206)</f>
        <v>1</v>
      </c>
      <c r="O206">
        <f>COUNTIF(I206:K206,0)</f>
        <v>2</v>
      </c>
      <c r="P206">
        <f>IF((J206+K206)=0,0,1)</f>
        <v>0</v>
      </c>
      <c r="Q206">
        <f>IF(P206=1,N206-M206,0)</f>
        <v>0</v>
      </c>
      <c r="R206">
        <f>IF(Q206&lt;0,0,Q206)</f>
        <v>0</v>
      </c>
      <c r="S206">
        <f>IF(N206=3,1,0)</f>
        <v>0</v>
      </c>
      <c r="T206">
        <f>_xlfn.IFNA(IF(S206=1,IF(B206="Overseas",1,0),0),0)</f>
        <v>0</v>
      </c>
    </row>
    <row r="207" spans="1:20" ht="15.75" hidden="1" customHeight="1" x14ac:dyDescent="0.2">
      <c r="A207" s="6" t="s">
        <v>136</v>
      </c>
      <c r="B207" t="str">
        <f>_xlfn.IFNA(VLOOKUP(A207,'IPLPlayerAuctionData (20-22)'!$A$3:$G$501,7,FALSE),"Others")</f>
        <v>Overseas</v>
      </c>
      <c r="C207" s="30">
        <f>COUNTIFS('IPLPlayerAuctionData (20-22)'!$A:$A,'IPL - Batsman Database (20-22)'!$A207,'IPLPlayerAuctionData (20-22)'!$F:$F,2020)</f>
        <v>1</v>
      </c>
      <c r="D207" s="30">
        <f>COUNTIFS('IPLPlayerAuctionData (20-22)'!$A:$A,'IPL - Batsman Database (20-22)'!$A207,'IPLPlayerAuctionData (20-22)'!$F:$F,2021)</f>
        <v>0</v>
      </c>
      <c r="E207" s="30">
        <f>COUNTIFS('IPLPlayerAuctionData (20-22)'!$A:$A,'IPL - Batsman Database (20-22)'!$A207,'IPLPlayerAuctionData (20-22)'!$F:$F,2022)</f>
        <v>0</v>
      </c>
      <c r="F207" s="30">
        <f>COUNTIFS('IPL20 - Most Runs'!$B:$B,'IPL - Batsman Database (20-22)'!$A207)</f>
        <v>1</v>
      </c>
      <c r="G207" s="30">
        <f>COUNTIFS('IPL21 - Most Runs'!$B:$B,'IPL - Batsman Database (20-22)'!$A207)</f>
        <v>0</v>
      </c>
      <c r="H207" s="30">
        <f>COUNTIFS('IPL22 - Most Runs'!$B:$B,'IPL - Batsman Database (20-22)'!$A207)</f>
        <v>0</v>
      </c>
      <c r="I207" s="30">
        <f>_xlfn.IFNA(VLOOKUP($A207,'IPL20 - Most Runs'!$B$2:$N$135,2,FALSE),0)</f>
        <v>3</v>
      </c>
      <c r="J207" s="30">
        <f>_xlfn.IFNA(VLOOKUP($A207,'IPL21 - Most Runs'!$B$2:$N$151,2,FALSE),0)</f>
        <v>0</v>
      </c>
      <c r="K207" s="30">
        <f>_xlfn.IFNA(VLOOKUP($A207,'IPL22 - Most Runs'!$B$2:$N$164,2,FALSE),0)</f>
        <v>0</v>
      </c>
      <c r="L207" s="15">
        <f>SUM(I207:K207)</f>
        <v>3</v>
      </c>
      <c r="M207" s="15">
        <f>SUM(C207:E207)</f>
        <v>1</v>
      </c>
      <c r="N207">
        <f>SUM(F207:H207)</f>
        <v>1</v>
      </c>
      <c r="O207">
        <f>COUNTIF(I207:K207,0)</f>
        <v>2</v>
      </c>
      <c r="P207">
        <f>IF((J207+K207)=0,0,1)</f>
        <v>0</v>
      </c>
      <c r="Q207">
        <f>IF(P207=1,N207-M207,0)</f>
        <v>0</v>
      </c>
      <c r="R207">
        <f>IF(Q207&lt;0,0,Q207)</f>
        <v>0</v>
      </c>
      <c r="S207">
        <f>IF(N207=3,1,0)</f>
        <v>0</v>
      </c>
      <c r="T207">
        <f>_xlfn.IFNA(IF(S207=1,IF(B207="Overseas",1,0),0),0)</f>
        <v>0</v>
      </c>
    </row>
    <row r="208" spans="1:20" ht="15.75" hidden="1" customHeight="1" x14ac:dyDescent="0.2">
      <c r="A208" s="6" t="s">
        <v>339</v>
      </c>
      <c r="B208" t="str">
        <f>_xlfn.IFNA(VLOOKUP(A208,'IPLPlayerAuctionData (20-22)'!$A$3:$G$501,7,FALSE),"Others")</f>
        <v>Indian</v>
      </c>
      <c r="C208" s="30">
        <f>COUNTIFS('IPLPlayerAuctionData (20-22)'!$A:$A,'IPL - Batsman Database (20-22)'!$A208,'IPLPlayerAuctionData (20-22)'!$F:$F,2020)</f>
        <v>0</v>
      </c>
      <c r="D208" s="30">
        <f>COUNTIFS('IPLPlayerAuctionData (20-22)'!$A:$A,'IPL - Batsman Database (20-22)'!$A208,'IPLPlayerAuctionData (20-22)'!$F:$F,2021)</f>
        <v>0</v>
      </c>
      <c r="E208" s="30">
        <f>COUNTIFS('IPLPlayerAuctionData (20-22)'!$A:$A,'IPL - Batsman Database (20-22)'!$A208,'IPLPlayerAuctionData (20-22)'!$F:$F,2022)</f>
        <v>1</v>
      </c>
      <c r="F208" s="30">
        <f>COUNTIFS('IPL20 - Most Runs'!$B:$B,'IPL - Batsman Database (20-22)'!$A208)</f>
        <v>1</v>
      </c>
      <c r="G208" s="30">
        <f>COUNTIFS('IPL21 - Most Runs'!$B:$B,'IPL - Batsman Database (20-22)'!$A208)</f>
        <v>0</v>
      </c>
      <c r="H208" s="30">
        <f>COUNTIFS('IPL22 - Most Runs'!$B:$B,'IPL - Batsman Database (20-22)'!$A208)</f>
        <v>0</v>
      </c>
      <c r="I208" s="30">
        <f>_xlfn.IFNA(VLOOKUP($A208,'IPL20 - Most Runs'!$B$2:$N$135,2,FALSE),0)</f>
        <v>3</v>
      </c>
      <c r="J208" s="30">
        <f>_xlfn.IFNA(VLOOKUP($A208,'IPL21 - Most Runs'!$B$2:$N$151,2,FALSE),0)</f>
        <v>0</v>
      </c>
      <c r="K208" s="30">
        <f>_xlfn.IFNA(VLOOKUP($A208,'IPL22 - Most Runs'!$B$2:$N$164,2,FALSE),0)</f>
        <v>0</v>
      </c>
      <c r="L208" s="15">
        <f>SUM(I208:K208)</f>
        <v>3</v>
      </c>
      <c r="M208" s="15">
        <f>SUM(C208:E208)</f>
        <v>1</v>
      </c>
      <c r="N208">
        <f>SUM(F208:H208)</f>
        <v>1</v>
      </c>
      <c r="O208">
        <f>COUNTIF(I208:K208,0)</f>
        <v>2</v>
      </c>
      <c r="P208">
        <f>IF((J208+K208)=0,0,1)</f>
        <v>0</v>
      </c>
      <c r="Q208">
        <f>IF(P208=1,N208-M208,0)</f>
        <v>0</v>
      </c>
      <c r="R208">
        <f>IF(Q208&lt;0,0,Q208)</f>
        <v>0</v>
      </c>
      <c r="S208">
        <f>IF(N208=3,1,0)</f>
        <v>0</v>
      </c>
      <c r="T208">
        <f>_xlfn.IFNA(IF(S208=1,IF(B208="Overseas",1,0),0),0)</f>
        <v>0</v>
      </c>
    </row>
    <row r="209" spans="1:20" ht="15.75" hidden="1" customHeight="1" x14ac:dyDescent="0.2">
      <c r="A209" s="6" t="s">
        <v>675</v>
      </c>
      <c r="B209" t="str">
        <f>_xlfn.IFNA(VLOOKUP(A209,'IPLPlayerAuctionData (20-22)'!$A$3:$G$501,7,FALSE),"Others")</f>
        <v>Others</v>
      </c>
      <c r="C209" s="30">
        <f>COUNTIFS('IPLPlayerAuctionData (20-22)'!$A:$A,'IPL - Batsman Database (20-22)'!$A209,'IPLPlayerAuctionData (20-22)'!$F:$F,2020)</f>
        <v>0</v>
      </c>
      <c r="D209" s="30">
        <f>COUNTIFS('IPLPlayerAuctionData (20-22)'!$A:$A,'IPL - Batsman Database (20-22)'!$A209,'IPLPlayerAuctionData (20-22)'!$F:$F,2021)</f>
        <v>0</v>
      </c>
      <c r="E209" s="30">
        <f>COUNTIFS('IPLPlayerAuctionData (20-22)'!$A:$A,'IPL - Batsman Database (20-22)'!$A209,'IPLPlayerAuctionData (20-22)'!$F:$F,2022)</f>
        <v>0</v>
      </c>
      <c r="F209" s="30">
        <f>COUNTIFS('IPL20 - Most Runs'!$B:$B,'IPL - Batsman Database (20-22)'!$A209)</f>
        <v>0</v>
      </c>
      <c r="G209" s="30">
        <f>COUNTIFS('IPL21 - Most Runs'!$B:$B,'IPL - Batsman Database (20-22)'!$A209)</f>
        <v>0</v>
      </c>
      <c r="H209" s="30">
        <f>COUNTIFS('IPL22 - Most Runs'!$B:$B,'IPL - Batsman Database (20-22)'!$A209)</f>
        <v>1</v>
      </c>
      <c r="I209" s="30">
        <f>_xlfn.IFNA(VLOOKUP($A209,'IPL20 - Most Runs'!$B$2:$N$135,2,FALSE),0)</f>
        <v>0</v>
      </c>
      <c r="J209" s="30">
        <f>_xlfn.IFNA(VLOOKUP($A209,'IPL21 - Most Runs'!$B$2:$N$151,2,FALSE),0)</f>
        <v>0</v>
      </c>
      <c r="K209" s="30">
        <f>_xlfn.IFNA(VLOOKUP($A209,'IPL22 - Most Runs'!$B$2:$N$164,2,FALSE),0)</f>
        <v>2</v>
      </c>
      <c r="L209" s="15">
        <f>SUM(I209:K209)</f>
        <v>2</v>
      </c>
      <c r="M209" s="15">
        <f>SUM(C209:E209)</f>
        <v>0</v>
      </c>
      <c r="N209">
        <f>SUM(F209:H209)</f>
        <v>1</v>
      </c>
      <c r="O209">
        <f>COUNTIF(I209:K209,0)</f>
        <v>2</v>
      </c>
      <c r="P209">
        <f>IF((J209+K209)=0,0,1)</f>
        <v>1</v>
      </c>
      <c r="Q209">
        <f>IF(P209=1,N209-M209,0)</f>
        <v>1</v>
      </c>
      <c r="R209">
        <f>IF(Q209&lt;0,0,Q209)</f>
        <v>1</v>
      </c>
      <c r="S209">
        <f>IF(N209=3,1,0)</f>
        <v>0</v>
      </c>
      <c r="T209">
        <f>_xlfn.IFNA(IF(S209=1,IF(B209="Overseas",1,0),0),0)</f>
        <v>0</v>
      </c>
    </row>
    <row r="210" spans="1:20" ht="15.75" hidden="1" customHeight="1" x14ac:dyDescent="0.2">
      <c r="A210" s="6" t="s">
        <v>140</v>
      </c>
      <c r="B210" t="str">
        <f>_xlfn.IFNA(VLOOKUP(A210,'IPLPlayerAuctionData (20-22)'!$A$3:$G$501,7,FALSE),"Others")</f>
        <v>Overseas</v>
      </c>
      <c r="C210" s="30">
        <f>COUNTIFS('IPLPlayerAuctionData (20-22)'!$A:$A,'IPL - Batsman Database (20-22)'!$A210,'IPLPlayerAuctionData (20-22)'!$F:$F,2020)</f>
        <v>0</v>
      </c>
      <c r="D210" s="30">
        <f>COUNTIFS('IPLPlayerAuctionData (20-22)'!$A:$A,'IPL - Batsman Database (20-22)'!$A210,'IPLPlayerAuctionData (20-22)'!$F:$F,2021)</f>
        <v>0</v>
      </c>
      <c r="E210" s="30">
        <f>COUNTIFS('IPLPlayerAuctionData (20-22)'!$A:$A,'IPL - Batsman Database (20-22)'!$A210,'IPLPlayerAuctionData (20-22)'!$F:$F,2022)</f>
        <v>1</v>
      </c>
      <c r="F210" s="30">
        <f>COUNTIFS('IPL20 - Most Runs'!$B:$B,'IPL - Batsman Database (20-22)'!$A210)</f>
        <v>0</v>
      </c>
      <c r="G210" s="30">
        <f>COUNTIFS('IPL21 - Most Runs'!$B:$B,'IPL - Batsman Database (20-22)'!$A210)</f>
        <v>0</v>
      </c>
      <c r="H210" s="30">
        <f>COUNTIFS('IPL22 - Most Runs'!$B:$B,'IPL - Batsman Database (20-22)'!$A210)</f>
        <v>1</v>
      </c>
      <c r="I210" s="30">
        <f>_xlfn.IFNA(VLOOKUP($A210,'IPL20 - Most Runs'!$B$2:$N$135,2,FALSE),0)</f>
        <v>0</v>
      </c>
      <c r="J210" s="30">
        <f>_xlfn.IFNA(VLOOKUP($A210,'IPL21 - Most Runs'!$B$2:$N$151,2,FALSE),0)</f>
        <v>0</v>
      </c>
      <c r="K210" s="30">
        <f>_xlfn.IFNA(VLOOKUP($A210,'IPL22 - Most Runs'!$B$2:$N$164,2,FALSE),0)</f>
        <v>2</v>
      </c>
      <c r="L210" s="15">
        <f>SUM(I210:K210)</f>
        <v>2</v>
      </c>
      <c r="M210" s="15">
        <f>SUM(C210:E210)</f>
        <v>1</v>
      </c>
      <c r="N210">
        <f>SUM(F210:H210)</f>
        <v>1</v>
      </c>
      <c r="O210">
        <f>COUNTIF(I210:K210,0)</f>
        <v>2</v>
      </c>
      <c r="P210">
        <f>IF((J210+K210)=0,0,1)</f>
        <v>1</v>
      </c>
      <c r="Q210">
        <f>IF(P210=1,N210-M210,0)</f>
        <v>0</v>
      </c>
      <c r="R210">
        <f>IF(Q210&lt;0,0,Q210)</f>
        <v>0</v>
      </c>
      <c r="S210">
        <f>IF(N210=3,1,0)</f>
        <v>0</v>
      </c>
      <c r="T210">
        <f>_xlfn.IFNA(IF(S210=1,IF(B210="Overseas",1,0),0),0)</f>
        <v>0</v>
      </c>
    </row>
    <row r="211" spans="1:20" ht="15.75" customHeight="1" x14ac:dyDescent="0.2">
      <c r="A211" s="6" t="s">
        <v>354</v>
      </c>
      <c r="B211" t="str">
        <f>_xlfn.IFNA(VLOOKUP(A211,'IPLPlayerAuctionData (20-22)'!$A$3:$G$501,7,FALSE),"Others")</f>
        <v>Indian</v>
      </c>
      <c r="C211" s="30">
        <f>COUNTIFS('IPLPlayerAuctionData (20-22)'!$A:$A,'IPL - Batsman Database (20-22)'!$A7,'IPLPlayerAuctionData (20-22)'!$F:$F,2020)</f>
        <v>1</v>
      </c>
      <c r="D211" s="30">
        <f>COUNTIFS('IPLPlayerAuctionData (20-22)'!$A:$A,'IPL - Batsman Database (20-22)'!$A7,'IPLPlayerAuctionData (20-22)'!$F:$F,2021)</f>
        <v>1</v>
      </c>
      <c r="E211" s="30">
        <f>COUNTIFS('IPLPlayerAuctionData (20-22)'!$A:$A,'IPL - Batsman Database (20-22)'!$A7,'IPLPlayerAuctionData (20-22)'!$F:$F,2022)</f>
        <v>1</v>
      </c>
      <c r="F211" s="30">
        <f>COUNTIFS('IPL20 - Most Runs'!$B:$B,'IPL - Batsman Database (20-22)'!$A7)</f>
        <v>1</v>
      </c>
      <c r="G211" s="30">
        <f>COUNTIFS('IPL21 - Most Runs'!$B:$B,'IPL - Batsman Database (20-22)'!$A7)</f>
        <v>1</v>
      </c>
      <c r="H211" s="30">
        <f>COUNTIFS('IPL22 - Most Runs'!$B:$B,'IPL - Batsman Database (20-22)'!$A7)</f>
        <v>1</v>
      </c>
      <c r="I211" s="30">
        <f>_xlfn.IFNA(VLOOKUP($A211,'IPL20 - Most Runs'!$B$2:$N$135,2,FALSE),0)</f>
        <v>15</v>
      </c>
      <c r="J211" s="30">
        <f>_xlfn.IFNA(VLOOKUP($A211,'IPL21 - Most Runs'!$B$2:$N$151,2,FALSE),0)</f>
        <v>15</v>
      </c>
      <c r="K211" s="30">
        <f>_xlfn.IFNA(VLOOKUP($A211,'IPL22 - Most Runs'!$B$2:$N$164,2,FALSE),0)</f>
        <v>17</v>
      </c>
      <c r="L211" s="15">
        <f>SUM(I211:K211)</f>
        <v>47</v>
      </c>
      <c r="M211" s="15">
        <f>SUM(C211:E211)</f>
        <v>3</v>
      </c>
      <c r="N211">
        <f>SUM(F211:H211)</f>
        <v>3</v>
      </c>
      <c r="O211">
        <f>COUNTIF(I211:K211,0)</f>
        <v>0</v>
      </c>
      <c r="P211">
        <f>IF((J211+K211)=0,0,1)</f>
        <v>1</v>
      </c>
      <c r="Q211">
        <f>IF(P211=1,N211-M211,0)</f>
        <v>0</v>
      </c>
      <c r="R211">
        <f>IF(Q211&lt;0,0,Q211)</f>
        <v>0</v>
      </c>
      <c r="S211">
        <f>IF(N211=3,1,0)</f>
        <v>1</v>
      </c>
      <c r="T211">
        <f>_xlfn.IFNA(IF(S211=1,IF(B211="Overseas",1,0),0),0)</f>
        <v>0</v>
      </c>
    </row>
    <row r="212" spans="1:20" ht="15.75" hidden="1" customHeight="1" x14ac:dyDescent="0.2">
      <c r="A212" s="6" t="s">
        <v>676</v>
      </c>
      <c r="B212" t="str">
        <f>_xlfn.IFNA(VLOOKUP(A212,'IPLPlayerAuctionData (20-22)'!$A$3:$G$501,7,FALSE),"Others")</f>
        <v>Others</v>
      </c>
      <c r="C212" s="30">
        <f>COUNTIFS('IPLPlayerAuctionData (20-22)'!$A:$A,'IPL - Batsman Database (20-22)'!$A212,'IPLPlayerAuctionData (20-22)'!$F:$F,2020)</f>
        <v>0</v>
      </c>
      <c r="D212" s="30">
        <f>COUNTIFS('IPLPlayerAuctionData (20-22)'!$A:$A,'IPL - Batsman Database (20-22)'!$A212,'IPLPlayerAuctionData (20-22)'!$F:$F,2021)</f>
        <v>0</v>
      </c>
      <c r="E212" s="30">
        <f>COUNTIFS('IPLPlayerAuctionData (20-22)'!$A:$A,'IPL - Batsman Database (20-22)'!$A212,'IPLPlayerAuctionData (20-22)'!$F:$F,2022)</f>
        <v>0</v>
      </c>
      <c r="F212" s="30">
        <f>COUNTIFS('IPL20 - Most Runs'!$B:$B,'IPL - Batsman Database (20-22)'!$A212)</f>
        <v>0</v>
      </c>
      <c r="G212" s="30">
        <f>COUNTIFS('IPL21 - Most Runs'!$B:$B,'IPL - Batsman Database (20-22)'!$A212)</f>
        <v>0</v>
      </c>
      <c r="H212" s="30">
        <f>COUNTIFS('IPL22 - Most Runs'!$B:$B,'IPL - Batsman Database (20-22)'!$A212)</f>
        <v>1</v>
      </c>
      <c r="I212" s="30">
        <f>_xlfn.IFNA(VLOOKUP($A212,'IPL20 - Most Runs'!$B$2:$N$135,2,FALSE),0)</f>
        <v>0</v>
      </c>
      <c r="J212" s="30">
        <f>_xlfn.IFNA(VLOOKUP($A212,'IPL21 - Most Runs'!$B$2:$N$151,2,FALSE),0)</f>
        <v>0</v>
      </c>
      <c r="K212" s="30">
        <f>_xlfn.IFNA(VLOOKUP($A212,'IPL22 - Most Runs'!$B$2:$N$164,2,FALSE),0)</f>
        <v>2</v>
      </c>
      <c r="L212" s="15">
        <f t="shared" ref="L197:L234" si="0">SUM(I212:K212)</f>
        <v>2</v>
      </c>
      <c r="M212" s="15">
        <f t="shared" ref="M197:M234" si="1">SUM(C212:E212)</f>
        <v>0</v>
      </c>
      <c r="N212">
        <f t="shared" ref="N197:N234" si="2">SUM(F212:H212)</f>
        <v>1</v>
      </c>
      <c r="O212">
        <f t="shared" ref="O197:O234" si="3">COUNTIF(I212:K212,0)</f>
        <v>2</v>
      </c>
      <c r="P212">
        <f t="shared" ref="P197:P234" si="4">IF((J212+K212)=0,0,1)</f>
        <v>1</v>
      </c>
      <c r="Q212">
        <f t="shared" ref="Q197:Q234" si="5">IF(P212=1,N212-M212,0)</f>
        <v>1</v>
      </c>
      <c r="R212">
        <f t="shared" ref="R197:R234" si="6">IF(Q212&lt;0,0,Q212)</f>
        <v>1</v>
      </c>
      <c r="S212">
        <f t="shared" ref="S197:S234" si="7">IF(N212=3,1,0)</f>
        <v>0</v>
      </c>
      <c r="T212">
        <f t="shared" ref="T197:T234" si="8">_xlfn.IFNA(IF(S212=1,IF(B212="Overseas",1,0),0),0)</f>
        <v>0</v>
      </c>
    </row>
    <row r="213" spans="1:20" ht="15.75" hidden="1" customHeight="1" x14ac:dyDescent="0.2">
      <c r="A213" s="6" t="s">
        <v>677</v>
      </c>
      <c r="B213" t="str">
        <f>_xlfn.IFNA(VLOOKUP(A213,'IPLPlayerAuctionData (20-22)'!$A$3:$G$501,7,FALSE),"Others")</f>
        <v>Others</v>
      </c>
      <c r="C213" s="30">
        <f>COUNTIFS('IPLPlayerAuctionData (20-22)'!$A:$A,'IPL - Batsman Database (20-22)'!$A213,'IPLPlayerAuctionData (20-22)'!$F:$F,2020)</f>
        <v>0</v>
      </c>
      <c r="D213" s="30">
        <f>COUNTIFS('IPLPlayerAuctionData (20-22)'!$A:$A,'IPL - Batsman Database (20-22)'!$A213,'IPLPlayerAuctionData (20-22)'!$F:$F,2021)</f>
        <v>0</v>
      </c>
      <c r="E213" s="30">
        <f>COUNTIFS('IPLPlayerAuctionData (20-22)'!$A:$A,'IPL - Batsman Database (20-22)'!$A213,'IPLPlayerAuctionData (20-22)'!$F:$F,2022)</f>
        <v>0</v>
      </c>
      <c r="F213" s="30">
        <f>COUNTIFS('IPL20 - Most Runs'!$B:$B,'IPL - Batsman Database (20-22)'!$A213)</f>
        <v>0</v>
      </c>
      <c r="G213" s="30">
        <f>COUNTIFS('IPL21 - Most Runs'!$B:$B,'IPL - Batsman Database (20-22)'!$A213)</f>
        <v>0</v>
      </c>
      <c r="H213" s="30">
        <f>COUNTIFS('IPL22 - Most Runs'!$B:$B,'IPL - Batsman Database (20-22)'!$A213)</f>
        <v>1</v>
      </c>
      <c r="I213" s="30">
        <f>_xlfn.IFNA(VLOOKUP($A213,'IPL20 - Most Runs'!$B$2:$N$135,2,FALSE),0)</f>
        <v>0</v>
      </c>
      <c r="J213" s="30">
        <f>_xlfn.IFNA(VLOOKUP($A213,'IPL21 - Most Runs'!$B$2:$N$151,2,FALSE),0)</f>
        <v>0</v>
      </c>
      <c r="K213" s="30">
        <f>_xlfn.IFNA(VLOOKUP($A213,'IPL22 - Most Runs'!$B$2:$N$164,2,FALSE),0)</f>
        <v>2</v>
      </c>
      <c r="L213" s="15">
        <f t="shared" si="0"/>
        <v>2</v>
      </c>
      <c r="M213" s="15">
        <f t="shared" si="1"/>
        <v>0</v>
      </c>
      <c r="N213">
        <f t="shared" si="2"/>
        <v>1</v>
      </c>
      <c r="O213">
        <f t="shared" si="3"/>
        <v>2</v>
      </c>
      <c r="P213">
        <f t="shared" si="4"/>
        <v>1</v>
      </c>
      <c r="Q213">
        <f t="shared" si="5"/>
        <v>1</v>
      </c>
      <c r="R213">
        <f t="shared" si="6"/>
        <v>1</v>
      </c>
      <c r="S213">
        <f t="shared" si="7"/>
        <v>0</v>
      </c>
      <c r="T213">
        <f t="shared" si="8"/>
        <v>0</v>
      </c>
    </row>
    <row r="214" spans="1:20" ht="15.75" hidden="1" customHeight="1" x14ac:dyDescent="0.2">
      <c r="A214" s="6" t="s">
        <v>678</v>
      </c>
      <c r="B214" t="str">
        <f>_xlfn.IFNA(VLOOKUP(A214,'IPLPlayerAuctionData (20-22)'!$A$3:$G$501,7,FALSE),"Others")</f>
        <v>Others</v>
      </c>
      <c r="C214" s="30">
        <f>COUNTIFS('IPLPlayerAuctionData (20-22)'!$A:$A,'IPL - Batsman Database (20-22)'!$A214,'IPLPlayerAuctionData (20-22)'!$F:$F,2020)</f>
        <v>0</v>
      </c>
      <c r="D214" s="30">
        <f>COUNTIFS('IPLPlayerAuctionData (20-22)'!$A:$A,'IPL - Batsman Database (20-22)'!$A214,'IPLPlayerAuctionData (20-22)'!$F:$F,2021)</f>
        <v>0</v>
      </c>
      <c r="E214" s="30">
        <f>COUNTIFS('IPLPlayerAuctionData (20-22)'!$A:$A,'IPL - Batsman Database (20-22)'!$A214,'IPLPlayerAuctionData (20-22)'!$F:$F,2022)</f>
        <v>0</v>
      </c>
      <c r="F214" s="30">
        <f>COUNTIFS('IPL20 - Most Runs'!$B:$B,'IPL - Batsman Database (20-22)'!$A214)</f>
        <v>0</v>
      </c>
      <c r="G214" s="30">
        <f>COUNTIFS('IPL21 - Most Runs'!$B:$B,'IPL - Batsman Database (20-22)'!$A214)</f>
        <v>0</v>
      </c>
      <c r="H214" s="30">
        <f>COUNTIFS('IPL22 - Most Runs'!$B:$B,'IPL - Batsman Database (20-22)'!$A214)</f>
        <v>1</v>
      </c>
      <c r="I214" s="30">
        <f>_xlfn.IFNA(VLOOKUP($A214,'IPL20 - Most Runs'!$B$2:$N$135,2,FALSE),0)</f>
        <v>0</v>
      </c>
      <c r="J214" s="30">
        <f>_xlfn.IFNA(VLOOKUP($A214,'IPL21 - Most Runs'!$B$2:$N$151,2,FALSE),0)</f>
        <v>0</v>
      </c>
      <c r="K214" s="30">
        <f>_xlfn.IFNA(VLOOKUP($A214,'IPL22 - Most Runs'!$B$2:$N$164,2,FALSE),0)</f>
        <v>2</v>
      </c>
      <c r="L214" s="15">
        <f t="shared" si="0"/>
        <v>2</v>
      </c>
      <c r="M214" s="15">
        <f t="shared" si="1"/>
        <v>0</v>
      </c>
      <c r="N214">
        <f t="shared" si="2"/>
        <v>1</v>
      </c>
      <c r="O214">
        <f t="shared" si="3"/>
        <v>2</v>
      </c>
      <c r="P214">
        <f t="shared" si="4"/>
        <v>1</v>
      </c>
      <c r="Q214">
        <f t="shared" si="5"/>
        <v>1</v>
      </c>
      <c r="R214">
        <f t="shared" si="6"/>
        <v>1</v>
      </c>
      <c r="S214">
        <f t="shared" si="7"/>
        <v>0</v>
      </c>
      <c r="T214">
        <f t="shared" si="8"/>
        <v>0</v>
      </c>
    </row>
    <row r="215" spans="1:20" ht="15.75" hidden="1" customHeight="1" x14ac:dyDescent="0.2">
      <c r="A215" s="6" t="s">
        <v>679</v>
      </c>
      <c r="B215" t="str">
        <f>_xlfn.IFNA(VLOOKUP(A215,'IPLPlayerAuctionData (20-22)'!$A$3:$G$501,7,FALSE),"Others")</f>
        <v>Others</v>
      </c>
      <c r="C215" s="30">
        <f>COUNTIFS('IPLPlayerAuctionData (20-22)'!$A:$A,'IPL - Batsman Database (20-22)'!$A215,'IPLPlayerAuctionData (20-22)'!$F:$F,2020)</f>
        <v>0</v>
      </c>
      <c r="D215" s="30">
        <f>COUNTIFS('IPLPlayerAuctionData (20-22)'!$A:$A,'IPL - Batsman Database (20-22)'!$A215,'IPLPlayerAuctionData (20-22)'!$F:$F,2021)</f>
        <v>0</v>
      </c>
      <c r="E215" s="30">
        <f>COUNTIFS('IPLPlayerAuctionData (20-22)'!$A:$A,'IPL - Batsman Database (20-22)'!$A215,'IPLPlayerAuctionData (20-22)'!$F:$F,2022)</f>
        <v>0</v>
      </c>
      <c r="F215" s="30">
        <f>COUNTIFS('IPL20 - Most Runs'!$B:$B,'IPL - Batsman Database (20-22)'!$A215)</f>
        <v>0</v>
      </c>
      <c r="G215" s="30">
        <f>COUNTIFS('IPL21 - Most Runs'!$B:$B,'IPL - Batsman Database (20-22)'!$A215)</f>
        <v>0</v>
      </c>
      <c r="H215" s="30">
        <f>COUNTIFS('IPL22 - Most Runs'!$B:$B,'IPL - Batsman Database (20-22)'!$A215)</f>
        <v>1</v>
      </c>
      <c r="I215" s="30">
        <f>_xlfn.IFNA(VLOOKUP($A215,'IPL20 - Most Runs'!$B$2:$N$135,2,FALSE),0)</f>
        <v>0</v>
      </c>
      <c r="J215" s="30">
        <f>_xlfn.IFNA(VLOOKUP($A215,'IPL21 - Most Runs'!$B$2:$N$151,2,FALSE),0)</f>
        <v>0</v>
      </c>
      <c r="K215" s="30">
        <f>_xlfn.IFNA(VLOOKUP($A215,'IPL22 - Most Runs'!$B$2:$N$164,2,FALSE),0)</f>
        <v>2</v>
      </c>
      <c r="L215" s="15">
        <f t="shared" si="0"/>
        <v>2</v>
      </c>
      <c r="M215" s="15">
        <f t="shared" si="1"/>
        <v>0</v>
      </c>
      <c r="N215">
        <f t="shared" si="2"/>
        <v>1</v>
      </c>
      <c r="O215">
        <f t="shared" si="3"/>
        <v>2</v>
      </c>
      <c r="P215">
        <f t="shared" si="4"/>
        <v>1</v>
      </c>
      <c r="Q215">
        <f t="shared" si="5"/>
        <v>1</v>
      </c>
      <c r="R215">
        <f t="shared" si="6"/>
        <v>1</v>
      </c>
      <c r="S215">
        <f t="shared" si="7"/>
        <v>0</v>
      </c>
      <c r="T215">
        <f t="shared" si="8"/>
        <v>0</v>
      </c>
    </row>
    <row r="216" spans="1:20" ht="15.75" hidden="1" customHeight="1" x14ac:dyDescent="0.2">
      <c r="A216" s="6" t="s">
        <v>680</v>
      </c>
      <c r="B216" t="str">
        <f>_xlfn.IFNA(VLOOKUP(A216,'IPLPlayerAuctionData (20-22)'!$A$3:$G$501,7,FALSE),"Others")</f>
        <v>Others</v>
      </c>
      <c r="C216" s="30">
        <f>COUNTIFS('IPLPlayerAuctionData (20-22)'!$A:$A,'IPL - Batsman Database (20-22)'!$A216,'IPLPlayerAuctionData (20-22)'!$F:$F,2020)</f>
        <v>0</v>
      </c>
      <c r="D216" s="30">
        <f>COUNTIFS('IPLPlayerAuctionData (20-22)'!$A:$A,'IPL - Batsman Database (20-22)'!$A216,'IPLPlayerAuctionData (20-22)'!$F:$F,2021)</f>
        <v>0</v>
      </c>
      <c r="E216" s="30">
        <f>COUNTIFS('IPLPlayerAuctionData (20-22)'!$A:$A,'IPL - Batsman Database (20-22)'!$A216,'IPLPlayerAuctionData (20-22)'!$F:$F,2022)</f>
        <v>0</v>
      </c>
      <c r="F216" s="30">
        <f>COUNTIFS('IPL20 - Most Runs'!$B:$B,'IPL - Batsman Database (20-22)'!$A216)</f>
        <v>0</v>
      </c>
      <c r="G216" s="30">
        <f>COUNTIFS('IPL21 - Most Runs'!$B:$B,'IPL - Batsman Database (20-22)'!$A216)</f>
        <v>0</v>
      </c>
      <c r="H216" s="30">
        <f>COUNTIFS('IPL22 - Most Runs'!$B:$B,'IPL - Batsman Database (20-22)'!$A216)</f>
        <v>1</v>
      </c>
      <c r="I216" s="30">
        <f>_xlfn.IFNA(VLOOKUP($A216,'IPL20 - Most Runs'!$B$2:$N$135,2,FALSE),0)</f>
        <v>0</v>
      </c>
      <c r="J216" s="30">
        <f>_xlfn.IFNA(VLOOKUP($A216,'IPL21 - Most Runs'!$B$2:$N$151,2,FALSE),0)</f>
        <v>0</v>
      </c>
      <c r="K216" s="30">
        <f>_xlfn.IFNA(VLOOKUP($A216,'IPL22 - Most Runs'!$B$2:$N$164,2,FALSE),0)</f>
        <v>2</v>
      </c>
      <c r="L216" s="15">
        <f t="shared" si="0"/>
        <v>2</v>
      </c>
      <c r="M216" s="15">
        <f t="shared" si="1"/>
        <v>0</v>
      </c>
      <c r="N216">
        <f t="shared" si="2"/>
        <v>1</v>
      </c>
      <c r="O216">
        <f t="shared" si="3"/>
        <v>2</v>
      </c>
      <c r="P216">
        <f t="shared" si="4"/>
        <v>1</v>
      </c>
      <c r="Q216">
        <f t="shared" si="5"/>
        <v>1</v>
      </c>
      <c r="R216">
        <f t="shared" si="6"/>
        <v>1</v>
      </c>
      <c r="S216">
        <f t="shared" si="7"/>
        <v>0</v>
      </c>
      <c r="T216">
        <f t="shared" si="8"/>
        <v>0</v>
      </c>
    </row>
    <row r="217" spans="1:20" ht="15.75" hidden="1" customHeight="1" x14ac:dyDescent="0.2">
      <c r="A217" s="6" t="s">
        <v>188</v>
      </c>
      <c r="B217" t="str">
        <f>_xlfn.IFNA(VLOOKUP(A217,'IPLPlayerAuctionData (20-22)'!$A$3:$G$501,7,FALSE),"Others")</f>
        <v>Indian</v>
      </c>
      <c r="C217" s="30">
        <f>COUNTIFS('IPLPlayerAuctionData (20-22)'!$A:$A,'IPL - Batsman Database (20-22)'!$A217,'IPLPlayerAuctionData (20-22)'!$F:$F,2020)</f>
        <v>0</v>
      </c>
      <c r="D217" s="30">
        <f>COUNTIFS('IPLPlayerAuctionData (20-22)'!$A:$A,'IPL - Batsman Database (20-22)'!$A217,'IPLPlayerAuctionData (20-22)'!$F:$F,2021)</f>
        <v>1</v>
      </c>
      <c r="E217" s="30">
        <f>COUNTIFS('IPLPlayerAuctionData (20-22)'!$A:$A,'IPL - Batsman Database (20-22)'!$A217,'IPLPlayerAuctionData (20-22)'!$F:$F,2022)</f>
        <v>1</v>
      </c>
      <c r="F217" s="30">
        <f>COUNTIFS('IPL20 - Most Runs'!$B:$B,'IPL - Batsman Database (20-22)'!$A217)</f>
        <v>1</v>
      </c>
      <c r="G217" s="30">
        <f>COUNTIFS('IPL21 - Most Runs'!$B:$B,'IPL - Batsman Database (20-22)'!$A217)</f>
        <v>0</v>
      </c>
      <c r="H217" s="30">
        <f>COUNTIFS('IPL22 - Most Runs'!$B:$B,'IPL - Batsman Database (20-22)'!$A217)</f>
        <v>0</v>
      </c>
      <c r="I217" s="30">
        <f>_xlfn.IFNA(VLOOKUP($A217,'IPL20 - Most Runs'!$B$2:$N$135,2,FALSE),0)</f>
        <v>2</v>
      </c>
      <c r="J217" s="30">
        <f>_xlfn.IFNA(VLOOKUP($A217,'IPL21 - Most Runs'!$B$2:$N$151,2,FALSE),0)</f>
        <v>0</v>
      </c>
      <c r="K217" s="30">
        <f>_xlfn.IFNA(VLOOKUP($A217,'IPL22 - Most Runs'!$B$2:$N$164,2,FALSE),0)</f>
        <v>0</v>
      </c>
      <c r="L217" s="15">
        <f t="shared" si="0"/>
        <v>2</v>
      </c>
      <c r="M217" s="15">
        <f t="shared" si="1"/>
        <v>2</v>
      </c>
      <c r="N217">
        <f t="shared" si="2"/>
        <v>1</v>
      </c>
      <c r="O217">
        <f t="shared" si="3"/>
        <v>2</v>
      </c>
      <c r="P217">
        <f t="shared" si="4"/>
        <v>0</v>
      </c>
      <c r="Q217">
        <f t="shared" si="5"/>
        <v>0</v>
      </c>
      <c r="R217">
        <f t="shared" si="6"/>
        <v>0</v>
      </c>
      <c r="S217">
        <f t="shared" si="7"/>
        <v>0</v>
      </c>
      <c r="T217">
        <f t="shared" si="8"/>
        <v>0</v>
      </c>
    </row>
    <row r="218" spans="1:20" ht="15.75" hidden="1" customHeight="1" x14ac:dyDescent="0.2">
      <c r="A218" s="6" t="s">
        <v>331</v>
      </c>
      <c r="B218" t="str">
        <f>_xlfn.IFNA(VLOOKUP(A218,'IPLPlayerAuctionData (20-22)'!$A$3:$G$501,7,FALSE),"Others")</f>
        <v>Overseas</v>
      </c>
      <c r="C218" s="30">
        <f>COUNTIFS('IPLPlayerAuctionData (20-22)'!$A:$A,'IPL - Batsman Database (20-22)'!$A218,'IPLPlayerAuctionData (20-22)'!$F:$F,2020)</f>
        <v>1</v>
      </c>
      <c r="D218" s="30">
        <f>COUNTIFS('IPLPlayerAuctionData (20-22)'!$A:$A,'IPL - Batsman Database (20-22)'!$A218,'IPLPlayerAuctionData (20-22)'!$F:$F,2021)</f>
        <v>0</v>
      </c>
      <c r="E218" s="30">
        <f>COUNTIFS('IPLPlayerAuctionData (20-22)'!$A:$A,'IPL - Batsman Database (20-22)'!$A218,'IPLPlayerAuctionData (20-22)'!$F:$F,2022)</f>
        <v>0</v>
      </c>
      <c r="F218" s="30">
        <f>COUNTIFS('IPL20 - Most Runs'!$B:$B,'IPL - Batsman Database (20-22)'!$A218)</f>
        <v>1</v>
      </c>
      <c r="G218" s="30">
        <f>COUNTIFS('IPL21 - Most Runs'!$B:$B,'IPL - Batsman Database (20-22)'!$A218)</f>
        <v>0</v>
      </c>
      <c r="H218" s="30">
        <f>COUNTIFS('IPL22 - Most Runs'!$B:$B,'IPL - Batsman Database (20-22)'!$A218)</f>
        <v>0</v>
      </c>
      <c r="I218" s="30">
        <f>_xlfn.IFNA(VLOOKUP($A218,'IPL20 - Most Runs'!$B$2:$N$135,2,FALSE),0)</f>
        <v>2</v>
      </c>
      <c r="J218" s="30">
        <f>_xlfn.IFNA(VLOOKUP($A218,'IPL21 - Most Runs'!$B$2:$N$151,2,FALSE),0)</f>
        <v>0</v>
      </c>
      <c r="K218" s="30">
        <f>_xlfn.IFNA(VLOOKUP($A218,'IPL22 - Most Runs'!$B$2:$N$164,2,FALSE),0)</f>
        <v>0</v>
      </c>
      <c r="L218" s="15">
        <f t="shared" si="0"/>
        <v>2</v>
      </c>
      <c r="M218" s="15">
        <f t="shared" si="1"/>
        <v>1</v>
      </c>
      <c r="N218">
        <f t="shared" si="2"/>
        <v>1</v>
      </c>
      <c r="O218">
        <f t="shared" si="3"/>
        <v>2</v>
      </c>
      <c r="P218">
        <f t="shared" si="4"/>
        <v>0</v>
      </c>
      <c r="Q218">
        <f t="shared" si="5"/>
        <v>0</v>
      </c>
      <c r="R218">
        <f t="shared" si="6"/>
        <v>0</v>
      </c>
      <c r="S218">
        <f t="shared" si="7"/>
        <v>0</v>
      </c>
      <c r="T218">
        <f t="shared" si="8"/>
        <v>0</v>
      </c>
    </row>
    <row r="219" spans="1:20" ht="15.75" hidden="1" customHeight="1" x14ac:dyDescent="0.2">
      <c r="A219" s="6" t="s">
        <v>593</v>
      </c>
      <c r="B219" t="str">
        <f>_xlfn.IFNA(VLOOKUP(A219,'IPLPlayerAuctionData (20-22)'!$A$3:$G$501,7,FALSE),"Others")</f>
        <v>Others</v>
      </c>
      <c r="C219" s="30">
        <f>COUNTIFS('IPLPlayerAuctionData (20-22)'!$A:$A,'IPL - Batsman Database (20-22)'!$A219,'IPLPlayerAuctionData (20-22)'!$F:$F,2020)</f>
        <v>0</v>
      </c>
      <c r="D219" s="30">
        <f>COUNTIFS('IPLPlayerAuctionData (20-22)'!$A:$A,'IPL - Batsman Database (20-22)'!$A219,'IPLPlayerAuctionData (20-22)'!$F:$F,2021)</f>
        <v>0</v>
      </c>
      <c r="E219" s="30">
        <f>COUNTIFS('IPLPlayerAuctionData (20-22)'!$A:$A,'IPL - Batsman Database (20-22)'!$A219,'IPLPlayerAuctionData (20-22)'!$F:$F,2022)</f>
        <v>0</v>
      </c>
      <c r="F219" s="30">
        <f>COUNTIFS('IPL20 - Most Runs'!$B:$B,'IPL - Batsman Database (20-22)'!$A219)</f>
        <v>1</v>
      </c>
      <c r="G219" s="30">
        <f>COUNTIFS('IPL21 - Most Runs'!$B:$B,'IPL - Batsman Database (20-22)'!$A219)</f>
        <v>0</v>
      </c>
      <c r="H219" s="30">
        <f>COUNTIFS('IPL22 - Most Runs'!$B:$B,'IPL - Batsman Database (20-22)'!$A219)</f>
        <v>0</v>
      </c>
      <c r="I219" s="30">
        <f>_xlfn.IFNA(VLOOKUP($A219,'IPL20 - Most Runs'!$B$2:$N$135,2,FALSE),0)</f>
        <v>2</v>
      </c>
      <c r="J219" s="30">
        <f>_xlfn.IFNA(VLOOKUP($A219,'IPL21 - Most Runs'!$B$2:$N$151,2,FALSE),0)</f>
        <v>0</v>
      </c>
      <c r="K219" s="30">
        <f>_xlfn.IFNA(VLOOKUP($A219,'IPL22 - Most Runs'!$B$2:$N$164,2,FALSE),0)</f>
        <v>0</v>
      </c>
      <c r="L219" s="15">
        <f t="shared" si="0"/>
        <v>2</v>
      </c>
      <c r="M219" s="15">
        <f t="shared" si="1"/>
        <v>0</v>
      </c>
      <c r="N219">
        <f t="shared" si="2"/>
        <v>1</v>
      </c>
      <c r="O219">
        <f t="shared" si="3"/>
        <v>2</v>
      </c>
      <c r="P219">
        <f t="shared" si="4"/>
        <v>0</v>
      </c>
      <c r="Q219">
        <f t="shared" si="5"/>
        <v>0</v>
      </c>
      <c r="R219">
        <f t="shared" si="6"/>
        <v>0</v>
      </c>
      <c r="S219">
        <f t="shared" si="7"/>
        <v>0</v>
      </c>
      <c r="T219">
        <f t="shared" si="8"/>
        <v>0</v>
      </c>
    </row>
    <row r="220" spans="1:20" ht="15.75" hidden="1" customHeight="1" x14ac:dyDescent="0.2">
      <c r="A220" s="6" t="s">
        <v>681</v>
      </c>
      <c r="B220" t="str">
        <f>_xlfn.IFNA(VLOOKUP(A220,'IPLPlayerAuctionData (20-22)'!$A$3:$G$501,7,FALSE),"Others")</f>
        <v>Others</v>
      </c>
      <c r="C220" s="30">
        <f>COUNTIFS('IPLPlayerAuctionData (20-22)'!$A:$A,'IPL - Batsman Database (20-22)'!$A220,'IPLPlayerAuctionData (20-22)'!$F:$F,2020)</f>
        <v>0</v>
      </c>
      <c r="D220" s="30">
        <f>COUNTIFS('IPLPlayerAuctionData (20-22)'!$A:$A,'IPL - Batsman Database (20-22)'!$A220,'IPLPlayerAuctionData (20-22)'!$F:$F,2021)</f>
        <v>0</v>
      </c>
      <c r="E220" s="30">
        <f>COUNTIFS('IPLPlayerAuctionData (20-22)'!$A:$A,'IPL - Batsman Database (20-22)'!$A220,'IPLPlayerAuctionData (20-22)'!$F:$F,2022)</f>
        <v>0</v>
      </c>
      <c r="F220" s="30">
        <f>COUNTIFS('IPL20 - Most Runs'!$B:$B,'IPL - Batsman Database (20-22)'!$A220)</f>
        <v>0</v>
      </c>
      <c r="G220" s="30">
        <f>COUNTIFS('IPL21 - Most Runs'!$B:$B,'IPL - Batsman Database (20-22)'!$A220)</f>
        <v>0</v>
      </c>
      <c r="H220" s="30">
        <f>COUNTIFS('IPL22 - Most Runs'!$B:$B,'IPL - Batsman Database (20-22)'!$A220)</f>
        <v>1</v>
      </c>
      <c r="I220" s="30">
        <f>_xlfn.IFNA(VLOOKUP($A220,'IPL20 - Most Runs'!$B$2:$N$135,2,FALSE),0)</f>
        <v>0</v>
      </c>
      <c r="J220" s="30">
        <f>_xlfn.IFNA(VLOOKUP($A220,'IPL21 - Most Runs'!$B$2:$N$151,2,FALSE),0)</f>
        <v>0</v>
      </c>
      <c r="K220" s="30">
        <f>_xlfn.IFNA(VLOOKUP($A220,'IPL22 - Most Runs'!$B$2:$N$164,2,FALSE),0)</f>
        <v>1</v>
      </c>
      <c r="L220" s="15">
        <f t="shared" si="0"/>
        <v>1</v>
      </c>
      <c r="M220" s="15">
        <f t="shared" si="1"/>
        <v>0</v>
      </c>
      <c r="N220">
        <f t="shared" si="2"/>
        <v>1</v>
      </c>
      <c r="O220">
        <f t="shared" si="3"/>
        <v>2</v>
      </c>
      <c r="P220">
        <f t="shared" si="4"/>
        <v>1</v>
      </c>
      <c r="Q220">
        <f t="shared" si="5"/>
        <v>1</v>
      </c>
      <c r="R220">
        <f t="shared" si="6"/>
        <v>1</v>
      </c>
      <c r="S220">
        <f t="shared" si="7"/>
        <v>0</v>
      </c>
      <c r="T220">
        <f t="shared" si="8"/>
        <v>0</v>
      </c>
    </row>
    <row r="221" spans="1:20" ht="15.75" hidden="1" customHeight="1" x14ac:dyDescent="0.2">
      <c r="A221" s="6" t="s">
        <v>301</v>
      </c>
      <c r="B221" t="str">
        <f>_xlfn.IFNA(VLOOKUP(A221,'IPLPlayerAuctionData (20-22)'!$A$3:$G$501,7,FALSE),"Others")</f>
        <v>Overseas</v>
      </c>
      <c r="C221" s="30">
        <f>COUNTIFS('IPLPlayerAuctionData (20-22)'!$A:$A,'IPL - Batsman Database (20-22)'!$A221,'IPLPlayerAuctionData (20-22)'!$F:$F,2020)</f>
        <v>0</v>
      </c>
      <c r="D221" s="30">
        <f>COUNTIFS('IPLPlayerAuctionData (20-22)'!$A:$A,'IPL - Batsman Database (20-22)'!$A221,'IPLPlayerAuctionData (20-22)'!$F:$F,2021)</f>
        <v>0</v>
      </c>
      <c r="E221" s="30">
        <f>COUNTIFS('IPLPlayerAuctionData (20-22)'!$A:$A,'IPL - Batsman Database (20-22)'!$A221,'IPLPlayerAuctionData (20-22)'!$F:$F,2022)</f>
        <v>1</v>
      </c>
      <c r="F221" s="30">
        <f>COUNTIFS('IPL20 - Most Runs'!$B:$B,'IPL - Batsman Database (20-22)'!$A221)</f>
        <v>0</v>
      </c>
      <c r="G221" s="30">
        <f>COUNTIFS('IPL21 - Most Runs'!$B:$B,'IPL - Batsman Database (20-22)'!$A221)</f>
        <v>0</v>
      </c>
      <c r="H221" s="30">
        <f>COUNTIFS('IPL22 - Most Runs'!$B:$B,'IPL - Batsman Database (20-22)'!$A221)</f>
        <v>1</v>
      </c>
      <c r="I221" s="30">
        <f>_xlfn.IFNA(VLOOKUP($A221,'IPL20 - Most Runs'!$B$2:$N$135,2,FALSE),0)</f>
        <v>0</v>
      </c>
      <c r="J221" s="30">
        <f>_xlfn.IFNA(VLOOKUP($A221,'IPL21 - Most Runs'!$B$2:$N$151,2,FALSE),0)</f>
        <v>0</v>
      </c>
      <c r="K221" s="30">
        <f>_xlfn.IFNA(VLOOKUP($A221,'IPL22 - Most Runs'!$B$2:$N$164,2,FALSE),0)</f>
        <v>1</v>
      </c>
      <c r="L221" s="15">
        <f t="shared" si="0"/>
        <v>1</v>
      </c>
      <c r="M221" s="15">
        <f t="shared" si="1"/>
        <v>1</v>
      </c>
      <c r="N221">
        <f t="shared" si="2"/>
        <v>1</v>
      </c>
      <c r="O221">
        <f t="shared" si="3"/>
        <v>2</v>
      </c>
      <c r="P221">
        <f t="shared" si="4"/>
        <v>1</v>
      </c>
      <c r="Q221">
        <f t="shared" si="5"/>
        <v>0</v>
      </c>
      <c r="R221">
        <f t="shared" si="6"/>
        <v>0</v>
      </c>
      <c r="S221">
        <f t="shared" si="7"/>
        <v>0</v>
      </c>
      <c r="T221">
        <f t="shared" si="8"/>
        <v>0</v>
      </c>
    </row>
    <row r="222" spans="1:20" ht="15.75" hidden="1" customHeight="1" x14ac:dyDescent="0.2">
      <c r="A222" s="6" t="s">
        <v>96</v>
      </c>
      <c r="B222" t="str">
        <f>_xlfn.IFNA(VLOOKUP(A222,'IPLPlayerAuctionData (20-22)'!$A$3:$G$501,7,FALSE),"Others")</f>
        <v>Indian</v>
      </c>
      <c r="C222" s="30">
        <f>COUNTIFS('IPLPlayerAuctionData (20-22)'!$A:$A,'IPL - Batsman Database (20-22)'!$A222,'IPLPlayerAuctionData (20-22)'!$F:$F,2020)</f>
        <v>0</v>
      </c>
      <c r="D222" s="30">
        <f>COUNTIFS('IPLPlayerAuctionData (20-22)'!$A:$A,'IPL - Batsman Database (20-22)'!$A222,'IPLPlayerAuctionData (20-22)'!$F:$F,2021)</f>
        <v>0</v>
      </c>
      <c r="E222" s="30">
        <f>COUNTIFS('IPLPlayerAuctionData (20-22)'!$A:$A,'IPL - Batsman Database (20-22)'!$A222,'IPLPlayerAuctionData (20-22)'!$F:$F,2022)</f>
        <v>1</v>
      </c>
      <c r="F222" s="30">
        <f>COUNTIFS('IPL20 - Most Runs'!$B:$B,'IPL - Batsman Database (20-22)'!$A222)</f>
        <v>0</v>
      </c>
      <c r="G222" s="30">
        <f>COUNTIFS('IPL21 - Most Runs'!$B:$B,'IPL - Batsman Database (20-22)'!$A222)</f>
        <v>0</v>
      </c>
      <c r="H222" s="30">
        <f>COUNTIFS('IPL22 - Most Runs'!$B:$B,'IPL - Batsman Database (20-22)'!$A222)</f>
        <v>1</v>
      </c>
      <c r="I222" s="30">
        <f>_xlfn.IFNA(VLOOKUP($A222,'IPL20 - Most Runs'!$B$2:$N$135,2,FALSE),0)</f>
        <v>0</v>
      </c>
      <c r="J222" s="30">
        <f>_xlfn.IFNA(VLOOKUP($A222,'IPL21 - Most Runs'!$B$2:$N$151,2,FALSE),0)</f>
        <v>0</v>
      </c>
      <c r="K222" s="30">
        <f>_xlfn.IFNA(VLOOKUP($A222,'IPL22 - Most Runs'!$B$2:$N$164,2,FALSE),0)</f>
        <v>1</v>
      </c>
      <c r="L222" s="15">
        <f t="shared" si="0"/>
        <v>1</v>
      </c>
      <c r="M222" s="15">
        <f t="shared" si="1"/>
        <v>1</v>
      </c>
      <c r="N222">
        <f t="shared" si="2"/>
        <v>1</v>
      </c>
      <c r="O222">
        <f t="shared" si="3"/>
        <v>2</v>
      </c>
      <c r="P222">
        <f t="shared" si="4"/>
        <v>1</v>
      </c>
      <c r="Q222">
        <f t="shared" si="5"/>
        <v>0</v>
      </c>
      <c r="R222">
        <f t="shared" si="6"/>
        <v>0</v>
      </c>
      <c r="S222">
        <f t="shared" si="7"/>
        <v>0</v>
      </c>
      <c r="T222">
        <f t="shared" si="8"/>
        <v>0</v>
      </c>
    </row>
    <row r="223" spans="1:20" ht="15.75" hidden="1" customHeight="1" x14ac:dyDescent="0.2">
      <c r="A223" s="6" t="s">
        <v>264</v>
      </c>
      <c r="B223" t="str">
        <f>_xlfn.IFNA(VLOOKUP(A223,'IPLPlayerAuctionData (20-22)'!$A$3:$G$501,7,FALSE),"Others")</f>
        <v>Indian</v>
      </c>
      <c r="C223" s="30">
        <f>COUNTIFS('IPLPlayerAuctionData (20-22)'!$A:$A,'IPL - Batsman Database (20-22)'!$A223,'IPLPlayerAuctionData (20-22)'!$F:$F,2020)</f>
        <v>0</v>
      </c>
      <c r="D223" s="30">
        <f>COUNTIFS('IPLPlayerAuctionData (20-22)'!$A:$A,'IPL - Batsman Database (20-22)'!$A223,'IPLPlayerAuctionData (20-22)'!$F:$F,2021)</f>
        <v>0</v>
      </c>
      <c r="E223" s="30">
        <f>COUNTIFS('IPLPlayerAuctionData (20-22)'!$A:$A,'IPL - Batsman Database (20-22)'!$A223,'IPLPlayerAuctionData (20-22)'!$F:$F,2022)</f>
        <v>1</v>
      </c>
      <c r="F223" s="30">
        <f>COUNTIFS('IPL20 - Most Runs'!$B:$B,'IPL - Batsman Database (20-22)'!$A223)</f>
        <v>0</v>
      </c>
      <c r="G223" s="30">
        <f>COUNTIFS('IPL21 - Most Runs'!$B:$B,'IPL - Batsman Database (20-22)'!$A223)</f>
        <v>0</v>
      </c>
      <c r="H223" s="30">
        <f>COUNTIFS('IPL22 - Most Runs'!$B:$B,'IPL - Batsman Database (20-22)'!$A223)</f>
        <v>1</v>
      </c>
      <c r="I223" s="30">
        <f>_xlfn.IFNA(VLOOKUP($A223,'IPL20 - Most Runs'!$B$2:$N$135,2,FALSE),0)</f>
        <v>0</v>
      </c>
      <c r="J223" s="30">
        <f>_xlfn.IFNA(VLOOKUP($A223,'IPL21 - Most Runs'!$B$2:$N$151,2,FALSE),0)</f>
        <v>0</v>
      </c>
      <c r="K223" s="30">
        <f>_xlfn.IFNA(VLOOKUP($A223,'IPL22 - Most Runs'!$B$2:$N$164,2,FALSE),0)</f>
        <v>1</v>
      </c>
      <c r="L223" s="15">
        <f t="shared" si="0"/>
        <v>1</v>
      </c>
      <c r="M223" s="15">
        <f t="shared" si="1"/>
        <v>1</v>
      </c>
      <c r="N223">
        <f t="shared" si="2"/>
        <v>1</v>
      </c>
      <c r="O223">
        <f t="shared" si="3"/>
        <v>2</v>
      </c>
      <c r="P223">
        <f t="shared" si="4"/>
        <v>1</v>
      </c>
      <c r="Q223">
        <f t="shared" si="5"/>
        <v>0</v>
      </c>
      <c r="R223">
        <f t="shared" si="6"/>
        <v>0</v>
      </c>
      <c r="S223">
        <f t="shared" si="7"/>
        <v>0</v>
      </c>
      <c r="T223">
        <f t="shared" si="8"/>
        <v>0</v>
      </c>
    </row>
    <row r="224" spans="1:20" ht="15.75" hidden="1" customHeight="1" x14ac:dyDescent="0.2">
      <c r="A224" s="6" t="s">
        <v>196</v>
      </c>
      <c r="B224" t="str">
        <f>_xlfn.IFNA(VLOOKUP(A224,'IPLPlayerAuctionData (20-22)'!$A$3:$G$501,7,FALSE),"Others")</f>
        <v>Indian</v>
      </c>
      <c r="C224" s="30">
        <f>COUNTIFS('IPLPlayerAuctionData (20-22)'!$A:$A,'IPL - Batsman Database (20-22)'!$A224,'IPLPlayerAuctionData (20-22)'!$F:$F,2020)</f>
        <v>0</v>
      </c>
      <c r="D224" s="30">
        <f>COUNTIFS('IPLPlayerAuctionData (20-22)'!$A:$A,'IPL - Batsman Database (20-22)'!$A224,'IPLPlayerAuctionData (20-22)'!$F:$F,2021)</f>
        <v>0</v>
      </c>
      <c r="E224" s="30">
        <f>COUNTIFS('IPLPlayerAuctionData (20-22)'!$A:$A,'IPL - Batsman Database (20-22)'!$A224,'IPLPlayerAuctionData (20-22)'!$F:$F,2022)</f>
        <v>1</v>
      </c>
      <c r="F224" s="30">
        <f>COUNTIFS('IPL20 - Most Runs'!$B:$B,'IPL - Batsman Database (20-22)'!$A224)</f>
        <v>0</v>
      </c>
      <c r="G224" s="30">
        <f>COUNTIFS('IPL21 - Most Runs'!$B:$B,'IPL - Batsman Database (20-22)'!$A224)</f>
        <v>0</v>
      </c>
      <c r="H224" s="30">
        <f>COUNTIFS('IPL22 - Most Runs'!$B:$B,'IPL - Batsman Database (20-22)'!$A224)</f>
        <v>1</v>
      </c>
      <c r="I224" s="30">
        <f>_xlfn.IFNA(VLOOKUP($A224,'IPL20 - Most Runs'!$B$2:$N$135,2,FALSE),0)</f>
        <v>0</v>
      </c>
      <c r="J224" s="30">
        <f>_xlfn.IFNA(VLOOKUP($A224,'IPL21 - Most Runs'!$B$2:$N$151,2,FALSE),0)</f>
        <v>0</v>
      </c>
      <c r="K224" s="30">
        <f>_xlfn.IFNA(VLOOKUP($A224,'IPL22 - Most Runs'!$B$2:$N$164,2,FALSE),0)</f>
        <v>1</v>
      </c>
      <c r="L224" s="15">
        <f t="shared" si="0"/>
        <v>1</v>
      </c>
      <c r="M224" s="15">
        <f t="shared" si="1"/>
        <v>1</v>
      </c>
      <c r="N224">
        <f t="shared" si="2"/>
        <v>1</v>
      </c>
      <c r="O224">
        <f t="shared" si="3"/>
        <v>2</v>
      </c>
      <c r="P224">
        <f t="shared" si="4"/>
        <v>1</v>
      </c>
      <c r="Q224">
        <f t="shared" si="5"/>
        <v>0</v>
      </c>
      <c r="R224">
        <f t="shared" si="6"/>
        <v>0</v>
      </c>
      <c r="S224">
        <f t="shared" si="7"/>
        <v>0</v>
      </c>
      <c r="T224">
        <f t="shared" si="8"/>
        <v>0</v>
      </c>
    </row>
    <row r="225" spans="1:20" ht="15.75" hidden="1" customHeight="1" x14ac:dyDescent="0.2">
      <c r="A225" s="6" t="s">
        <v>78</v>
      </c>
      <c r="B225" t="str">
        <f>_xlfn.IFNA(VLOOKUP(A225,'IPLPlayerAuctionData (20-22)'!$A$3:$G$501,7,FALSE),"Others")</f>
        <v>Indian</v>
      </c>
      <c r="C225" s="30">
        <f>COUNTIFS('IPLPlayerAuctionData (20-22)'!$A:$A,'IPL - Batsman Database (20-22)'!$A225,'IPLPlayerAuctionData (20-22)'!$F:$F,2020)</f>
        <v>0</v>
      </c>
      <c r="D225" s="30">
        <f>COUNTIFS('IPLPlayerAuctionData (20-22)'!$A:$A,'IPL - Batsman Database (20-22)'!$A225,'IPLPlayerAuctionData (20-22)'!$F:$F,2021)</f>
        <v>0</v>
      </c>
      <c r="E225" s="30">
        <f>COUNTIFS('IPLPlayerAuctionData (20-22)'!$A:$A,'IPL - Batsman Database (20-22)'!$A225,'IPLPlayerAuctionData (20-22)'!$F:$F,2022)</f>
        <v>1</v>
      </c>
      <c r="F225" s="30">
        <f>COUNTIFS('IPL20 - Most Runs'!$B:$B,'IPL - Batsman Database (20-22)'!$A225)</f>
        <v>0</v>
      </c>
      <c r="G225" s="30">
        <f>COUNTIFS('IPL21 - Most Runs'!$B:$B,'IPL - Batsman Database (20-22)'!$A225)</f>
        <v>0</v>
      </c>
      <c r="H225" s="30">
        <f>COUNTIFS('IPL22 - Most Runs'!$B:$B,'IPL - Batsman Database (20-22)'!$A225)</f>
        <v>1</v>
      </c>
      <c r="I225" s="30">
        <f>_xlfn.IFNA(VLOOKUP($A225,'IPL20 - Most Runs'!$B$2:$N$135,2,FALSE),0)</f>
        <v>0</v>
      </c>
      <c r="J225" s="30">
        <f>_xlfn.IFNA(VLOOKUP($A225,'IPL21 - Most Runs'!$B$2:$N$151,2,FALSE),0)</f>
        <v>0</v>
      </c>
      <c r="K225" s="30">
        <f>_xlfn.IFNA(VLOOKUP($A225,'IPL22 - Most Runs'!$B$2:$N$164,2,FALSE),0)</f>
        <v>1</v>
      </c>
      <c r="L225" s="15">
        <f t="shared" si="0"/>
        <v>1</v>
      </c>
      <c r="M225" s="15">
        <f t="shared" si="1"/>
        <v>1</v>
      </c>
      <c r="N225">
        <f t="shared" si="2"/>
        <v>1</v>
      </c>
      <c r="O225">
        <f t="shared" si="3"/>
        <v>2</v>
      </c>
      <c r="P225">
        <f t="shared" si="4"/>
        <v>1</v>
      </c>
      <c r="Q225">
        <f t="shared" si="5"/>
        <v>0</v>
      </c>
      <c r="R225">
        <f t="shared" si="6"/>
        <v>0</v>
      </c>
      <c r="S225">
        <f t="shared" si="7"/>
        <v>0</v>
      </c>
      <c r="T225">
        <f t="shared" si="8"/>
        <v>0</v>
      </c>
    </row>
    <row r="226" spans="1:20" ht="15.75" hidden="1" customHeight="1" x14ac:dyDescent="0.2">
      <c r="A226" s="6" t="s">
        <v>133</v>
      </c>
      <c r="B226" t="str">
        <f>_xlfn.IFNA(VLOOKUP(A226,'IPLPlayerAuctionData (20-22)'!$A$3:$G$501,7,FALSE),"Others")</f>
        <v>Overseas</v>
      </c>
      <c r="C226" s="30">
        <f>COUNTIFS('IPLPlayerAuctionData (20-22)'!$A:$A,'IPL - Batsman Database (20-22)'!$A226,'IPLPlayerAuctionData (20-22)'!$F:$F,2020)</f>
        <v>1</v>
      </c>
      <c r="D226" s="30">
        <f>COUNTIFS('IPLPlayerAuctionData (20-22)'!$A:$A,'IPL - Batsman Database (20-22)'!$A226,'IPLPlayerAuctionData (20-22)'!$F:$F,2021)</f>
        <v>0</v>
      </c>
      <c r="E226" s="30">
        <f>COUNTIFS('IPLPlayerAuctionData (20-22)'!$A:$A,'IPL - Batsman Database (20-22)'!$A226,'IPLPlayerAuctionData (20-22)'!$F:$F,2022)</f>
        <v>0</v>
      </c>
      <c r="F226" s="30">
        <f>COUNTIFS('IPL20 - Most Runs'!$B:$B,'IPL - Batsman Database (20-22)'!$A226)</f>
        <v>0</v>
      </c>
      <c r="G226" s="30">
        <f>COUNTIFS('IPL21 - Most Runs'!$B:$B,'IPL - Batsman Database (20-22)'!$A226)</f>
        <v>1</v>
      </c>
      <c r="H226" s="30">
        <f>COUNTIFS('IPL22 - Most Runs'!$B:$B,'IPL - Batsman Database (20-22)'!$A226)</f>
        <v>0</v>
      </c>
      <c r="I226" s="30">
        <f>_xlfn.IFNA(VLOOKUP($A226,'IPL20 - Most Runs'!$B$2:$N$135,2,FALSE),0)</f>
        <v>0</v>
      </c>
      <c r="J226" s="30">
        <f>_xlfn.IFNA(VLOOKUP($A226,'IPL21 - Most Runs'!$B$2:$N$151,2,FALSE),0)</f>
        <v>1</v>
      </c>
      <c r="K226" s="30">
        <f>_xlfn.IFNA(VLOOKUP($A226,'IPL22 - Most Runs'!$B$2:$N$164,2,FALSE),0)</f>
        <v>0</v>
      </c>
      <c r="L226" s="15">
        <f t="shared" si="0"/>
        <v>1</v>
      </c>
      <c r="M226" s="15">
        <f t="shared" si="1"/>
        <v>1</v>
      </c>
      <c r="N226">
        <f t="shared" si="2"/>
        <v>1</v>
      </c>
      <c r="O226">
        <f t="shared" si="3"/>
        <v>2</v>
      </c>
      <c r="P226">
        <f t="shared" si="4"/>
        <v>1</v>
      </c>
      <c r="Q226">
        <f t="shared" si="5"/>
        <v>0</v>
      </c>
      <c r="R226">
        <f t="shared" si="6"/>
        <v>0</v>
      </c>
      <c r="S226">
        <f t="shared" si="7"/>
        <v>0</v>
      </c>
      <c r="T226">
        <f t="shared" si="8"/>
        <v>0</v>
      </c>
    </row>
    <row r="227" spans="1:20" ht="15.75" hidden="1" customHeight="1" x14ac:dyDescent="0.2">
      <c r="A227" s="6" t="s">
        <v>144</v>
      </c>
      <c r="B227" t="str">
        <f>_xlfn.IFNA(VLOOKUP(A227,'IPLPlayerAuctionData (20-22)'!$A$3:$G$501,7,FALSE),"Others")</f>
        <v>Overseas</v>
      </c>
      <c r="C227" s="30">
        <f>COUNTIFS('IPLPlayerAuctionData (20-22)'!$A:$A,'IPL - Batsman Database (20-22)'!$A227,'IPLPlayerAuctionData (20-22)'!$F:$F,2020)</f>
        <v>0</v>
      </c>
      <c r="D227" s="30">
        <f>COUNTIFS('IPLPlayerAuctionData (20-22)'!$A:$A,'IPL - Batsman Database (20-22)'!$A227,'IPLPlayerAuctionData (20-22)'!$F:$F,2021)</f>
        <v>1</v>
      </c>
      <c r="E227" s="30">
        <f>COUNTIFS('IPLPlayerAuctionData (20-22)'!$A:$A,'IPL - Batsman Database (20-22)'!$A227,'IPLPlayerAuctionData (20-22)'!$F:$F,2022)</f>
        <v>0</v>
      </c>
      <c r="F227" s="30">
        <f>COUNTIFS('IPL20 - Most Runs'!$B:$B,'IPL - Batsman Database (20-22)'!$A227)</f>
        <v>0</v>
      </c>
      <c r="G227" s="30">
        <f>COUNTIFS('IPL21 - Most Runs'!$B:$B,'IPL - Batsman Database (20-22)'!$A227)</f>
        <v>1</v>
      </c>
      <c r="H227" s="30">
        <f>COUNTIFS('IPL22 - Most Runs'!$B:$B,'IPL - Batsman Database (20-22)'!$A227)</f>
        <v>0</v>
      </c>
      <c r="I227" s="30">
        <f>_xlfn.IFNA(VLOOKUP($A227,'IPL20 - Most Runs'!$B$2:$N$135,2,FALSE),0)</f>
        <v>0</v>
      </c>
      <c r="J227" s="30">
        <f>_xlfn.IFNA(VLOOKUP($A227,'IPL21 - Most Runs'!$B$2:$N$151,2,FALSE),0)</f>
        <v>1</v>
      </c>
      <c r="K227" s="30">
        <f>_xlfn.IFNA(VLOOKUP($A227,'IPL22 - Most Runs'!$B$2:$N$164,2,FALSE),0)</f>
        <v>0</v>
      </c>
      <c r="L227" s="15">
        <f t="shared" si="0"/>
        <v>1</v>
      </c>
      <c r="M227" s="15">
        <f t="shared" si="1"/>
        <v>1</v>
      </c>
      <c r="N227">
        <f t="shared" si="2"/>
        <v>1</v>
      </c>
      <c r="O227">
        <f t="shared" si="3"/>
        <v>2</v>
      </c>
      <c r="P227">
        <f t="shared" si="4"/>
        <v>1</v>
      </c>
      <c r="Q227">
        <f t="shared" si="5"/>
        <v>0</v>
      </c>
      <c r="R227">
        <f t="shared" si="6"/>
        <v>0</v>
      </c>
      <c r="S227">
        <f t="shared" si="7"/>
        <v>0</v>
      </c>
      <c r="T227">
        <f t="shared" si="8"/>
        <v>0</v>
      </c>
    </row>
    <row r="228" spans="1:20" ht="15.75" hidden="1" customHeight="1" x14ac:dyDescent="0.2">
      <c r="A228" s="6" t="s">
        <v>291</v>
      </c>
      <c r="B228" t="str">
        <f>_xlfn.IFNA(VLOOKUP(A228,'IPLPlayerAuctionData (20-22)'!$A$3:$G$501,7,FALSE),"Others")</f>
        <v>Indian</v>
      </c>
      <c r="C228" s="30">
        <f>COUNTIFS('IPLPlayerAuctionData (20-22)'!$A:$A,'IPL - Batsman Database (20-22)'!$A228,'IPLPlayerAuctionData (20-22)'!$F:$F,2020)</f>
        <v>0</v>
      </c>
      <c r="D228" s="30">
        <f>COUNTIFS('IPLPlayerAuctionData (20-22)'!$A:$A,'IPL - Batsman Database (20-22)'!$A228,'IPLPlayerAuctionData (20-22)'!$F:$F,2021)</f>
        <v>1</v>
      </c>
      <c r="E228" s="30">
        <f>COUNTIFS('IPLPlayerAuctionData (20-22)'!$A:$A,'IPL - Batsman Database (20-22)'!$A228,'IPLPlayerAuctionData (20-22)'!$F:$F,2022)</f>
        <v>0</v>
      </c>
      <c r="F228" s="30">
        <f>COUNTIFS('IPL20 - Most Runs'!$B:$B,'IPL - Batsman Database (20-22)'!$A228)</f>
        <v>0</v>
      </c>
      <c r="G228" s="30">
        <f>COUNTIFS('IPL21 - Most Runs'!$B:$B,'IPL - Batsman Database (20-22)'!$A228)</f>
        <v>1</v>
      </c>
      <c r="H228" s="30">
        <f>COUNTIFS('IPL22 - Most Runs'!$B:$B,'IPL - Batsman Database (20-22)'!$A228)</f>
        <v>0</v>
      </c>
      <c r="I228" s="30">
        <f>_xlfn.IFNA(VLOOKUP($A228,'IPL20 - Most Runs'!$B$2:$N$135,2,FALSE),0)</f>
        <v>0</v>
      </c>
      <c r="J228" s="30">
        <f>_xlfn.IFNA(VLOOKUP($A228,'IPL21 - Most Runs'!$B$2:$N$151,2,FALSE),0)</f>
        <v>1</v>
      </c>
      <c r="K228" s="30">
        <f>_xlfn.IFNA(VLOOKUP($A228,'IPL22 - Most Runs'!$B$2:$N$164,2,FALSE),0)</f>
        <v>0</v>
      </c>
      <c r="L228" s="15">
        <f t="shared" si="0"/>
        <v>1</v>
      </c>
      <c r="M228" s="15">
        <f t="shared" si="1"/>
        <v>1</v>
      </c>
      <c r="N228">
        <f t="shared" si="2"/>
        <v>1</v>
      </c>
      <c r="O228">
        <f t="shared" si="3"/>
        <v>2</v>
      </c>
      <c r="P228">
        <f t="shared" si="4"/>
        <v>1</v>
      </c>
      <c r="Q228">
        <f t="shared" si="5"/>
        <v>0</v>
      </c>
      <c r="R228">
        <f t="shared" si="6"/>
        <v>0</v>
      </c>
      <c r="S228">
        <f t="shared" si="7"/>
        <v>0</v>
      </c>
      <c r="T228">
        <f t="shared" si="8"/>
        <v>0</v>
      </c>
    </row>
    <row r="229" spans="1:20" ht="15.75" hidden="1" customHeight="1" x14ac:dyDescent="0.2">
      <c r="A229" s="6" t="s">
        <v>682</v>
      </c>
      <c r="B229" t="str">
        <f>_xlfn.IFNA(VLOOKUP(A229,'IPLPlayerAuctionData (20-22)'!$A$3:$G$501,7,FALSE),"Others")</f>
        <v>Others</v>
      </c>
      <c r="C229" s="30">
        <f>COUNTIFS('IPLPlayerAuctionData (20-22)'!$A:$A,'IPL - Batsman Database (20-22)'!$A229,'IPLPlayerAuctionData (20-22)'!$F:$F,2020)</f>
        <v>0</v>
      </c>
      <c r="D229" s="30">
        <f>COUNTIFS('IPLPlayerAuctionData (20-22)'!$A:$A,'IPL - Batsman Database (20-22)'!$A229,'IPLPlayerAuctionData (20-22)'!$F:$F,2021)</f>
        <v>0</v>
      </c>
      <c r="E229" s="30">
        <f>COUNTIFS('IPLPlayerAuctionData (20-22)'!$A:$A,'IPL - Batsman Database (20-22)'!$A229,'IPLPlayerAuctionData (20-22)'!$F:$F,2022)</f>
        <v>0</v>
      </c>
      <c r="F229" s="30">
        <f>COUNTIFS('IPL20 - Most Runs'!$B:$B,'IPL - Batsman Database (20-22)'!$A229)</f>
        <v>0</v>
      </c>
      <c r="G229" s="30">
        <f>COUNTIFS('IPL21 - Most Runs'!$B:$B,'IPL - Batsman Database (20-22)'!$A229)</f>
        <v>1</v>
      </c>
      <c r="H229" s="30">
        <f>COUNTIFS('IPL22 - Most Runs'!$B:$B,'IPL - Batsman Database (20-22)'!$A229)</f>
        <v>0</v>
      </c>
      <c r="I229" s="30">
        <f>_xlfn.IFNA(VLOOKUP($A229,'IPL20 - Most Runs'!$B$2:$N$135,2,FALSE),0)</f>
        <v>0</v>
      </c>
      <c r="J229" s="30">
        <f>_xlfn.IFNA(VLOOKUP($A229,'IPL21 - Most Runs'!$B$2:$N$151,2,FALSE),0)</f>
        <v>1</v>
      </c>
      <c r="K229" s="30">
        <f>_xlfn.IFNA(VLOOKUP($A229,'IPL22 - Most Runs'!$B$2:$N$164,2,FALSE),0)</f>
        <v>0</v>
      </c>
      <c r="L229" s="15">
        <f t="shared" si="0"/>
        <v>1</v>
      </c>
      <c r="M229" s="15">
        <f t="shared" si="1"/>
        <v>0</v>
      </c>
      <c r="N229">
        <f t="shared" si="2"/>
        <v>1</v>
      </c>
      <c r="O229">
        <f t="shared" si="3"/>
        <v>2</v>
      </c>
      <c r="P229">
        <f t="shared" si="4"/>
        <v>1</v>
      </c>
      <c r="Q229">
        <f t="shared" si="5"/>
        <v>1</v>
      </c>
      <c r="R229">
        <f t="shared" si="6"/>
        <v>1</v>
      </c>
      <c r="S229">
        <f t="shared" si="7"/>
        <v>0</v>
      </c>
      <c r="T229">
        <f t="shared" si="8"/>
        <v>0</v>
      </c>
    </row>
    <row r="230" spans="1:20" ht="15.75" hidden="1" customHeight="1" x14ac:dyDescent="0.2">
      <c r="A230" s="6" t="s">
        <v>205</v>
      </c>
      <c r="B230" t="str">
        <f>_xlfn.IFNA(VLOOKUP(A230,'IPLPlayerAuctionData (20-22)'!$A$3:$G$501,7,FALSE),"Others")</f>
        <v>Indian</v>
      </c>
      <c r="C230" s="30">
        <f>COUNTIFS('IPLPlayerAuctionData (20-22)'!$A:$A,'IPL - Batsman Database (20-22)'!$A230,'IPLPlayerAuctionData (20-22)'!$F:$F,2020)</f>
        <v>0</v>
      </c>
      <c r="D230" s="30">
        <f>COUNTIFS('IPLPlayerAuctionData (20-22)'!$A:$A,'IPL - Batsman Database (20-22)'!$A230,'IPLPlayerAuctionData (20-22)'!$F:$F,2021)</f>
        <v>1</v>
      </c>
      <c r="E230" s="30">
        <f>COUNTIFS('IPLPlayerAuctionData (20-22)'!$A:$A,'IPL - Batsman Database (20-22)'!$A230,'IPLPlayerAuctionData (20-22)'!$F:$F,2022)</f>
        <v>1</v>
      </c>
      <c r="F230" s="30">
        <f>COUNTIFS('IPL20 - Most Runs'!$B:$B,'IPL - Batsman Database (20-22)'!$A230)</f>
        <v>0</v>
      </c>
      <c r="G230" s="30">
        <f>COUNTIFS('IPL21 - Most Runs'!$B:$B,'IPL - Batsman Database (20-22)'!$A230)</f>
        <v>1</v>
      </c>
      <c r="H230" s="30">
        <f>COUNTIFS('IPL22 - Most Runs'!$B:$B,'IPL - Batsman Database (20-22)'!$A230)</f>
        <v>0</v>
      </c>
      <c r="I230" s="30">
        <f>_xlfn.IFNA(VLOOKUP($A230,'IPL20 - Most Runs'!$B$2:$N$135,2,FALSE),0)</f>
        <v>0</v>
      </c>
      <c r="J230" s="30">
        <f>_xlfn.IFNA(VLOOKUP($A230,'IPL21 - Most Runs'!$B$2:$N$151,2,FALSE),0)</f>
        <v>1</v>
      </c>
      <c r="K230" s="30">
        <f>_xlfn.IFNA(VLOOKUP($A230,'IPL22 - Most Runs'!$B$2:$N$164,2,FALSE),0)</f>
        <v>0</v>
      </c>
      <c r="L230" s="15">
        <f t="shared" si="0"/>
        <v>1</v>
      </c>
      <c r="M230" s="15">
        <f t="shared" si="1"/>
        <v>2</v>
      </c>
      <c r="N230">
        <f t="shared" si="2"/>
        <v>1</v>
      </c>
      <c r="O230">
        <f t="shared" si="3"/>
        <v>2</v>
      </c>
      <c r="P230">
        <f t="shared" si="4"/>
        <v>1</v>
      </c>
      <c r="Q230">
        <f t="shared" si="5"/>
        <v>-1</v>
      </c>
      <c r="R230">
        <f t="shared" si="6"/>
        <v>0</v>
      </c>
      <c r="S230">
        <f t="shared" si="7"/>
        <v>0</v>
      </c>
      <c r="T230">
        <f t="shared" si="8"/>
        <v>0</v>
      </c>
    </row>
    <row r="231" spans="1:20" ht="15.75" hidden="1" customHeight="1" x14ac:dyDescent="0.2">
      <c r="A231" s="6" t="s">
        <v>256</v>
      </c>
      <c r="B231" t="str">
        <f>_xlfn.IFNA(VLOOKUP(A231,'IPLPlayerAuctionData (20-22)'!$A$3:$G$501,7,FALSE),"Others")</f>
        <v>Indian</v>
      </c>
      <c r="C231" s="30">
        <f>COUNTIFS('IPLPlayerAuctionData (20-22)'!$A:$A,'IPL - Batsman Database (20-22)'!$A231,'IPLPlayerAuctionData (20-22)'!$F:$F,2020)</f>
        <v>1</v>
      </c>
      <c r="D231" s="30">
        <f>COUNTIFS('IPLPlayerAuctionData (20-22)'!$A:$A,'IPL - Batsman Database (20-22)'!$A231,'IPLPlayerAuctionData (20-22)'!$F:$F,2021)</f>
        <v>1</v>
      </c>
      <c r="E231" s="30">
        <f>COUNTIFS('IPLPlayerAuctionData (20-22)'!$A:$A,'IPL - Batsman Database (20-22)'!$A231,'IPLPlayerAuctionData (20-22)'!$F:$F,2022)</f>
        <v>0</v>
      </c>
      <c r="F231" s="30">
        <f>COUNTIFS('IPL20 - Most Runs'!$B:$B,'IPL - Batsman Database (20-22)'!$A231)</f>
        <v>0</v>
      </c>
      <c r="G231" s="30">
        <f>COUNTIFS('IPL21 - Most Runs'!$B:$B,'IPL - Batsman Database (20-22)'!$A231)</f>
        <v>1</v>
      </c>
      <c r="H231" s="30">
        <f>COUNTIFS('IPL22 - Most Runs'!$B:$B,'IPL - Batsman Database (20-22)'!$A231)</f>
        <v>0</v>
      </c>
      <c r="I231" s="30">
        <f>_xlfn.IFNA(VLOOKUP($A231,'IPL20 - Most Runs'!$B$2:$N$135,2,FALSE),0)</f>
        <v>0</v>
      </c>
      <c r="J231" s="30">
        <f>_xlfn.IFNA(VLOOKUP($A231,'IPL21 - Most Runs'!$B$2:$N$151,2,FALSE),0)</f>
        <v>1</v>
      </c>
      <c r="K231" s="30">
        <f>_xlfn.IFNA(VLOOKUP($A231,'IPL22 - Most Runs'!$B$2:$N$164,2,FALSE),0)</f>
        <v>0</v>
      </c>
      <c r="L231" s="15">
        <f t="shared" si="0"/>
        <v>1</v>
      </c>
      <c r="M231" s="15">
        <f t="shared" si="1"/>
        <v>2</v>
      </c>
      <c r="N231">
        <f t="shared" si="2"/>
        <v>1</v>
      </c>
      <c r="O231">
        <f t="shared" si="3"/>
        <v>2</v>
      </c>
      <c r="P231">
        <f t="shared" si="4"/>
        <v>1</v>
      </c>
      <c r="Q231">
        <f t="shared" si="5"/>
        <v>-1</v>
      </c>
      <c r="R231">
        <f t="shared" si="6"/>
        <v>0</v>
      </c>
      <c r="S231">
        <f t="shared" si="7"/>
        <v>0</v>
      </c>
      <c r="T231">
        <f t="shared" si="8"/>
        <v>0</v>
      </c>
    </row>
    <row r="232" spans="1:20" ht="15.75" hidden="1" customHeight="1" x14ac:dyDescent="0.2">
      <c r="A232" s="6" t="s">
        <v>98</v>
      </c>
      <c r="B232" t="str">
        <f>_xlfn.IFNA(VLOOKUP(A232,'IPLPlayerAuctionData (20-22)'!$A$3:$G$501,7,FALSE),"Others")</f>
        <v>Overseas</v>
      </c>
      <c r="C232" s="30">
        <f>COUNTIFS('IPLPlayerAuctionData (20-22)'!$A:$A,'IPL - Batsman Database (20-22)'!$A232,'IPLPlayerAuctionData (20-22)'!$F:$F,2020)</f>
        <v>1</v>
      </c>
      <c r="D232" s="30">
        <f>COUNTIFS('IPLPlayerAuctionData (20-22)'!$A:$A,'IPL - Batsman Database (20-22)'!$A232,'IPLPlayerAuctionData (20-22)'!$F:$F,2021)</f>
        <v>0</v>
      </c>
      <c r="E232" s="30">
        <f>COUNTIFS('IPLPlayerAuctionData (20-22)'!$A:$A,'IPL - Batsman Database (20-22)'!$A232,'IPLPlayerAuctionData (20-22)'!$F:$F,2022)</f>
        <v>0</v>
      </c>
      <c r="F232" s="30">
        <f>COUNTIFS('IPL20 - Most Runs'!$B:$B,'IPL - Batsman Database (20-22)'!$A232)</f>
        <v>1</v>
      </c>
      <c r="G232" s="30">
        <f>COUNTIFS('IPL21 - Most Runs'!$B:$B,'IPL - Batsman Database (20-22)'!$A232)</f>
        <v>0</v>
      </c>
      <c r="H232" s="30">
        <f>COUNTIFS('IPL22 - Most Runs'!$B:$B,'IPL - Batsman Database (20-22)'!$A232)</f>
        <v>0</v>
      </c>
      <c r="I232" s="30">
        <f>_xlfn.IFNA(VLOOKUP($A232,'IPL20 - Most Runs'!$B$2:$N$135,2,FALSE),0)</f>
        <v>1</v>
      </c>
      <c r="J232" s="30">
        <f>_xlfn.IFNA(VLOOKUP($A232,'IPL21 - Most Runs'!$B$2:$N$151,2,FALSE),0)</f>
        <v>0</v>
      </c>
      <c r="K232" s="30">
        <f>_xlfn.IFNA(VLOOKUP($A232,'IPL22 - Most Runs'!$B$2:$N$164,2,FALSE),0)</f>
        <v>0</v>
      </c>
      <c r="L232" s="15">
        <f t="shared" si="0"/>
        <v>1</v>
      </c>
      <c r="M232" s="15">
        <f t="shared" si="1"/>
        <v>1</v>
      </c>
      <c r="N232">
        <f t="shared" si="2"/>
        <v>1</v>
      </c>
      <c r="O232">
        <f t="shared" si="3"/>
        <v>2</v>
      </c>
      <c r="P232">
        <f t="shared" si="4"/>
        <v>0</v>
      </c>
      <c r="Q232">
        <f t="shared" si="5"/>
        <v>0</v>
      </c>
      <c r="R232">
        <f t="shared" si="6"/>
        <v>0</v>
      </c>
      <c r="S232">
        <f t="shared" si="7"/>
        <v>0</v>
      </c>
      <c r="T232">
        <f t="shared" si="8"/>
        <v>0</v>
      </c>
    </row>
    <row r="233" spans="1:20" ht="15.75" hidden="1" customHeight="1" x14ac:dyDescent="0.2">
      <c r="A233" s="6" t="s">
        <v>433</v>
      </c>
      <c r="B233" t="str">
        <f>_xlfn.IFNA(VLOOKUP(A233,'IPLPlayerAuctionData (20-22)'!$A$3:$G$501,7,FALSE),"Others")</f>
        <v>Others</v>
      </c>
      <c r="C233" s="30">
        <f>COUNTIFS('IPLPlayerAuctionData (20-22)'!$A:$A,'IPL - Batsman Database (20-22)'!$A233,'IPLPlayerAuctionData (20-22)'!$F:$F,2020)</f>
        <v>0</v>
      </c>
      <c r="D233" s="30">
        <f>COUNTIFS('IPLPlayerAuctionData (20-22)'!$A:$A,'IPL - Batsman Database (20-22)'!$A233,'IPLPlayerAuctionData (20-22)'!$F:$F,2021)</f>
        <v>0</v>
      </c>
      <c r="E233" s="30">
        <f>COUNTIFS('IPLPlayerAuctionData (20-22)'!$A:$A,'IPL - Batsman Database (20-22)'!$A233,'IPLPlayerAuctionData (20-22)'!$F:$F,2022)</f>
        <v>0</v>
      </c>
      <c r="F233" s="30">
        <f>COUNTIFS('IPL20 - Most Runs'!$B:$B,'IPL - Batsman Database (20-22)'!$A233)</f>
        <v>1</v>
      </c>
      <c r="G233" s="30">
        <f>COUNTIFS('IPL21 - Most Runs'!$B:$B,'IPL - Batsman Database (20-22)'!$A233)</f>
        <v>0</v>
      </c>
      <c r="H233" s="30">
        <f>COUNTIFS('IPL22 - Most Runs'!$B:$B,'IPL - Batsman Database (20-22)'!$A233)</f>
        <v>0</v>
      </c>
      <c r="I233" s="30">
        <f>_xlfn.IFNA(VLOOKUP($A233,'IPL20 - Most Runs'!$B$2:$N$135,2,FALSE),0)</f>
        <v>1</v>
      </c>
      <c r="J233" s="30">
        <f>_xlfn.IFNA(VLOOKUP($A233,'IPL21 - Most Runs'!$B$2:$N$151,2,FALSE),0)</f>
        <v>0</v>
      </c>
      <c r="K233" s="30">
        <f>_xlfn.IFNA(VLOOKUP($A233,'IPL22 - Most Runs'!$B$2:$N$164,2,FALSE),0)</f>
        <v>0</v>
      </c>
      <c r="L233" s="15">
        <f t="shared" si="0"/>
        <v>1</v>
      </c>
      <c r="M233" s="15">
        <f t="shared" si="1"/>
        <v>0</v>
      </c>
      <c r="N233">
        <f t="shared" si="2"/>
        <v>1</v>
      </c>
      <c r="O233">
        <f t="shared" si="3"/>
        <v>2</v>
      </c>
      <c r="P233">
        <f t="shared" si="4"/>
        <v>0</v>
      </c>
      <c r="Q233">
        <f t="shared" si="5"/>
        <v>0</v>
      </c>
      <c r="R233">
        <f t="shared" si="6"/>
        <v>0</v>
      </c>
      <c r="S233">
        <f t="shared" si="7"/>
        <v>0</v>
      </c>
      <c r="T233">
        <f t="shared" si="8"/>
        <v>0</v>
      </c>
    </row>
    <row r="234" spans="1:20" ht="15.75" hidden="1" customHeight="1" x14ac:dyDescent="0.2">
      <c r="A234" s="6" t="s">
        <v>683</v>
      </c>
      <c r="B234" t="str">
        <f>_xlfn.IFNA(VLOOKUP(A234,'IPLPlayerAuctionData (20-22)'!$A$3:$G$501,7,FALSE),"Others")</f>
        <v>Others</v>
      </c>
      <c r="C234" s="30">
        <f>COUNTIFS('IPLPlayerAuctionData (20-22)'!$A:$A,'IPL - Batsman Database (20-22)'!$A234,'IPLPlayerAuctionData (20-22)'!$F:$F,2020)</f>
        <v>0</v>
      </c>
      <c r="D234" s="30">
        <f>COUNTIFS('IPLPlayerAuctionData (20-22)'!$A:$A,'IPL - Batsman Database (20-22)'!$A234,'IPLPlayerAuctionData (20-22)'!$F:$F,2021)</f>
        <v>0</v>
      </c>
      <c r="E234" s="30">
        <f>COUNTIFS('IPLPlayerAuctionData (20-22)'!$A:$A,'IPL - Batsman Database (20-22)'!$A234,'IPLPlayerAuctionData (20-22)'!$F:$F,2022)</f>
        <v>0</v>
      </c>
      <c r="F234" s="39">
        <f>COUNTIFS('IPL20 - Most Runs'!$B:$B,'IPL - Batsman Database (20-22)'!$A234)</f>
        <v>1</v>
      </c>
      <c r="G234" s="30">
        <f>COUNTIFS('IPL21 - Most Runs'!$B:$B,'IPL - Batsman Database (20-22)'!$A234)</f>
        <v>0</v>
      </c>
      <c r="H234" s="30">
        <f>COUNTIFS('IPL22 - Most Runs'!$B:$B,'IPL - Batsman Database (20-22)'!$A234)</f>
        <v>0</v>
      </c>
      <c r="I234" s="30">
        <f>_xlfn.IFNA(VLOOKUP($A234,'IPL20 - Most Runs'!$B$2:$N$135,2,FALSE),0)</f>
        <v>1</v>
      </c>
      <c r="J234" s="30">
        <f>_xlfn.IFNA(VLOOKUP($A234,'IPL21 - Most Runs'!$B$2:$N$151,2,FALSE),0)</f>
        <v>0</v>
      </c>
      <c r="K234" s="30">
        <f>_xlfn.IFNA(VLOOKUP($A234,'IPL22 - Most Runs'!$B$2:$N$164,2,FALSE),0)</f>
        <v>0</v>
      </c>
      <c r="L234" s="15">
        <f t="shared" si="0"/>
        <v>1</v>
      </c>
      <c r="M234" s="15">
        <f t="shared" si="1"/>
        <v>0</v>
      </c>
      <c r="N234">
        <f t="shared" si="2"/>
        <v>1</v>
      </c>
      <c r="O234">
        <f t="shared" si="3"/>
        <v>2</v>
      </c>
      <c r="P234">
        <f t="shared" si="4"/>
        <v>0</v>
      </c>
      <c r="Q234">
        <f t="shared" si="5"/>
        <v>0</v>
      </c>
      <c r="R234">
        <f t="shared" si="6"/>
        <v>0</v>
      </c>
      <c r="S234">
        <f t="shared" si="7"/>
        <v>0</v>
      </c>
      <c r="T234">
        <f t="shared" si="8"/>
        <v>0</v>
      </c>
    </row>
    <row r="235" spans="1:20" ht="15.75" customHeight="1" x14ac:dyDescent="0.2"/>
    <row r="236" spans="1:20" ht="15.75" customHeight="1" x14ac:dyDescent="0.2"/>
    <row r="237" spans="1:20" ht="15.75" customHeight="1" x14ac:dyDescent="0.2"/>
    <row r="238" spans="1:20" ht="15.75" customHeight="1" x14ac:dyDescent="0.2"/>
    <row r="239" spans="1:20" ht="15.75" customHeight="1" x14ac:dyDescent="0.2"/>
    <row r="240" spans="1:2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autoFilter ref="A3:AF234" xr:uid="{00000000-0001-0000-0400-000000000000}">
    <filterColumn colId="12">
      <filters>
        <filter val="3"/>
      </filters>
    </filterColumn>
    <sortState xmlns:xlrd2="http://schemas.microsoft.com/office/spreadsheetml/2017/richdata2" ref="A4:AF211">
      <sortCondition ref="A3:A234"/>
    </sortState>
  </autoFilter>
  <mergeCells count="2">
    <mergeCell ref="C2:E2"/>
    <mergeCell ref="F2:H2"/>
  </mergeCells>
  <conditionalFormatting sqref="I3:L234">
    <cfRule type="cellIs" dxfId="3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AB1001"/>
  <sheetViews>
    <sheetView workbookViewId="0">
      <selection activeCell="L4" sqref="L4"/>
    </sheetView>
  </sheetViews>
  <sheetFormatPr baseColWidth="10" defaultColWidth="14.5" defaultRowHeight="15" customHeight="1" x14ac:dyDescent="0.2"/>
  <cols>
    <col min="1" max="1" width="22" customWidth="1"/>
    <col min="2" max="28" width="8.83203125" customWidth="1"/>
  </cols>
  <sheetData>
    <row r="1" spans="1:28" ht="15" customHeight="1" x14ac:dyDescent="0.2">
      <c r="T1">
        <f>S2-T2</f>
        <v>25</v>
      </c>
    </row>
    <row r="2" spans="1:28" ht="15" customHeight="1" x14ac:dyDescent="0.2">
      <c r="A2">
        <f>COUNTA(A4:A154)</f>
        <v>151</v>
      </c>
      <c r="C2" s="101" t="s">
        <v>2917</v>
      </c>
      <c r="D2" s="101"/>
      <c r="E2" s="101"/>
      <c r="F2" s="101" t="s">
        <v>2918</v>
      </c>
      <c r="G2" s="101"/>
      <c r="H2" s="101"/>
      <c r="S2">
        <f>SUM(S4:S154)</f>
        <v>41</v>
      </c>
      <c r="T2">
        <f>SUM(T4:T154)</f>
        <v>16</v>
      </c>
    </row>
    <row r="3" spans="1:28" ht="96" x14ac:dyDescent="0.2">
      <c r="A3" s="26" t="s">
        <v>63</v>
      </c>
      <c r="B3" s="27" t="s">
        <v>633</v>
      </c>
      <c r="C3" s="40" t="s">
        <v>634</v>
      </c>
      <c r="D3" s="40" t="s">
        <v>635</v>
      </c>
      <c r="E3" s="40" t="s">
        <v>636</v>
      </c>
      <c r="F3" s="40" t="s">
        <v>634</v>
      </c>
      <c r="G3" s="40" t="s">
        <v>635</v>
      </c>
      <c r="H3" s="40" t="s">
        <v>636</v>
      </c>
      <c r="I3" s="28" t="s">
        <v>637</v>
      </c>
      <c r="J3" s="28" t="s">
        <v>638</v>
      </c>
      <c r="K3" s="28" t="s">
        <v>639</v>
      </c>
      <c r="L3" s="27" t="s">
        <v>640</v>
      </c>
      <c r="M3" s="37" t="s">
        <v>2919</v>
      </c>
      <c r="N3" s="37" t="s">
        <v>2920</v>
      </c>
      <c r="O3" s="37" t="s">
        <v>2924</v>
      </c>
      <c r="P3" s="37" t="s">
        <v>2923</v>
      </c>
      <c r="Q3" s="37" t="s">
        <v>2921</v>
      </c>
      <c r="R3" s="37" t="s">
        <v>2922</v>
      </c>
      <c r="S3" s="45" t="s">
        <v>2925</v>
      </c>
      <c r="T3" s="44" t="s">
        <v>2926</v>
      </c>
      <c r="U3" s="29"/>
      <c r="V3" s="29"/>
      <c r="W3" s="29"/>
      <c r="X3" s="29"/>
      <c r="Y3" s="29"/>
      <c r="Z3" s="29"/>
      <c r="AA3" s="29"/>
      <c r="AB3" s="29"/>
    </row>
    <row r="4" spans="1:28" x14ac:dyDescent="0.2">
      <c r="A4" s="6" t="s">
        <v>354</v>
      </c>
      <c r="B4" t="str">
        <f>_xlfn.IFNA(VLOOKUP(A4,'IPLPlayerAuctionData (20-22)'!$A$3:$G$501,7,FALSE),"Others")</f>
        <v>Indian</v>
      </c>
      <c r="C4" s="30">
        <f>COUNTIFS('IPLPlayerAuctionData (20-22)'!$A:$A,'IPL - Bowler Database (20-22)'!$A4,'IPLPlayerAuctionData (20-22)'!$F:$F,2020)</f>
        <v>1</v>
      </c>
      <c r="D4" s="30">
        <f>COUNTIFS('IPLPlayerAuctionData (20-22)'!$A:$A,'IPL - Bowler Database (20-22)'!$A4,'IPLPlayerAuctionData (20-22)'!$F:$F,2021)</f>
        <v>1</v>
      </c>
      <c r="E4" s="30">
        <f>COUNTIFS('IPLPlayerAuctionData (20-22)'!$A:$A,'IPL - Bowler Database (20-22)'!$A4,'IPLPlayerAuctionData (20-22)'!$F:$F,2022)</f>
        <v>1</v>
      </c>
      <c r="F4" s="30">
        <f>COUNTIFS('IPL20 - Most Wickets'!$B:$B,$A4)</f>
        <v>1</v>
      </c>
      <c r="G4" s="30">
        <f>COUNTIFS('IPL21 - Most Wickets'!$B:$B,$A4)</f>
        <v>1</v>
      </c>
      <c r="H4" s="30">
        <f>COUNTIFS('IPL22 - Most Wickets'!$B:$B,$A4)</f>
        <v>1</v>
      </c>
      <c r="I4" s="6">
        <f>_xlfn.IFNA(VLOOKUP($A4,'IPL20 - Most Wickets'!$B$2:$M$80,2,FALSE),0)</f>
        <v>15</v>
      </c>
      <c r="J4" s="6">
        <f>_xlfn.IFNA(VLOOKUP($A4,'IPL21 - Most Wickets'!$B$2:$M$91,2,FALSE),0)</f>
        <v>15</v>
      </c>
      <c r="K4" s="6">
        <f>_xlfn.IFNA(VLOOKUP($A4,'IPL22 - Most Wickets'!$B$2:$M$105,2,FALSE),0)</f>
        <v>17</v>
      </c>
      <c r="L4" s="6">
        <f t="shared" ref="L4" si="0">SUM(I4:K4)</f>
        <v>47</v>
      </c>
      <c r="M4">
        <f>SUM(C4:E4)</f>
        <v>3</v>
      </c>
      <c r="N4">
        <f>SUM(F4:H4)</f>
        <v>3</v>
      </c>
      <c r="O4">
        <f>COUNTIF(I4:K4,0)</f>
        <v>0</v>
      </c>
      <c r="P4">
        <f>IF((J4+K4)=0,0,1)</f>
        <v>1</v>
      </c>
      <c r="Q4">
        <f>IF(P4=1,N4-M4,0)</f>
        <v>0</v>
      </c>
      <c r="R4">
        <f>IF(Q4&lt;0,0,Q4)</f>
        <v>0</v>
      </c>
      <c r="S4">
        <f>IF(N4=3,1,0)</f>
        <v>1</v>
      </c>
      <c r="T4">
        <f>_xlfn.IFNA(IF(S4=1,IF(B4="Overseas",1,0),0),0)</f>
        <v>0</v>
      </c>
    </row>
    <row r="5" spans="1:28" x14ac:dyDescent="0.2">
      <c r="A5" s="6" t="s">
        <v>346</v>
      </c>
      <c r="B5" t="str">
        <f>_xlfn.IFNA(VLOOKUP(A5,'IPLPlayerAuctionData (20-22)'!$A$3:$G$501,7,FALSE),"Others")</f>
        <v>Overseas</v>
      </c>
      <c r="C5" s="30">
        <f>COUNTIFS('IPLPlayerAuctionData (20-22)'!$A:$A,'IPL - Bowler Database (20-22)'!$A5,'IPLPlayerAuctionData (20-22)'!$F:$F,2020)</f>
        <v>0</v>
      </c>
      <c r="D5" s="30">
        <f>COUNTIFS('IPLPlayerAuctionData (20-22)'!$A:$A,'IPL - Bowler Database (20-22)'!$A5,'IPLPlayerAuctionData (20-22)'!$F:$F,2021)</f>
        <v>0</v>
      </c>
      <c r="E5" s="30">
        <f>COUNTIFS('IPLPlayerAuctionData (20-22)'!$A:$A,'IPL - Bowler Database (20-22)'!$A5,'IPLPlayerAuctionData (20-22)'!$F:$F,2022)</f>
        <v>1</v>
      </c>
      <c r="F5" s="30">
        <f>COUNTIFS('IPL20 - Most Wickets'!$B:$B,$A5)</f>
        <v>0</v>
      </c>
      <c r="G5" s="30">
        <f>COUNTIFS('IPL21 - Most Wickets'!$B:$B,$A5)</f>
        <v>0</v>
      </c>
      <c r="H5" s="30">
        <f>COUNTIFS('IPL22 - Most Wickets'!$B:$B,$A5)</f>
        <v>1</v>
      </c>
      <c r="I5" s="6">
        <f>_xlfn.IFNA(VLOOKUP($A5,'IPL20 - Most Wickets'!$B$2:$M$80,2,FALSE),0)</f>
        <v>0</v>
      </c>
      <c r="J5" s="6">
        <f>_xlfn.IFNA(VLOOKUP($A5,'IPL21 - Most Wickets'!$B$2:$M$91,2,FALSE),0)</f>
        <v>0</v>
      </c>
      <c r="K5" s="6">
        <f>_xlfn.IFNA(VLOOKUP($A5,'IPL22 - Most Wickets'!$B$2:$M$105,2,FALSE),0)</f>
        <v>16</v>
      </c>
      <c r="L5" s="6">
        <f t="shared" ref="L5:L68" si="1">SUM(I5:K5)</f>
        <v>16</v>
      </c>
      <c r="M5">
        <f t="shared" ref="M5:M68" si="2">SUM(C5:E5)</f>
        <v>1</v>
      </c>
      <c r="N5">
        <f t="shared" ref="N5:N68" si="3">SUM(F5:H5)</f>
        <v>1</v>
      </c>
      <c r="O5">
        <f t="shared" ref="O5:O68" si="4">COUNTIF(I5:K5,0)</f>
        <v>2</v>
      </c>
      <c r="P5">
        <f t="shared" ref="P5:P68" si="5">IF((J5+K5)=0,0,1)</f>
        <v>1</v>
      </c>
      <c r="Q5">
        <f t="shared" ref="Q5:Q68" si="6">IF(P5=1,N5-M5,0)</f>
        <v>0</v>
      </c>
      <c r="R5">
        <f t="shared" ref="R5:R68" si="7">IF(Q5&lt;0,0,Q5)</f>
        <v>0</v>
      </c>
      <c r="S5">
        <f t="shared" ref="S5:S68" si="8">IF(N5=3,1,0)</f>
        <v>0</v>
      </c>
      <c r="T5">
        <f t="shared" ref="T5:T68" si="9">_xlfn.IFNA(IF(S5=1,IF(B5="Overseas",1,0),0),0)</f>
        <v>0</v>
      </c>
    </row>
    <row r="6" spans="1:28" x14ac:dyDescent="0.2">
      <c r="A6" s="6" t="s">
        <v>193</v>
      </c>
      <c r="B6" t="str">
        <f>_xlfn.IFNA(VLOOKUP(A6,'IPLPlayerAuctionData (20-22)'!$A$3:$G$501,7,FALSE),"Others")</f>
        <v>Overseas</v>
      </c>
      <c r="C6" s="30">
        <f>COUNTIFS('IPLPlayerAuctionData (20-22)'!$A:$A,'IPL - Bowler Database (20-22)'!$A6,'IPLPlayerAuctionData (20-22)'!$F:$F,2020)</f>
        <v>1</v>
      </c>
      <c r="D6" s="30">
        <f>COUNTIFS('IPLPlayerAuctionData (20-22)'!$A:$A,'IPL - Bowler Database (20-22)'!$A6,'IPLPlayerAuctionData (20-22)'!$F:$F,2021)</f>
        <v>1</v>
      </c>
      <c r="E6" s="30">
        <f>COUNTIFS('IPLPlayerAuctionData (20-22)'!$A:$A,'IPL - Bowler Database (20-22)'!$A6,'IPLPlayerAuctionData (20-22)'!$F:$F,2022)</f>
        <v>1</v>
      </c>
      <c r="F6" s="30">
        <f>COUNTIFS('IPL20 - Most Wickets'!$B:$B,$A6)</f>
        <v>1</v>
      </c>
      <c r="G6" s="30">
        <f>COUNTIFS('IPL21 - Most Wickets'!$B:$B,$A6)</f>
        <v>1</v>
      </c>
      <c r="H6" s="30">
        <f>COUNTIFS('IPL22 - Most Wickets'!$B:$B,$A6)</f>
        <v>1</v>
      </c>
      <c r="I6" s="6">
        <f>_xlfn.IFNA(VLOOKUP($A6,'IPL20 - Most Wickets'!$B$2:$M$80,2,FALSE),0)</f>
        <v>17</v>
      </c>
      <c r="J6" s="6">
        <f>_xlfn.IFNA(VLOOKUP($A6,'IPL21 - Most Wickets'!$B$2:$M$91,2,FALSE),0)</f>
        <v>15</v>
      </c>
      <c r="K6" s="6">
        <f>_xlfn.IFNA(VLOOKUP($A6,'IPL22 - Most Wickets'!$B$2:$M$105,2,FALSE),0)</f>
        <v>13</v>
      </c>
      <c r="L6" s="6">
        <f t="shared" si="1"/>
        <v>45</v>
      </c>
      <c r="M6">
        <f t="shared" si="2"/>
        <v>3</v>
      </c>
      <c r="N6">
        <f t="shared" si="3"/>
        <v>3</v>
      </c>
      <c r="O6">
        <f t="shared" si="4"/>
        <v>0</v>
      </c>
      <c r="P6">
        <f t="shared" si="5"/>
        <v>1</v>
      </c>
      <c r="Q6">
        <f t="shared" si="6"/>
        <v>0</v>
      </c>
      <c r="R6">
        <f t="shared" si="7"/>
        <v>0</v>
      </c>
      <c r="S6">
        <f t="shared" si="8"/>
        <v>1</v>
      </c>
      <c r="T6">
        <f t="shared" si="9"/>
        <v>1</v>
      </c>
    </row>
    <row r="7" spans="1:28" x14ac:dyDescent="0.2">
      <c r="A7" s="6" t="s">
        <v>655</v>
      </c>
      <c r="B7" t="str">
        <f>_xlfn.IFNA(VLOOKUP(A7,'IPLPlayerAuctionData (20-22)'!$A$3:$G$501,7,FALSE),"Others")</f>
        <v>Indian</v>
      </c>
      <c r="C7" s="30">
        <f>COUNTIFS('IPLPlayerAuctionData (20-22)'!$A:$A,'IPL - Bowler Database (20-22)'!$A7,'IPLPlayerAuctionData (20-22)'!$F:$F,2020)</f>
        <v>1</v>
      </c>
      <c r="D7" s="30">
        <f>COUNTIFS('IPLPlayerAuctionData (20-22)'!$A:$A,'IPL - Bowler Database (20-22)'!$A7,'IPLPlayerAuctionData (20-22)'!$F:$F,2021)</f>
        <v>1</v>
      </c>
      <c r="E7" s="30">
        <f>COUNTIFS('IPLPlayerAuctionData (20-22)'!$A:$A,'IPL - Bowler Database (20-22)'!$A7,'IPLPlayerAuctionData (20-22)'!$F:$F,2022)</f>
        <v>1</v>
      </c>
      <c r="F7" s="30">
        <f>COUNTIFS('IPL20 - Most Wickets'!$B:$B,$A7)</f>
        <v>0</v>
      </c>
      <c r="G7" s="30">
        <f>COUNTIFS('IPL21 - Most Wickets'!$B:$B,$A7)</f>
        <v>1</v>
      </c>
      <c r="H7" s="30">
        <f>COUNTIFS('IPL22 - Most Wickets'!$B:$B,$A7)</f>
        <v>1</v>
      </c>
      <c r="I7" s="6">
        <f>_xlfn.IFNA(VLOOKUP($A7,'IPL20 - Most Wickets'!$B$2:$M$80,2,FALSE),0)</f>
        <v>0</v>
      </c>
      <c r="J7" s="6">
        <f>_xlfn.IFNA(VLOOKUP($A7,'IPL21 - Most Wickets'!$B$2:$M$91,2,FALSE),0)</f>
        <v>3</v>
      </c>
      <c r="K7" s="6">
        <f>_xlfn.IFNA(VLOOKUP($A7,'IPL22 - Most Wickets'!$B$2:$M$105,2,FALSE),0)</f>
        <v>14</v>
      </c>
      <c r="L7" s="6">
        <f t="shared" si="1"/>
        <v>17</v>
      </c>
      <c r="M7">
        <f t="shared" si="2"/>
        <v>3</v>
      </c>
      <c r="N7">
        <f t="shared" si="3"/>
        <v>2</v>
      </c>
      <c r="O7">
        <f t="shared" si="4"/>
        <v>1</v>
      </c>
      <c r="P7">
        <f t="shared" si="5"/>
        <v>1</v>
      </c>
      <c r="Q7">
        <f t="shared" si="6"/>
        <v>-1</v>
      </c>
      <c r="R7">
        <f t="shared" si="7"/>
        <v>0</v>
      </c>
      <c r="S7">
        <f t="shared" si="8"/>
        <v>0</v>
      </c>
      <c r="T7">
        <f t="shared" si="9"/>
        <v>0</v>
      </c>
    </row>
    <row r="8" spans="1:28" x14ac:dyDescent="0.2">
      <c r="A8" s="6" t="s">
        <v>204</v>
      </c>
      <c r="B8" t="str">
        <f>_xlfn.IFNA(VLOOKUP(A8,'IPLPlayerAuctionData (20-22)'!$A$3:$G$501,7,FALSE),"Others")</f>
        <v>Indian</v>
      </c>
      <c r="C8" s="30">
        <f>COUNTIFS('IPLPlayerAuctionData (20-22)'!$A:$A,'IPL - Bowler Database (20-22)'!$A8,'IPLPlayerAuctionData (20-22)'!$F:$F,2020)</f>
        <v>0</v>
      </c>
      <c r="D8" s="30">
        <f>COUNTIFS('IPLPlayerAuctionData (20-22)'!$A:$A,'IPL - Bowler Database (20-22)'!$A8,'IPLPlayerAuctionData (20-22)'!$F:$F,2021)</f>
        <v>0</v>
      </c>
      <c r="E8" s="30">
        <f>COUNTIFS('IPLPlayerAuctionData (20-22)'!$A:$A,'IPL - Bowler Database (20-22)'!$A8,'IPLPlayerAuctionData (20-22)'!$F:$F,2022)</f>
        <v>1</v>
      </c>
      <c r="F8" s="30">
        <f>COUNTIFS('IPL20 - Most Wickets'!$B:$B,$A8)</f>
        <v>1</v>
      </c>
      <c r="G8" s="30">
        <f>COUNTIFS('IPL21 - Most Wickets'!$B:$B,$A8)</f>
        <v>0</v>
      </c>
      <c r="H8" s="30">
        <f>COUNTIFS('IPL22 - Most Wickets'!$B:$B,$A8)</f>
        <v>1</v>
      </c>
      <c r="I8" s="6">
        <f>_xlfn.IFNA(VLOOKUP($A8,'IPL20 - Most Wickets'!$B$2:$M$80,2,FALSE),0)</f>
        <v>5</v>
      </c>
      <c r="J8" s="6">
        <f>_xlfn.IFNA(VLOOKUP($A8,'IPL21 - Most Wickets'!$B$2:$M$91,2,FALSE),0)</f>
        <v>0</v>
      </c>
      <c r="K8" s="6">
        <f>_xlfn.IFNA(VLOOKUP($A8,'IPL22 - Most Wickets'!$B$2:$M$105,2,FALSE),0)</f>
        <v>14</v>
      </c>
      <c r="L8" s="6">
        <f t="shared" si="1"/>
        <v>19</v>
      </c>
      <c r="M8">
        <f t="shared" si="2"/>
        <v>1</v>
      </c>
      <c r="N8">
        <f t="shared" si="3"/>
        <v>2</v>
      </c>
      <c r="O8">
        <f t="shared" si="4"/>
        <v>1</v>
      </c>
      <c r="P8">
        <f t="shared" si="5"/>
        <v>1</v>
      </c>
      <c r="Q8">
        <f t="shared" si="6"/>
        <v>1</v>
      </c>
      <c r="R8">
        <f t="shared" si="7"/>
        <v>1</v>
      </c>
      <c r="S8">
        <f t="shared" si="8"/>
        <v>0</v>
      </c>
      <c r="T8">
        <f t="shared" si="9"/>
        <v>0</v>
      </c>
    </row>
    <row r="9" spans="1:28" x14ac:dyDescent="0.2">
      <c r="A9" s="6" t="s">
        <v>231</v>
      </c>
      <c r="B9" t="str">
        <f>_xlfn.IFNA(VLOOKUP(A9,'IPLPlayerAuctionData (20-22)'!$A$3:$G$501,7,FALSE),"Others")</f>
        <v>Indian</v>
      </c>
      <c r="C9" s="30">
        <f>COUNTIFS('IPLPlayerAuctionData (20-22)'!$A:$A,'IPL - Bowler Database (20-22)'!$A9,'IPLPlayerAuctionData (20-22)'!$F:$F,2020)</f>
        <v>1</v>
      </c>
      <c r="D9" s="30">
        <f>COUNTIFS('IPLPlayerAuctionData (20-22)'!$A:$A,'IPL - Bowler Database (20-22)'!$A9,'IPLPlayerAuctionData (20-22)'!$F:$F,2021)</f>
        <v>1</v>
      </c>
      <c r="E9" s="30">
        <f>COUNTIFS('IPLPlayerAuctionData (20-22)'!$A:$A,'IPL - Bowler Database (20-22)'!$A9,'IPLPlayerAuctionData (20-22)'!$F:$F,2022)</f>
        <v>1</v>
      </c>
      <c r="F9" s="30">
        <f>COUNTIFS('IPL20 - Most Wickets'!$B:$B,$A9)</f>
        <v>1</v>
      </c>
      <c r="G9" s="30">
        <f>COUNTIFS('IPL21 - Most Wickets'!$B:$B,$A9)</f>
        <v>1</v>
      </c>
      <c r="H9" s="30">
        <f>COUNTIFS('IPL22 - Most Wickets'!$B:$B,$A9)</f>
        <v>1</v>
      </c>
      <c r="I9" s="6">
        <f>_xlfn.IFNA(VLOOKUP($A9,'IPL20 - Most Wickets'!$B$2:$M$80,2,FALSE),0)</f>
        <v>14</v>
      </c>
      <c r="J9" s="6">
        <f>_xlfn.IFNA(VLOOKUP($A9,'IPL21 - Most Wickets'!$B$2:$M$91,2,FALSE),0)</f>
        <v>14</v>
      </c>
      <c r="K9" s="6">
        <f>_xlfn.IFNA(VLOOKUP($A9,'IPL22 - Most Wickets'!$B$2:$M$105,2,FALSE),0)</f>
        <v>16</v>
      </c>
      <c r="L9" s="6">
        <f t="shared" si="1"/>
        <v>44</v>
      </c>
      <c r="M9">
        <f t="shared" si="2"/>
        <v>3</v>
      </c>
      <c r="N9">
        <f t="shared" si="3"/>
        <v>3</v>
      </c>
      <c r="O9">
        <f t="shared" si="4"/>
        <v>0</v>
      </c>
      <c r="P9">
        <f t="shared" si="5"/>
        <v>1</v>
      </c>
      <c r="Q9">
        <f t="shared" si="6"/>
        <v>0</v>
      </c>
      <c r="R9">
        <f t="shared" si="7"/>
        <v>0</v>
      </c>
      <c r="S9">
        <f t="shared" si="8"/>
        <v>1</v>
      </c>
      <c r="T9">
        <f t="shared" si="9"/>
        <v>0</v>
      </c>
    </row>
    <row r="10" spans="1:28" x14ac:dyDescent="0.2">
      <c r="A10" s="6" t="s">
        <v>186</v>
      </c>
      <c r="B10" t="str">
        <f>_xlfn.IFNA(VLOOKUP(A10,'IPLPlayerAuctionData (20-22)'!$A$3:$G$501,7,FALSE),"Others")</f>
        <v>Overseas</v>
      </c>
      <c r="C10" s="30">
        <f>COUNTIFS('IPLPlayerAuctionData (20-22)'!$A:$A,'IPL - Bowler Database (20-22)'!$A10,'IPLPlayerAuctionData (20-22)'!$F:$F,2020)</f>
        <v>1</v>
      </c>
      <c r="D10" s="30">
        <f>COUNTIFS('IPLPlayerAuctionData (20-22)'!$A:$A,'IPL - Bowler Database (20-22)'!$A10,'IPLPlayerAuctionData (20-22)'!$F:$F,2021)</f>
        <v>1</v>
      </c>
      <c r="E10" s="30">
        <f>COUNTIFS('IPLPlayerAuctionData (20-22)'!$A:$A,'IPL - Bowler Database (20-22)'!$A10,'IPLPlayerAuctionData (20-22)'!$F:$F,2022)</f>
        <v>1</v>
      </c>
      <c r="F10" s="30">
        <f>COUNTIFS('IPL20 - Most Wickets'!$B:$B,$A10)</f>
        <v>1</v>
      </c>
      <c r="G10" s="30">
        <f>COUNTIFS('IPL21 - Most Wickets'!$B:$B,$A10)</f>
        <v>1</v>
      </c>
      <c r="H10" s="30">
        <f>COUNTIFS('IPL22 - Most Wickets'!$B:$B,$A10)</f>
        <v>1</v>
      </c>
      <c r="I10" s="6">
        <f>_xlfn.IFNA(VLOOKUP($A10,'IPL20 - Most Wickets'!$B$2:$M$80,2,FALSE),0)</f>
        <v>3</v>
      </c>
      <c r="J10" s="6">
        <f>_xlfn.IFNA(VLOOKUP($A10,'IPL21 - Most Wickets'!$B$2:$M$91,2,FALSE),0)</f>
        <v>9</v>
      </c>
      <c r="K10" s="6">
        <f>_xlfn.IFNA(VLOOKUP($A10,'IPL22 - Most Wickets'!$B$2:$M$105,2,FALSE),0)</f>
        <v>12</v>
      </c>
      <c r="L10" s="6">
        <f t="shared" si="1"/>
        <v>24</v>
      </c>
      <c r="M10">
        <f t="shared" si="2"/>
        <v>3</v>
      </c>
      <c r="N10">
        <f t="shared" si="3"/>
        <v>3</v>
      </c>
      <c r="O10">
        <f t="shared" si="4"/>
        <v>0</v>
      </c>
      <c r="P10">
        <f t="shared" si="5"/>
        <v>1</v>
      </c>
      <c r="Q10">
        <f t="shared" si="6"/>
        <v>0</v>
      </c>
      <c r="R10">
        <f t="shared" si="7"/>
        <v>0</v>
      </c>
      <c r="S10">
        <f t="shared" si="8"/>
        <v>1</v>
      </c>
      <c r="T10">
        <f t="shared" si="9"/>
        <v>1</v>
      </c>
    </row>
    <row r="11" spans="1:28" x14ac:dyDescent="0.2">
      <c r="A11" s="6" t="s">
        <v>642</v>
      </c>
      <c r="B11" t="str">
        <f>_xlfn.IFNA(VLOOKUP(A11,'IPLPlayerAuctionData (20-22)'!$A$3:$G$501,7,FALSE),"Others")</f>
        <v>Overseas</v>
      </c>
      <c r="C11" s="30">
        <f>COUNTIFS('IPLPlayerAuctionData (20-22)'!$A:$A,'IPL - Bowler Database (20-22)'!$A11,'IPLPlayerAuctionData (20-22)'!$F:$F,2020)</f>
        <v>1</v>
      </c>
      <c r="D11" s="30">
        <f>COUNTIFS('IPLPlayerAuctionData (20-22)'!$A:$A,'IPL - Bowler Database (20-22)'!$A11,'IPLPlayerAuctionData (20-22)'!$F:$F,2021)</f>
        <v>1</v>
      </c>
      <c r="E11" s="30">
        <f>COUNTIFS('IPLPlayerAuctionData (20-22)'!$A:$A,'IPL - Bowler Database (20-22)'!$A11,'IPLPlayerAuctionData (20-22)'!$F:$F,2022)</f>
        <v>1</v>
      </c>
      <c r="F11" s="30">
        <f>COUNTIFS('IPL20 - Most Wickets'!$B:$B,$A11)</f>
        <v>1</v>
      </c>
      <c r="G11" s="30">
        <f>COUNTIFS('IPL21 - Most Wickets'!$B:$B,$A11)</f>
        <v>1</v>
      </c>
      <c r="H11" s="30">
        <f>COUNTIFS('IPL22 - Most Wickets'!$B:$B,$A11)</f>
        <v>1</v>
      </c>
      <c r="I11" s="6">
        <f>_xlfn.IFNA(VLOOKUP($A11,'IPL20 - Most Wickets'!$B$2:$M$80,2,FALSE),0)</f>
        <v>16</v>
      </c>
      <c r="J11" s="6">
        <f>_xlfn.IFNA(VLOOKUP($A11,'IPL21 - Most Wickets'!$B$2:$M$91,2,FALSE),0)</f>
        <v>14</v>
      </c>
      <c r="K11" s="6">
        <f>_xlfn.IFNA(VLOOKUP($A11,'IPL22 - Most Wickets'!$B$2:$M$105,2,FALSE),0)</f>
        <v>16</v>
      </c>
      <c r="L11" s="6">
        <f t="shared" si="1"/>
        <v>46</v>
      </c>
      <c r="M11">
        <f t="shared" si="2"/>
        <v>3</v>
      </c>
      <c r="N11">
        <f t="shared" si="3"/>
        <v>3</v>
      </c>
      <c r="O11">
        <f t="shared" si="4"/>
        <v>0</v>
      </c>
      <c r="P11">
        <f t="shared" si="5"/>
        <v>1</v>
      </c>
      <c r="Q11">
        <f t="shared" si="6"/>
        <v>0</v>
      </c>
      <c r="R11">
        <f t="shared" si="7"/>
        <v>0</v>
      </c>
      <c r="S11">
        <f t="shared" si="8"/>
        <v>1</v>
      </c>
      <c r="T11">
        <f t="shared" si="9"/>
        <v>1</v>
      </c>
    </row>
    <row r="12" spans="1:28" x14ac:dyDescent="0.2">
      <c r="A12" s="6" t="s">
        <v>168</v>
      </c>
      <c r="B12" t="str">
        <f>_xlfn.IFNA(VLOOKUP(A12,'IPLPlayerAuctionData (20-22)'!$A$3:$G$501,7,FALSE),"Others")</f>
        <v>Indian</v>
      </c>
      <c r="C12" s="30">
        <f>COUNTIFS('IPLPlayerAuctionData (20-22)'!$A:$A,'IPL - Bowler Database (20-22)'!$A12,'IPLPlayerAuctionData (20-22)'!$F:$F,2020)</f>
        <v>1</v>
      </c>
      <c r="D12" s="30">
        <f>COUNTIFS('IPLPlayerAuctionData (20-22)'!$A:$A,'IPL - Bowler Database (20-22)'!$A12,'IPLPlayerAuctionData (20-22)'!$F:$F,2021)</f>
        <v>1</v>
      </c>
      <c r="E12" s="30">
        <f>COUNTIFS('IPLPlayerAuctionData (20-22)'!$A:$A,'IPL - Bowler Database (20-22)'!$A12,'IPLPlayerAuctionData (20-22)'!$F:$F,2022)</f>
        <v>1</v>
      </c>
      <c r="F12" s="30">
        <f>COUNTIFS('IPL20 - Most Wickets'!$B:$B,$A12)</f>
        <v>1</v>
      </c>
      <c r="G12" s="30">
        <f>COUNTIFS('IPL21 - Most Wickets'!$B:$B,$A12)</f>
        <v>1</v>
      </c>
      <c r="H12" s="30">
        <f>COUNTIFS('IPL22 - Most Wickets'!$B:$B,$A12)</f>
        <v>1</v>
      </c>
      <c r="I12" s="6">
        <f>_xlfn.IFNA(VLOOKUP($A12,'IPL20 - Most Wickets'!$B$2:$M$80,2,FALSE),0)</f>
        <v>5</v>
      </c>
      <c r="J12" s="6">
        <f>_xlfn.IFNA(VLOOKUP($A12,'IPL21 - Most Wickets'!$B$2:$M$91,2,FALSE),0)</f>
        <v>15</v>
      </c>
      <c r="K12" s="6">
        <f>_xlfn.IFNA(VLOOKUP($A12,'IPL22 - Most Wickets'!$B$2:$M$105,2,FALSE),0)</f>
        <v>15</v>
      </c>
      <c r="L12" s="6">
        <f t="shared" si="1"/>
        <v>35</v>
      </c>
      <c r="M12">
        <f t="shared" si="2"/>
        <v>3</v>
      </c>
      <c r="N12">
        <f t="shared" si="3"/>
        <v>3</v>
      </c>
      <c r="O12">
        <f t="shared" si="4"/>
        <v>0</v>
      </c>
      <c r="P12">
        <f t="shared" si="5"/>
        <v>1</v>
      </c>
      <c r="Q12">
        <f t="shared" si="6"/>
        <v>0</v>
      </c>
      <c r="R12">
        <f t="shared" si="7"/>
        <v>0</v>
      </c>
      <c r="S12">
        <f t="shared" si="8"/>
        <v>1</v>
      </c>
      <c r="T12">
        <f t="shared" si="9"/>
        <v>0</v>
      </c>
    </row>
    <row r="13" spans="1:28" x14ac:dyDescent="0.2">
      <c r="A13" s="6" t="s">
        <v>260</v>
      </c>
      <c r="B13" t="str">
        <f>_xlfn.IFNA(VLOOKUP(A13,'IPLPlayerAuctionData (20-22)'!$A$3:$G$501,7,FALSE),"Others")</f>
        <v>Indian</v>
      </c>
      <c r="C13" s="30">
        <f>COUNTIFS('IPLPlayerAuctionData (20-22)'!$A:$A,'IPL - Bowler Database (20-22)'!$A13,'IPLPlayerAuctionData (20-22)'!$F:$F,2020)</f>
        <v>1</v>
      </c>
      <c r="D13" s="30">
        <f>COUNTIFS('IPLPlayerAuctionData (20-22)'!$A:$A,'IPL - Bowler Database (20-22)'!$A13,'IPLPlayerAuctionData (20-22)'!$F:$F,2021)</f>
        <v>1</v>
      </c>
      <c r="E13" s="30">
        <f>COUNTIFS('IPLPlayerAuctionData (20-22)'!$A:$A,'IPL - Bowler Database (20-22)'!$A13,'IPLPlayerAuctionData (20-22)'!$F:$F,2022)</f>
        <v>1</v>
      </c>
      <c r="F13" s="30">
        <f>COUNTIFS('IPL20 - Most Wickets'!$B:$B,$A13)</f>
        <v>1</v>
      </c>
      <c r="G13" s="30">
        <f>COUNTIFS('IPL21 - Most Wickets'!$B:$B,$A13)</f>
        <v>1</v>
      </c>
      <c r="H13" s="30">
        <f>COUNTIFS('IPL22 - Most Wickets'!$B:$B,$A13)</f>
        <v>1</v>
      </c>
      <c r="I13" s="6">
        <f>_xlfn.IFNA(VLOOKUP($A13,'IPL20 - Most Wickets'!$B$2:$M$80,2,FALSE),0)</f>
        <v>6</v>
      </c>
      <c r="J13" s="6">
        <f>_xlfn.IFNA(VLOOKUP($A13,'IPL21 - Most Wickets'!$B$2:$M$91,2,FALSE),0)</f>
        <v>10</v>
      </c>
      <c r="K13" s="6">
        <f>_xlfn.IFNA(VLOOKUP($A13,'IPL22 - Most Wickets'!$B$2:$M$105,2,FALSE),0)</f>
        <v>17</v>
      </c>
      <c r="L13" s="6">
        <f t="shared" si="1"/>
        <v>33</v>
      </c>
      <c r="M13">
        <f t="shared" si="2"/>
        <v>3</v>
      </c>
      <c r="N13">
        <f t="shared" si="3"/>
        <v>3</v>
      </c>
      <c r="O13">
        <f t="shared" si="4"/>
        <v>0</v>
      </c>
      <c r="P13">
        <f t="shared" si="5"/>
        <v>1</v>
      </c>
      <c r="Q13">
        <f t="shared" si="6"/>
        <v>0</v>
      </c>
      <c r="R13">
        <f t="shared" si="7"/>
        <v>0</v>
      </c>
      <c r="S13">
        <f t="shared" si="8"/>
        <v>1</v>
      </c>
      <c r="T13">
        <f t="shared" si="9"/>
        <v>0</v>
      </c>
    </row>
    <row r="14" spans="1:28" x14ac:dyDescent="0.2">
      <c r="A14" s="6" t="s">
        <v>114</v>
      </c>
      <c r="B14" t="str">
        <f>_xlfn.IFNA(VLOOKUP(A14,'IPLPlayerAuctionData (20-22)'!$A$3:$G$501,7,FALSE),"Others")</f>
        <v>Indian</v>
      </c>
      <c r="C14" s="30">
        <f>COUNTIFS('IPLPlayerAuctionData (20-22)'!$A:$A,'IPL - Bowler Database (20-22)'!$A14,'IPLPlayerAuctionData (20-22)'!$F:$F,2020)</f>
        <v>0</v>
      </c>
      <c r="D14" s="30">
        <f>COUNTIFS('IPLPlayerAuctionData (20-22)'!$A:$A,'IPL - Bowler Database (20-22)'!$A14,'IPLPlayerAuctionData (20-22)'!$F:$F,2021)</f>
        <v>0</v>
      </c>
      <c r="E14" s="30">
        <f>COUNTIFS('IPLPlayerAuctionData (20-22)'!$A:$A,'IPL - Bowler Database (20-22)'!$A14,'IPLPlayerAuctionData (20-22)'!$F:$F,2022)</f>
        <v>1</v>
      </c>
      <c r="F14" s="30">
        <f>COUNTIFS('IPL20 - Most Wickets'!$B:$B,$A14)</f>
        <v>0</v>
      </c>
      <c r="G14" s="30">
        <f>COUNTIFS('IPL21 - Most Wickets'!$B:$B,$A14)</f>
        <v>1</v>
      </c>
      <c r="H14" s="30">
        <f>COUNTIFS('IPL22 - Most Wickets'!$B:$B,$A14)</f>
        <v>1</v>
      </c>
      <c r="I14" s="6">
        <f>_xlfn.IFNA(VLOOKUP($A14,'IPL20 - Most Wickets'!$B$2:$M$80,2,FALSE),0)</f>
        <v>0</v>
      </c>
      <c r="J14" s="6">
        <f>_xlfn.IFNA(VLOOKUP($A14,'IPL21 - Most Wickets'!$B$2:$M$91,2,FALSE),0)</f>
        <v>16</v>
      </c>
      <c r="K14" s="6">
        <f>_xlfn.IFNA(VLOOKUP($A14,'IPL22 - Most Wickets'!$B$2:$M$105,2,FALSE),0)</f>
        <v>13</v>
      </c>
      <c r="L14" s="6">
        <f t="shared" si="1"/>
        <v>29</v>
      </c>
      <c r="M14">
        <f t="shared" si="2"/>
        <v>1</v>
      </c>
      <c r="N14">
        <f t="shared" si="3"/>
        <v>2</v>
      </c>
      <c r="O14">
        <f t="shared" si="4"/>
        <v>1</v>
      </c>
      <c r="P14">
        <f t="shared" si="5"/>
        <v>1</v>
      </c>
      <c r="Q14">
        <f t="shared" si="6"/>
        <v>1</v>
      </c>
      <c r="R14">
        <f t="shared" si="7"/>
        <v>1</v>
      </c>
      <c r="S14">
        <f t="shared" si="8"/>
        <v>0</v>
      </c>
      <c r="T14">
        <f t="shared" si="9"/>
        <v>0</v>
      </c>
    </row>
    <row r="15" spans="1:28" x14ac:dyDescent="0.2">
      <c r="A15" s="6" t="s">
        <v>609</v>
      </c>
      <c r="B15" t="str">
        <f>_xlfn.IFNA(VLOOKUP(A15,'IPLPlayerAuctionData (20-22)'!$A$3:$G$501,7,FALSE),"Others")</f>
        <v>Indian</v>
      </c>
      <c r="C15" s="30">
        <f>COUNTIFS('IPLPlayerAuctionData (20-22)'!$A:$A,'IPL - Bowler Database (20-22)'!$A15,'IPLPlayerAuctionData (20-22)'!$F:$F,2020)</f>
        <v>1</v>
      </c>
      <c r="D15" s="30">
        <f>COUNTIFS('IPLPlayerAuctionData (20-22)'!$A:$A,'IPL - Bowler Database (20-22)'!$A15,'IPLPlayerAuctionData (20-22)'!$F:$F,2021)</f>
        <v>1</v>
      </c>
      <c r="E15" s="30">
        <f>COUNTIFS('IPLPlayerAuctionData (20-22)'!$A:$A,'IPL - Bowler Database (20-22)'!$A15,'IPLPlayerAuctionData (20-22)'!$F:$F,2022)</f>
        <v>1</v>
      </c>
      <c r="F15" s="30">
        <f>COUNTIFS('IPL20 - Most Wickets'!$B:$B,$A15)</f>
        <v>1</v>
      </c>
      <c r="G15" s="30">
        <f>COUNTIFS('IPL21 - Most Wickets'!$B:$B,$A15)</f>
        <v>1</v>
      </c>
      <c r="H15" s="30">
        <f>COUNTIFS('IPL22 - Most Wickets'!$B:$B,$A15)</f>
        <v>1</v>
      </c>
      <c r="I15" s="6">
        <f>_xlfn.IFNA(VLOOKUP($A15,'IPL20 - Most Wickets'!$B$2:$M$80,2,FALSE),0)</f>
        <v>16</v>
      </c>
      <c r="J15" s="6">
        <f>_xlfn.IFNA(VLOOKUP($A15,'IPL21 - Most Wickets'!$B$2:$M$91,2,FALSE),0)</f>
        <v>2</v>
      </c>
      <c r="K15" s="6">
        <f>_xlfn.IFNA(VLOOKUP($A15,'IPL22 - Most Wickets'!$B$2:$M$105,2,FALSE),0)</f>
        <v>11</v>
      </c>
      <c r="L15" s="6">
        <f t="shared" si="1"/>
        <v>29</v>
      </c>
      <c r="M15">
        <f t="shared" si="2"/>
        <v>3</v>
      </c>
      <c r="N15">
        <f t="shared" si="3"/>
        <v>3</v>
      </c>
      <c r="O15">
        <f t="shared" si="4"/>
        <v>0</v>
      </c>
      <c r="P15">
        <f t="shared" si="5"/>
        <v>1</v>
      </c>
      <c r="Q15">
        <f t="shared" si="6"/>
        <v>0</v>
      </c>
      <c r="R15">
        <f t="shared" si="7"/>
        <v>0</v>
      </c>
      <c r="S15">
        <f t="shared" si="8"/>
        <v>1</v>
      </c>
      <c r="T15">
        <f t="shared" si="9"/>
        <v>0</v>
      </c>
    </row>
    <row r="16" spans="1:28" x14ac:dyDescent="0.2">
      <c r="A16" s="6" t="s">
        <v>378</v>
      </c>
      <c r="B16" t="str">
        <f>_xlfn.IFNA(VLOOKUP(A16,'IPLPlayerAuctionData (20-22)'!$A$3:$G$501,7,FALSE),"Others")</f>
        <v>Overseas</v>
      </c>
      <c r="C16" s="30">
        <f>COUNTIFS('IPLPlayerAuctionData (20-22)'!$A:$A,'IPL - Bowler Database (20-22)'!$A16,'IPLPlayerAuctionData (20-22)'!$F:$F,2020)</f>
        <v>1</v>
      </c>
      <c r="D16" s="30">
        <f>COUNTIFS('IPLPlayerAuctionData (20-22)'!$A:$A,'IPL - Bowler Database (20-22)'!$A16,'IPLPlayerAuctionData (20-22)'!$F:$F,2021)</f>
        <v>1</v>
      </c>
      <c r="E16" s="30">
        <f>COUNTIFS('IPLPlayerAuctionData (20-22)'!$A:$A,'IPL - Bowler Database (20-22)'!$A16,'IPLPlayerAuctionData (20-22)'!$F:$F,2022)</f>
        <v>1</v>
      </c>
      <c r="F16" s="30">
        <f>COUNTIFS('IPL20 - Most Wickets'!$B:$B,$A16)</f>
        <v>1</v>
      </c>
      <c r="G16" s="30">
        <f>COUNTIFS('IPL21 - Most Wickets'!$B:$B,$A16)</f>
        <v>1</v>
      </c>
      <c r="H16" s="30">
        <f>COUNTIFS('IPL22 - Most Wickets'!$B:$B,$A16)</f>
        <v>1</v>
      </c>
      <c r="I16" s="6">
        <f>_xlfn.IFNA(VLOOKUP($A16,'IPL20 - Most Wickets'!$B$2:$M$80,2,FALSE),0)</f>
        <v>10</v>
      </c>
      <c r="J16" s="6">
        <f>_xlfn.IFNA(VLOOKUP($A16,'IPL21 - Most Wickets'!$B$2:$M$91,2,FALSE),0)</f>
        <v>10</v>
      </c>
      <c r="K16" s="6">
        <f>_xlfn.IFNA(VLOOKUP($A16,'IPL22 - Most Wickets'!$B$2:$M$105,2,FALSE),0)</f>
        <v>14</v>
      </c>
      <c r="L16" s="6">
        <f t="shared" si="1"/>
        <v>34</v>
      </c>
      <c r="M16">
        <f t="shared" si="2"/>
        <v>3</v>
      </c>
      <c r="N16">
        <f t="shared" si="3"/>
        <v>3</v>
      </c>
      <c r="O16">
        <f t="shared" si="4"/>
        <v>0</v>
      </c>
      <c r="P16">
        <f t="shared" si="5"/>
        <v>1</v>
      </c>
      <c r="Q16">
        <f t="shared" si="6"/>
        <v>0</v>
      </c>
      <c r="R16">
        <f t="shared" si="7"/>
        <v>0</v>
      </c>
      <c r="S16">
        <f t="shared" si="8"/>
        <v>1</v>
      </c>
      <c r="T16">
        <f t="shared" si="9"/>
        <v>1</v>
      </c>
    </row>
    <row r="17" spans="1:20" x14ac:dyDescent="0.2">
      <c r="A17" s="6" t="s">
        <v>336</v>
      </c>
      <c r="B17" t="str">
        <f>_xlfn.IFNA(VLOOKUP(A17,'IPLPlayerAuctionData (20-22)'!$A$3:$G$501,7,FALSE),"Others")</f>
        <v>Indian</v>
      </c>
      <c r="C17" s="30">
        <f>COUNTIFS('IPLPlayerAuctionData (20-22)'!$A:$A,'IPL - Bowler Database (20-22)'!$A17,'IPLPlayerAuctionData (20-22)'!$F:$F,2020)</f>
        <v>0</v>
      </c>
      <c r="D17" s="30">
        <f>COUNTIFS('IPLPlayerAuctionData (20-22)'!$A:$A,'IPL - Bowler Database (20-22)'!$A17,'IPLPlayerAuctionData (20-22)'!$F:$F,2021)</f>
        <v>1</v>
      </c>
      <c r="E17" s="30">
        <f>COUNTIFS('IPLPlayerAuctionData (20-22)'!$A:$A,'IPL - Bowler Database (20-22)'!$A17,'IPLPlayerAuctionData (20-22)'!$F:$F,2022)</f>
        <v>1</v>
      </c>
      <c r="F17" s="30">
        <f>COUNTIFS('IPL20 - Most Wickets'!$B:$B,$A17)</f>
        <v>0</v>
      </c>
      <c r="G17" s="30">
        <f>COUNTIFS('IPL21 - Most Wickets'!$B:$B,$A17)</f>
        <v>0</v>
      </c>
      <c r="H17" s="30">
        <f>COUNTIFS('IPL22 - Most Wickets'!$B:$B,$A17)</f>
        <v>1</v>
      </c>
      <c r="I17" s="6">
        <f>_xlfn.IFNA(VLOOKUP($A17,'IPL20 - Most Wickets'!$B$2:$M$80,2,FALSE),0)</f>
        <v>0</v>
      </c>
      <c r="J17" s="6">
        <f>_xlfn.IFNA(VLOOKUP($A17,'IPL21 - Most Wickets'!$B$2:$M$91,2,FALSE),0)</f>
        <v>0</v>
      </c>
      <c r="K17" s="6">
        <f>_xlfn.IFNA(VLOOKUP($A17,'IPL22 - Most Wickets'!$B$2:$M$105,2,FALSE),0)</f>
        <v>12</v>
      </c>
      <c r="L17" s="6">
        <f t="shared" si="1"/>
        <v>12</v>
      </c>
      <c r="M17">
        <f t="shared" si="2"/>
        <v>2</v>
      </c>
      <c r="N17">
        <f t="shared" si="3"/>
        <v>1</v>
      </c>
      <c r="O17">
        <f t="shared" si="4"/>
        <v>2</v>
      </c>
      <c r="P17">
        <f t="shared" si="5"/>
        <v>1</v>
      </c>
      <c r="Q17">
        <f t="shared" si="6"/>
        <v>-1</v>
      </c>
      <c r="R17">
        <f t="shared" si="7"/>
        <v>0</v>
      </c>
      <c r="S17">
        <f t="shared" si="8"/>
        <v>0</v>
      </c>
      <c r="T17">
        <f t="shared" si="9"/>
        <v>0</v>
      </c>
    </row>
    <row r="18" spans="1:20" x14ac:dyDescent="0.2">
      <c r="A18" s="6" t="s">
        <v>333</v>
      </c>
      <c r="B18" t="str">
        <f>_xlfn.IFNA(VLOOKUP(A18,'IPLPlayerAuctionData (20-22)'!$A$3:$G$501,7,FALSE),"Others")</f>
        <v>Overseas</v>
      </c>
      <c r="C18" s="30">
        <f>COUNTIFS('IPLPlayerAuctionData (20-22)'!$A:$A,'IPL - Bowler Database (20-22)'!$A18,'IPLPlayerAuctionData (20-22)'!$F:$F,2020)</f>
        <v>1</v>
      </c>
      <c r="D18" s="30">
        <f>COUNTIFS('IPLPlayerAuctionData (20-22)'!$A:$A,'IPL - Bowler Database (20-22)'!$A18,'IPLPlayerAuctionData (20-22)'!$F:$F,2021)</f>
        <v>1</v>
      </c>
      <c r="E18" s="30">
        <f>COUNTIFS('IPLPlayerAuctionData (20-22)'!$A:$A,'IPL - Bowler Database (20-22)'!$A18,'IPLPlayerAuctionData (20-22)'!$F:$F,2022)</f>
        <v>1</v>
      </c>
      <c r="F18" s="30">
        <f>COUNTIFS('IPL20 - Most Wickets'!$B:$B,$A18)</f>
        <v>1</v>
      </c>
      <c r="G18" s="30">
        <f>COUNTIFS('IPL21 - Most Wickets'!$B:$B,$A18)</f>
        <v>1</v>
      </c>
      <c r="H18" s="30">
        <f>COUNTIFS('IPL22 - Most Wickets'!$B:$B,$A18)</f>
        <v>1</v>
      </c>
      <c r="I18" s="6">
        <f>_xlfn.IFNA(VLOOKUP($A18,'IPL20 - Most Wickets'!$B$2:$M$80,2,FALSE),0)</f>
        <v>15</v>
      </c>
      <c r="J18" s="6">
        <f>_xlfn.IFNA(VLOOKUP($A18,'IPL21 - Most Wickets'!$B$2:$M$91,2,FALSE),0)</f>
        <v>14</v>
      </c>
      <c r="K18" s="6">
        <f>_xlfn.IFNA(VLOOKUP($A18,'IPL22 - Most Wickets'!$B$2:$M$105,2,FALSE),0)</f>
        <v>16</v>
      </c>
      <c r="L18" s="6">
        <f t="shared" si="1"/>
        <v>45</v>
      </c>
      <c r="M18">
        <f t="shared" si="2"/>
        <v>3</v>
      </c>
      <c r="N18">
        <f t="shared" si="3"/>
        <v>3</v>
      </c>
      <c r="O18">
        <f t="shared" si="4"/>
        <v>0</v>
      </c>
      <c r="P18">
        <f t="shared" si="5"/>
        <v>1</v>
      </c>
      <c r="Q18">
        <f t="shared" si="6"/>
        <v>0</v>
      </c>
      <c r="R18">
        <f t="shared" si="7"/>
        <v>0</v>
      </c>
      <c r="S18">
        <f t="shared" si="8"/>
        <v>1</v>
      </c>
      <c r="T18">
        <f t="shared" si="9"/>
        <v>1</v>
      </c>
    </row>
    <row r="19" spans="1:20" x14ac:dyDescent="0.2">
      <c r="A19" s="6" t="s">
        <v>656</v>
      </c>
      <c r="B19" t="str">
        <f>_xlfn.IFNA(VLOOKUP(A19,'IPLPlayerAuctionData (20-22)'!$A$3:$G$501,7,FALSE),"Others")</f>
        <v>Indian</v>
      </c>
      <c r="C19" s="30">
        <f>COUNTIFS('IPLPlayerAuctionData (20-22)'!$A:$A,'IPL - Bowler Database (20-22)'!$A19,'IPLPlayerAuctionData (20-22)'!$F:$F,2020)</f>
        <v>1</v>
      </c>
      <c r="D19" s="30">
        <f>COUNTIFS('IPLPlayerAuctionData (20-22)'!$A:$A,'IPL - Bowler Database (20-22)'!$A19,'IPLPlayerAuctionData (20-22)'!$F:$F,2021)</f>
        <v>1</v>
      </c>
      <c r="E19" s="30">
        <f>COUNTIFS('IPLPlayerAuctionData (20-22)'!$A:$A,'IPL - Bowler Database (20-22)'!$A19,'IPLPlayerAuctionData (20-22)'!$F:$F,2022)</f>
        <v>1</v>
      </c>
      <c r="F19" s="30">
        <f>COUNTIFS('IPL20 - Most Wickets'!$B:$B,$A19)</f>
        <v>1</v>
      </c>
      <c r="G19" s="30">
        <f>COUNTIFS('IPL21 - Most Wickets'!$B:$B,$A19)</f>
        <v>1</v>
      </c>
      <c r="H19" s="30">
        <f>COUNTIFS('IPL22 - Most Wickets'!$B:$B,$A19)</f>
        <v>1</v>
      </c>
      <c r="I19" s="6">
        <f>_xlfn.IFNA(VLOOKUP($A19,'IPL20 - Most Wickets'!$B$2:$M$80,2,FALSE),0)</f>
        <v>7</v>
      </c>
      <c r="J19" s="6">
        <f>_xlfn.IFNA(VLOOKUP($A19,'IPL21 - Most Wickets'!$B$2:$M$91,2,FALSE),0)</f>
        <v>7</v>
      </c>
      <c r="K19" s="6">
        <f>_xlfn.IFNA(VLOOKUP($A19,'IPL22 - Most Wickets'!$B$2:$M$105,2,FALSE),0)</f>
        <v>10</v>
      </c>
      <c r="L19" s="6">
        <f t="shared" si="1"/>
        <v>24</v>
      </c>
      <c r="M19">
        <f t="shared" si="2"/>
        <v>3</v>
      </c>
      <c r="N19">
        <f t="shared" si="3"/>
        <v>3</v>
      </c>
      <c r="O19">
        <f t="shared" si="4"/>
        <v>0</v>
      </c>
      <c r="P19">
        <f t="shared" si="5"/>
        <v>1</v>
      </c>
      <c r="Q19">
        <f t="shared" si="6"/>
        <v>0</v>
      </c>
      <c r="R19">
        <f t="shared" si="7"/>
        <v>0</v>
      </c>
      <c r="S19">
        <f t="shared" si="8"/>
        <v>1</v>
      </c>
      <c r="T19">
        <f t="shared" si="9"/>
        <v>0</v>
      </c>
    </row>
    <row r="20" spans="1:20" x14ac:dyDescent="0.2">
      <c r="A20" s="6" t="s">
        <v>156</v>
      </c>
      <c r="B20" t="str">
        <f>_xlfn.IFNA(VLOOKUP(A20,'IPLPlayerAuctionData (20-22)'!$A$3:$G$501,7,FALSE),"Others")</f>
        <v>Overseas</v>
      </c>
      <c r="C20" s="30">
        <f>COUNTIFS('IPLPlayerAuctionData (20-22)'!$A:$A,'IPL - Bowler Database (20-22)'!$A20,'IPLPlayerAuctionData (20-22)'!$F:$F,2020)</f>
        <v>1</v>
      </c>
      <c r="D20" s="30">
        <f>COUNTIFS('IPLPlayerAuctionData (20-22)'!$A:$A,'IPL - Bowler Database (20-22)'!$A20,'IPLPlayerAuctionData (20-22)'!$F:$F,2021)</f>
        <v>1</v>
      </c>
      <c r="E20" s="30">
        <f>COUNTIFS('IPLPlayerAuctionData (20-22)'!$A:$A,'IPL - Bowler Database (20-22)'!$A20,'IPLPlayerAuctionData (20-22)'!$F:$F,2022)</f>
        <v>1</v>
      </c>
      <c r="F20" s="30">
        <f>COUNTIFS('IPL20 - Most Wickets'!$B:$B,$A20)</f>
        <v>1</v>
      </c>
      <c r="G20" s="30">
        <f>COUNTIFS('IPL21 - Most Wickets'!$B:$B,$A20)</f>
        <v>1</v>
      </c>
      <c r="H20" s="30">
        <f>COUNTIFS('IPL22 - Most Wickets'!$B:$B,$A20)</f>
        <v>1</v>
      </c>
      <c r="I20" s="6">
        <f>_xlfn.IFNA(VLOOKUP($A20,'IPL20 - Most Wickets'!$B$2:$M$80,2,FALSE),0)</f>
        <v>6</v>
      </c>
      <c r="J20" s="6">
        <f>_xlfn.IFNA(VLOOKUP($A20,'IPL21 - Most Wickets'!$B$2:$M$91,2,FALSE),0)</f>
        <v>11</v>
      </c>
      <c r="K20" s="6">
        <f>_xlfn.IFNA(VLOOKUP($A20,'IPL22 - Most Wickets'!$B$2:$M$105,2,FALSE),0)</f>
        <v>10</v>
      </c>
      <c r="L20" s="6">
        <f t="shared" si="1"/>
        <v>27</v>
      </c>
      <c r="M20">
        <f t="shared" si="2"/>
        <v>3</v>
      </c>
      <c r="N20">
        <f t="shared" si="3"/>
        <v>3</v>
      </c>
      <c r="O20">
        <f t="shared" si="4"/>
        <v>0</v>
      </c>
      <c r="P20">
        <f t="shared" si="5"/>
        <v>1</v>
      </c>
      <c r="Q20">
        <f t="shared" si="6"/>
        <v>0</v>
      </c>
      <c r="R20">
        <f t="shared" si="7"/>
        <v>0</v>
      </c>
      <c r="S20">
        <f t="shared" si="8"/>
        <v>1</v>
      </c>
      <c r="T20">
        <f t="shared" si="9"/>
        <v>1</v>
      </c>
    </row>
    <row r="21" spans="1:20" x14ac:dyDescent="0.2">
      <c r="A21" s="6" t="s">
        <v>238</v>
      </c>
      <c r="B21" t="str">
        <f>_xlfn.IFNA(VLOOKUP(A21,'IPLPlayerAuctionData (20-22)'!$A$3:$G$501,7,FALSE),"Others")</f>
        <v>Indian</v>
      </c>
      <c r="C21" s="30">
        <f>COUNTIFS('IPLPlayerAuctionData (20-22)'!$A:$A,'IPL - Bowler Database (20-22)'!$A21,'IPLPlayerAuctionData (20-22)'!$F:$F,2020)</f>
        <v>0</v>
      </c>
      <c r="D21" s="30">
        <f>COUNTIFS('IPLPlayerAuctionData (20-22)'!$A:$A,'IPL - Bowler Database (20-22)'!$A21,'IPLPlayerAuctionData (20-22)'!$F:$F,2021)</f>
        <v>0</v>
      </c>
      <c r="E21" s="30">
        <f>COUNTIFS('IPLPlayerAuctionData (20-22)'!$A:$A,'IPL - Bowler Database (20-22)'!$A21,'IPLPlayerAuctionData (20-22)'!$F:$F,2022)</f>
        <v>1</v>
      </c>
      <c r="F21" s="30">
        <f>COUNTIFS('IPL20 - Most Wickets'!$B:$B,$A21)</f>
        <v>0</v>
      </c>
      <c r="G21" s="30">
        <f>COUNTIFS('IPL21 - Most Wickets'!$B:$B,$A21)</f>
        <v>0</v>
      </c>
      <c r="H21" s="30">
        <f>COUNTIFS('IPL22 - Most Wickets'!$B:$B,$A21)</f>
        <v>1</v>
      </c>
      <c r="I21" s="6">
        <f>_xlfn.IFNA(VLOOKUP($A21,'IPL20 - Most Wickets'!$B$2:$M$80,2,FALSE),0)</f>
        <v>0</v>
      </c>
      <c r="J21" s="6">
        <f>_xlfn.IFNA(VLOOKUP($A21,'IPL21 - Most Wickets'!$B$2:$M$91,2,FALSE),0)</f>
        <v>0</v>
      </c>
      <c r="K21" s="6">
        <f>_xlfn.IFNA(VLOOKUP($A21,'IPL22 - Most Wickets'!$B$2:$M$105,2,FALSE),0)</f>
        <v>13</v>
      </c>
      <c r="L21" s="6">
        <f t="shared" si="1"/>
        <v>13</v>
      </c>
      <c r="M21">
        <f t="shared" si="2"/>
        <v>1</v>
      </c>
      <c r="N21">
        <f t="shared" si="3"/>
        <v>1</v>
      </c>
      <c r="O21">
        <f t="shared" si="4"/>
        <v>2</v>
      </c>
      <c r="P21">
        <f t="shared" si="5"/>
        <v>1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</row>
    <row r="22" spans="1:20" ht="15.75" customHeight="1" x14ac:dyDescent="0.2">
      <c r="A22" s="6" t="s">
        <v>464</v>
      </c>
      <c r="B22" t="str">
        <f>_xlfn.IFNA(VLOOKUP(A22,'IPLPlayerAuctionData (20-22)'!$A$3:$G$501,7,FALSE),"Others")</f>
        <v>Indian</v>
      </c>
      <c r="C22" s="30">
        <f>COUNTIFS('IPLPlayerAuctionData (20-22)'!$A:$A,'IPL - Bowler Database (20-22)'!$A22,'IPLPlayerAuctionData (20-22)'!$F:$F,2020)</f>
        <v>1</v>
      </c>
      <c r="D22" s="30">
        <f>COUNTIFS('IPLPlayerAuctionData (20-22)'!$A:$A,'IPL - Bowler Database (20-22)'!$A22,'IPLPlayerAuctionData (20-22)'!$F:$F,2021)</f>
        <v>1</v>
      </c>
      <c r="E22" s="30">
        <f>COUNTIFS('IPLPlayerAuctionData (20-22)'!$A:$A,'IPL - Bowler Database (20-22)'!$A22,'IPLPlayerAuctionData (20-22)'!$F:$F,2022)</f>
        <v>1</v>
      </c>
      <c r="F22" s="30">
        <f>COUNTIFS('IPL20 - Most Wickets'!$B:$B,$A22)</f>
        <v>1</v>
      </c>
      <c r="G22" s="30">
        <f>COUNTIFS('IPL21 - Most Wickets'!$B:$B,$A22)</f>
        <v>1</v>
      </c>
      <c r="H22" s="30">
        <f>COUNTIFS('IPL22 - Most Wickets'!$B:$B,$A22)</f>
        <v>1</v>
      </c>
      <c r="I22" s="6">
        <f>_xlfn.IFNA(VLOOKUP($A22,'IPL20 - Most Wickets'!$B$2:$M$80,2,FALSE),0)</f>
        <v>15</v>
      </c>
      <c r="J22" s="6">
        <f>_xlfn.IFNA(VLOOKUP($A22,'IPL21 - Most Wickets'!$B$2:$M$91,2,FALSE),0)</f>
        <v>14</v>
      </c>
      <c r="K22" s="6">
        <f>_xlfn.IFNA(VLOOKUP($A22,'IPL22 - Most Wickets'!$B$2:$M$105,2,FALSE),0)</f>
        <v>14</v>
      </c>
      <c r="L22" s="6">
        <f t="shared" si="1"/>
        <v>43</v>
      </c>
      <c r="M22">
        <f t="shared" si="2"/>
        <v>3</v>
      </c>
      <c r="N22">
        <f t="shared" si="3"/>
        <v>3</v>
      </c>
      <c r="O22">
        <f t="shared" si="4"/>
        <v>0</v>
      </c>
      <c r="P22">
        <f t="shared" si="5"/>
        <v>1</v>
      </c>
      <c r="Q22">
        <f t="shared" si="6"/>
        <v>0</v>
      </c>
      <c r="R22">
        <f t="shared" si="7"/>
        <v>0</v>
      </c>
      <c r="S22">
        <f t="shared" si="8"/>
        <v>1</v>
      </c>
      <c r="T22">
        <f t="shared" si="9"/>
        <v>0</v>
      </c>
    </row>
    <row r="23" spans="1:20" ht="15.75" customHeight="1" x14ac:dyDescent="0.2">
      <c r="A23" s="6" t="s">
        <v>306</v>
      </c>
      <c r="B23" t="str">
        <f>_xlfn.IFNA(VLOOKUP(A23,'IPLPlayerAuctionData (20-22)'!$A$3:$G$501,7,FALSE),"Others")</f>
        <v>Indian</v>
      </c>
      <c r="C23" s="30">
        <f>COUNTIFS('IPLPlayerAuctionData (20-22)'!$A:$A,'IPL - Bowler Database (20-22)'!$A23,'IPLPlayerAuctionData (20-22)'!$F:$F,2020)</f>
        <v>1</v>
      </c>
      <c r="D23" s="30">
        <f>COUNTIFS('IPLPlayerAuctionData (20-22)'!$A:$A,'IPL - Bowler Database (20-22)'!$A23,'IPLPlayerAuctionData (20-22)'!$F:$F,2021)</f>
        <v>1</v>
      </c>
      <c r="E23" s="30">
        <f>COUNTIFS('IPLPlayerAuctionData (20-22)'!$A:$A,'IPL - Bowler Database (20-22)'!$A23,'IPLPlayerAuctionData (20-22)'!$F:$F,2022)</f>
        <v>1</v>
      </c>
      <c r="F23" s="30">
        <f>COUNTIFS('IPL20 - Most Wickets'!$B:$B,$A23)</f>
        <v>1</v>
      </c>
      <c r="G23" s="30">
        <f>COUNTIFS('IPL21 - Most Wickets'!$B:$B,$A23)</f>
        <v>1</v>
      </c>
      <c r="H23" s="30">
        <f>COUNTIFS('IPL22 - Most Wickets'!$B:$B,$A23)</f>
        <v>1</v>
      </c>
      <c r="I23" s="6">
        <f>_xlfn.IFNA(VLOOKUP($A23,'IPL20 - Most Wickets'!$B$2:$M$80,2,FALSE),0)</f>
        <v>9</v>
      </c>
      <c r="J23" s="6">
        <f>_xlfn.IFNA(VLOOKUP($A23,'IPL21 - Most Wickets'!$B$2:$M$91,2,FALSE),0)</f>
        <v>16</v>
      </c>
      <c r="K23" s="6">
        <f>_xlfn.IFNA(VLOOKUP($A23,'IPL22 - Most Wickets'!$B$2:$M$105,2,FALSE),0)</f>
        <v>14</v>
      </c>
      <c r="L23" s="6">
        <f t="shared" si="1"/>
        <v>39</v>
      </c>
      <c r="M23">
        <f t="shared" si="2"/>
        <v>3</v>
      </c>
      <c r="N23">
        <f t="shared" si="3"/>
        <v>3</v>
      </c>
      <c r="O23">
        <f t="shared" si="4"/>
        <v>0</v>
      </c>
      <c r="P23">
        <f t="shared" si="5"/>
        <v>1</v>
      </c>
      <c r="Q23">
        <f t="shared" si="6"/>
        <v>0</v>
      </c>
      <c r="R23">
        <f t="shared" si="7"/>
        <v>0</v>
      </c>
      <c r="S23">
        <f t="shared" si="8"/>
        <v>1</v>
      </c>
      <c r="T23">
        <f t="shared" si="9"/>
        <v>0</v>
      </c>
    </row>
    <row r="24" spans="1:20" ht="15.75" customHeight="1" x14ac:dyDescent="0.2">
      <c r="A24" s="6" t="s">
        <v>235</v>
      </c>
      <c r="B24" t="str">
        <f>_xlfn.IFNA(VLOOKUP(A24,'IPLPlayerAuctionData (20-22)'!$A$3:$G$501,7,FALSE),"Others")</f>
        <v>Indian</v>
      </c>
      <c r="C24" s="30">
        <f>COUNTIFS('IPLPlayerAuctionData (20-22)'!$A:$A,'IPL - Bowler Database (20-22)'!$A24,'IPLPlayerAuctionData (20-22)'!$F:$F,2020)</f>
        <v>1</v>
      </c>
      <c r="D24" s="30">
        <f>COUNTIFS('IPLPlayerAuctionData (20-22)'!$A:$A,'IPL - Bowler Database (20-22)'!$A24,'IPLPlayerAuctionData (20-22)'!$F:$F,2021)</f>
        <v>0</v>
      </c>
      <c r="E24" s="30">
        <f>COUNTIFS('IPLPlayerAuctionData (20-22)'!$A:$A,'IPL - Bowler Database (20-22)'!$A24,'IPLPlayerAuctionData (20-22)'!$F:$F,2022)</f>
        <v>1</v>
      </c>
      <c r="F24" s="30">
        <f>COUNTIFS('IPL20 - Most Wickets'!$B:$B,$A24)</f>
        <v>0</v>
      </c>
      <c r="G24" s="30">
        <f>COUNTIFS('IPL21 - Most Wickets'!$B:$B,$A24)</f>
        <v>0</v>
      </c>
      <c r="H24" s="30">
        <f>COUNTIFS('IPL22 - Most Wickets'!$B:$B,$A24)</f>
        <v>1</v>
      </c>
      <c r="I24" s="6">
        <f>_xlfn.IFNA(VLOOKUP($A24,'IPL20 - Most Wickets'!$B$2:$M$80,2,FALSE),0)</f>
        <v>0</v>
      </c>
      <c r="J24" s="6">
        <f>_xlfn.IFNA(VLOOKUP($A24,'IPL21 - Most Wickets'!$B$2:$M$91,2,FALSE),0)</f>
        <v>0</v>
      </c>
      <c r="K24" s="6">
        <f>_xlfn.IFNA(VLOOKUP($A24,'IPL22 - Most Wickets'!$B$2:$M$105,2,FALSE),0)</f>
        <v>9</v>
      </c>
      <c r="L24" s="6">
        <f t="shared" si="1"/>
        <v>9</v>
      </c>
      <c r="M24">
        <f t="shared" si="2"/>
        <v>2</v>
      </c>
      <c r="N24">
        <f t="shared" si="3"/>
        <v>1</v>
      </c>
      <c r="O24">
        <f t="shared" si="4"/>
        <v>2</v>
      </c>
      <c r="P24">
        <f t="shared" si="5"/>
        <v>1</v>
      </c>
      <c r="Q24">
        <f t="shared" si="6"/>
        <v>-1</v>
      </c>
      <c r="R24">
        <f t="shared" si="7"/>
        <v>0</v>
      </c>
      <c r="S24">
        <f t="shared" si="8"/>
        <v>0</v>
      </c>
      <c r="T24">
        <f t="shared" si="9"/>
        <v>0</v>
      </c>
    </row>
    <row r="25" spans="1:20" ht="15.75" customHeight="1" x14ac:dyDescent="0.2">
      <c r="A25" s="6" t="s">
        <v>272</v>
      </c>
      <c r="B25" t="str">
        <f>_xlfn.IFNA(VLOOKUP(A25,'IPLPlayerAuctionData (20-22)'!$A$3:$G$501,7,FALSE),"Others")</f>
        <v>Indian</v>
      </c>
      <c r="C25" s="30">
        <f>COUNTIFS('IPLPlayerAuctionData (20-22)'!$A:$A,'IPL - Bowler Database (20-22)'!$A25,'IPLPlayerAuctionData (20-22)'!$F:$F,2020)</f>
        <v>1</v>
      </c>
      <c r="D25" s="30">
        <f>COUNTIFS('IPLPlayerAuctionData (20-22)'!$A:$A,'IPL - Bowler Database (20-22)'!$A25,'IPLPlayerAuctionData (20-22)'!$F:$F,2021)</f>
        <v>1</v>
      </c>
      <c r="E25" s="30">
        <f>COUNTIFS('IPLPlayerAuctionData (20-22)'!$A:$A,'IPL - Bowler Database (20-22)'!$A25,'IPLPlayerAuctionData (20-22)'!$F:$F,2022)</f>
        <v>1</v>
      </c>
      <c r="F25" s="30">
        <f>COUNTIFS('IPL20 - Most Wickets'!$B:$B,$A25)</f>
        <v>1</v>
      </c>
      <c r="G25" s="30">
        <f>COUNTIFS('IPL21 - Most Wickets'!$B:$B,$A25)</f>
        <v>1</v>
      </c>
      <c r="H25" s="30">
        <f>COUNTIFS('IPL22 - Most Wickets'!$B:$B,$A25)</f>
        <v>1</v>
      </c>
      <c r="I25" s="6">
        <f>_xlfn.IFNA(VLOOKUP($A25,'IPL20 - Most Wickets'!$B$2:$M$80,2,FALSE),0)</f>
        <v>15</v>
      </c>
      <c r="J25" s="6">
        <f>_xlfn.IFNA(VLOOKUP($A25,'IPL21 - Most Wickets'!$B$2:$M$91,2,FALSE),0)</f>
        <v>11</v>
      </c>
      <c r="K25" s="6">
        <f>_xlfn.IFNA(VLOOKUP($A25,'IPL22 - Most Wickets'!$B$2:$M$105,2,FALSE),0)</f>
        <v>13</v>
      </c>
      <c r="L25" s="6">
        <f t="shared" si="1"/>
        <v>39</v>
      </c>
      <c r="M25">
        <f t="shared" si="2"/>
        <v>3</v>
      </c>
      <c r="N25">
        <f t="shared" si="3"/>
        <v>3</v>
      </c>
      <c r="O25">
        <f t="shared" si="4"/>
        <v>0</v>
      </c>
      <c r="P25">
        <f t="shared" si="5"/>
        <v>1</v>
      </c>
      <c r="Q25">
        <f t="shared" si="6"/>
        <v>0</v>
      </c>
      <c r="R25">
        <f t="shared" si="7"/>
        <v>0</v>
      </c>
      <c r="S25">
        <f t="shared" si="8"/>
        <v>1</v>
      </c>
      <c r="T25">
        <f t="shared" si="9"/>
        <v>0</v>
      </c>
    </row>
    <row r="26" spans="1:20" ht="15.75" customHeight="1" x14ac:dyDescent="0.2">
      <c r="A26" s="6" t="s">
        <v>330</v>
      </c>
      <c r="B26" t="str">
        <f>_xlfn.IFNA(VLOOKUP(A26,'IPLPlayerAuctionData (20-22)'!$A$3:$G$501,7,FALSE),"Others")</f>
        <v>Overseas</v>
      </c>
      <c r="C26" s="30">
        <f>COUNTIFS('IPLPlayerAuctionData (20-22)'!$A:$A,'IPL - Bowler Database (20-22)'!$A26,'IPLPlayerAuctionData (20-22)'!$F:$F,2020)</f>
        <v>0</v>
      </c>
      <c r="D26" s="30">
        <f>COUNTIFS('IPLPlayerAuctionData (20-22)'!$A:$A,'IPL - Bowler Database (20-22)'!$A26,'IPLPlayerAuctionData (20-22)'!$F:$F,2021)</f>
        <v>0</v>
      </c>
      <c r="E26" s="30">
        <f>COUNTIFS('IPLPlayerAuctionData (20-22)'!$A:$A,'IPL - Bowler Database (20-22)'!$A26,'IPLPlayerAuctionData (20-22)'!$F:$F,2022)</f>
        <v>1</v>
      </c>
      <c r="F26" s="30">
        <f>COUNTIFS('IPL20 - Most Wickets'!$B:$B,$A26)</f>
        <v>0</v>
      </c>
      <c r="G26" s="30">
        <f>COUNTIFS('IPL21 - Most Wickets'!$B:$B,$A26)</f>
        <v>1</v>
      </c>
      <c r="H26" s="30">
        <f>COUNTIFS('IPL22 - Most Wickets'!$B:$B,$A26)</f>
        <v>1</v>
      </c>
      <c r="I26" s="6">
        <f>_xlfn.IFNA(VLOOKUP($A26,'IPL20 - Most Wickets'!$B$2:$M$80,2,FALSE),0)</f>
        <v>0</v>
      </c>
      <c r="J26" s="6">
        <f>_xlfn.IFNA(VLOOKUP($A26,'IPL21 - Most Wickets'!$B$2:$M$91,2,FALSE),0)</f>
        <v>3</v>
      </c>
      <c r="K26" s="6">
        <f>_xlfn.IFNA(VLOOKUP($A26,'IPL22 - Most Wickets'!$B$2:$M$105,2,FALSE),0)</f>
        <v>9</v>
      </c>
      <c r="L26" s="6">
        <f t="shared" si="1"/>
        <v>12</v>
      </c>
      <c r="M26">
        <f t="shared" si="2"/>
        <v>1</v>
      </c>
      <c r="N26">
        <f t="shared" si="3"/>
        <v>2</v>
      </c>
      <c r="O26">
        <f t="shared" si="4"/>
        <v>1</v>
      </c>
      <c r="P26">
        <f t="shared" si="5"/>
        <v>1</v>
      </c>
      <c r="Q26">
        <f t="shared" si="6"/>
        <v>1</v>
      </c>
      <c r="R26">
        <f t="shared" si="7"/>
        <v>1</v>
      </c>
      <c r="S26">
        <f t="shared" si="8"/>
        <v>0</v>
      </c>
      <c r="T26">
        <f t="shared" si="9"/>
        <v>0</v>
      </c>
    </row>
    <row r="27" spans="1:20" ht="15.75" customHeight="1" x14ac:dyDescent="0.2">
      <c r="A27" s="6" t="s">
        <v>178</v>
      </c>
      <c r="B27" t="str">
        <f>_xlfn.IFNA(VLOOKUP(A27,'IPLPlayerAuctionData (20-22)'!$A$3:$G$501,7,FALSE),"Others")</f>
        <v>Overseas</v>
      </c>
      <c r="C27" s="30">
        <f>COUNTIFS('IPLPlayerAuctionData (20-22)'!$A:$A,'IPL - Bowler Database (20-22)'!$A27,'IPLPlayerAuctionData (20-22)'!$F:$F,2020)</f>
        <v>1</v>
      </c>
      <c r="D27" s="30">
        <f>COUNTIFS('IPLPlayerAuctionData (20-22)'!$A:$A,'IPL - Bowler Database (20-22)'!$A27,'IPLPlayerAuctionData (20-22)'!$F:$F,2021)</f>
        <v>1</v>
      </c>
      <c r="E27" s="30">
        <f>COUNTIFS('IPLPlayerAuctionData (20-22)'!$A:$A,'IPL - Bowler Database (20-22)'!$A27,'IPLPlayerAuctionData (20-22)'!$F:$F,2022)</f>
        <v>1</v>
      </c>
      <c r="F27" s="30">
        <f>COUNTIFS('IPL20 - Most Wickets'!$B:$B,$A27)</f>
        <v>1</v>
      </c>
      <c r="G27" s="30">
        <f>COUNTIFS('IPL21 - Most Wickets'!$B:$B,$A27)</f>
        <v>1</v>
      </c>
      <c r="H27" s="30">
        <f>COUNTIFS('IPL22 - Most Wickets'!$B:$B,$A27)</f>
        <v>1</v>
      </c>
      <c r="I27" s="6">
        <f>_xlfn.IFNA(VLOOKUP($A27,'IPL20 - Most Wickets'!$B$2:$M$80,2,FALSE),0)</f>
        <v>7</v>
      </c>
      <c r="J27" s="6">
        <f>_xlfn.IFNA(VLOOKUP($A27,'IPL21 - Most Wickets'!$B$2:$M$91,2,FALSE),0)</f>
        <v>8</v>
      </c>
      <c r="K27" s="6">
        <f>_xlfn.IFNA(VLOOKUP($A27,'IPL22 - Most Wickets'!$B$2:$M$105,2,FALSE),0)</f>
        <v>12</v>
      </c>
      <c r="L27" s="6">
        <f t="shared" si="1"/>
        <v>27</v>
      </c>
      <c r="M27">
        <f t="shared" si="2"/>
        <v>3</v>
      </c>
      <c r="N27">
        <f t="shared" si="3"/>
        <v>3</v>
      </c>
      <c r="O27">
        <f t="shared" si="4"/>
        <v>0</v>
      </c>
      <c r="P27">
        <f t="shared" si="5"/>
        <v>1</v>
      </c>
      <c r="Q27">
        <f t="shared" si="6"/>
        <v>0</v>
      </c>
      <c r="R27">
        <f t="shared" si="7"/>
        <v>0</v>
      </c>
      <c r="S27">
        <f t="shared" si="8"/>
        <v>1</v>
      </c>
      <c r="T27">
        <f t="shared" si="9"/>
        <v>1</v>
      </c>
    </row>
    <row r="28" spans="1:20" ht="15.75" customHeight="1" x14ac:dyDescent="0.2">
      <c r="A28" s="6" t="s">
        <v>282</v>
      </c>
      <c r="B28" t="str">
        <f>_xlfn.IFNA(VLOOKUP(A28,'IPLPlayerAuctionData (20-22)'!$A$3:$G$501,7,FALSE),"Others")</f>
        <v>Indian</v>
      </c>
      <c r="C28" s="30">
        <f>COUNTIFS('IPLPlayerAuctionData (20-22)'!$A:$A,'IPL - Bowler Database (20-22)'!$A28,'IPLPlayerAuctionData (20-22)'!$F:$F,2020)</f>
        <v>1</v>
      </c>
      <c r="D28" s="30">
        <f>COUNTIFS('IPLPlayerAuctionData (20-22)'!$A:$A,'IPL - Bowler Database (20-22)'!$A28,'IPLPlayerAuctionData (20-22)'!$F:$F,2021)</f>
        <v>1</v>
      </c>
      <c r="E28" s="30">
        <f>COUNTIFS('IPLPlayerAuctionData (20-22)'!$A:$A,'IPL - Bowler Database (20-22)'!$A28,'IPLPlayerAuctionData (20-22)'!$F:$F,2022)</f>
        <v>1</v>
      </c>
      <c r="F28" s="30">
        <f>COUNTIFS('IPL20 - Most Wickets'!$B:$B,$A28)</f>
        <v>1</v>
      </c>
      <c r="G28" s="30">
        <f>COUNTIFS('IPL21 - Most Wickets'!$B:$B,$A28)</f>
        <v>1</v>
      </c>
      <c r="H28" s="30">
        <f>COUNTIFS('IPL22 - Most Wickets'!$B:$B,$A28)</f>
        <v>1</v>
      </c>
      <c r="I28" s="6">
        <f>_xlfn.IFNA(VLOOKUP($A28,'IPL20 - Most Wickets'!$B$2:$M$80,2,FALSE),0)</f>
        <v>14</v>
      </c>
      <c r="J28" s="6">
        <f>_xlfn.IFNA(VLOOKUP($A28,'IPL21 - Most Wickets'!$B$2:$M$91,2,FALSE),0)</f>
        <v>9</v>
      </c>
      <c r="K28" s="6">
        <f>_xlfn.IFNA(VLOOKUP($A28,'IPL22 - Most Wickets'!$B$2:$M$105,2,FALSE),0)</f>
        <v>14</v>
      </c>
      <c r="L28" s="6">
        <f t="shared" si="1"/>
        <v>37</v>
      </c>
      <c r="M28">
        <f t="shared" si="2"/>
        <v>3</v>
      </c>
      <c r="N28">
        <f t="shared" si="3"/>
        <v>3</v>
      </c>
      <c r="O28">
        <f t="shared" si="4"/>
        <v>0</v>
      </c>
      <c r="P28">
        <f t="shared" si="5"/>
        <v>1</v>
      </c>
      <c r="Q28">
        <f t="shared" si="6"/>
        <v>0</v>
      </c>
      <c r="R28">
        <f t="shared" si="7"/>
        <v>0</v>
      </c>
      <c r="S28">
        <f t="shared" si="8"/>
        <v>1</v>
      </c>
      <c r="T28">
        <f t="shared" si="9"/>
        <v>0</v>
      </c>
    </row>
    <row r="29" spans="1:20" ht="15.75" customHeight="1" x14ac:dyDescent="0.2">
      <c r="A29" s="6" t="s">
        <v>138</v>
      </c>
      <c r="B29" t="str">
        <f>_xlfn.IFNA(VLOOKUP(A29,'IPLPlayerAuctionData (20-22)'!$A$3:$G$501,7,FALSE),"Others")</f>
        <v>Overseas</v>
      </c>
      <c r="C29" s="30">
        <f>COUNTIFS('IPLPlayerAuctionData (20-22)'!$A:$A,'IPL - Bowler Database (20-22)'!$A29,'IPLPlayerAuctionData (20-22)'!$F:$F,2020)</f>
        <v>1</v>
      </c>
      <c r="D29" s="30">
        <f>COUNTIFS('IPLPlayerAuctionData (20-22)'!$A:$A,'IPL - Bowler Database (20-22)'!$A29,'IPLPlayerAuctionData (20-22)'!$F:$F,2021)</f>
        <v>1</v>
      </c>
      <c r="E29" s="30">
        <f>COUNTIFS('IPLPlayerAuctionData (20-22)'!$A:$A,'IPL - Bowler Database (20-22)'!$A29,'IPLPlayerAuctionData (20-22)'!$F:$F,2022)</f>
        <v>1</v>
      </c>
      <c r="F29" s="30">
        <f>COUNTIFS('IPL20 - Most Wickets'!$B:$B,$A29)</f>
        <v>0</v>
      </c>
      <c r="G29" s="30">
        <f>COUNTIFS('IPL21 - Most Wickets'!$B:$B,$A29)</f>
        <v>1</v>
      </c>
      <c r="H29" s="30">
        <f>COUNTIFS('IPL22 - Most Wickets'!$B:$B,$A29)</f>
        <v>1</v>
      </c>
      <c r="I29" s="6">
        <f>_xlfn.IFNA(VLOOKUP($A29,'IPL20 - Most Wickets'!$B$2:$M$80,2,FALSE),0)</f>
        <v>0</v>
      </c>
      <c r="J29" s="6">
        <f>_xlfn.IFNA(VLOOKUP($A29,'IPL21 - Most Wickets'!$B$2:$M$91,2,FALSE),0)</f>
        <v>2</v>
      </c>
      <c r="K29" s="6">
        <f>_xlfn.IFNA(VLOOKUP($A29,'IPL22 - Most Wickets'!$B$2:$M$105,2,FALSE),0)</f>
        <v>11</v>
      </c>
      <c r="L29" s="6">
        <f t="shared" si="1"/>
        <v>13</v>
      </c>
      <c r="M29">
        <f t="shared" si="2"/>
        <v>3</v>
      </c>
      <c r="N29">
        <f t="shared" si="3"/>
        <v>2</v>
      </c>
      <c r="O29">
        <f t="shared" si="4"/>
        <v>1</v>
      </c>
      <c r="P29">
        <f t="shared" si="5"/>
        <v>1</v>
      </c>
      <c r="Q29">
        <f t="shared" si="6"/>
        <v>-1</v>
      </c>
      <c r="R29">
        <f t="shared" si="7"/>
        <v>0</v>
      </c>
      <c r="S29">
        <f t="shared" si="8"/>
        <v>0</v>
      </c>
      <c r="T29">
        <f t="shared" si="9"/>
        <v>0</v>
      </c>
    </row>
    <row r="30" spans="1:20" ht="15.75" customHeight="1" x14ac:dyDescent="0.2">
      <c r="A30" s="6" t="s">
        <v>123</v>
      </c>
      <c r="B30" t="str">
        <f>_xlfn.IFNA(VLOOKUP(A30,'IPLPlayerAuctionData (20-22)'!$A$3:$G$501,7,FALSE),"Others")</f>
        <v>Indian</v>
      </c>
      <c r="C30" s="30">
        <f>COUNTIFS('IPLPlayerAuctionData (20-22)'!$A:$A,'IPL - Bowler Database (20-22)'!$A30,'IPLPlayerAuctionData (20-22)'!$F:$F,2020)</f>
        <v>1</v>
      </c>
      <c r="D30" s="30">
        <f>COUNTIFS('IPLPlayerAuctionData (20-22)'!$A:$A,'IPL - Bowler Database (20-22)'!$A30,'IPLPlayerAuctionData (20-22)'!$F:$F,2021)</f>
        <v>1</v>
      </c>
      <c r="E30" s="30">
        <f>COUNTIFS('IPLPlayerAuctionData (20-22)'!$A:$A,'IPL - Bowler Database (20-22)'!$A30,'IPLPlayerAuctionData (20-22)'!$F:$F,2022)</f>
        <v>1</v>
      </c>
      <c r="F30" s="30">
        <f>COUNTIFS('IPL20 - Most Wickets'!$B:$B,$A30)</f>
        <v>1</v>
      </c>
      <c r="G30" s="30">
        <f>COUNTIFS('IPL21 - Most Wickets'!$B:$B,$A30)</f>
        <v>1</v>
      </c>
      <c r="H30" s="30">
        <f>COUNTIFS('IPL22 - Most Wickets'!$B:$B,$A30)</f>
        <v>1</v>
      </c>
      <c r="I30" s="6">
        <f>_xlfn.IFNA(VLOOKUP($A30,'IPL20 - Most Wickets'!$B$2:$M$80,2,FALSE),0)</f>
        <v>4</v>
      </c>
      <c r="J30" s="6">
        <f>_xlfn.IFNA(VLOOKUP($A30,'IPL21 - Most Wickets'!$B$2:$M$91,2,FALSE),0)</f>
        <v>11</v>
      </c>
      <c r="K30" s="6">
        <f>_xlfn.IFNA(VLOOKUP($A30,'IPL22 - Most Wickets'!$B$2:$M$105,2,FALSE),0)</f>
        <v>14</v>
      </c>
      <c r="L30" s="6">
        <f t="shared" si="1"/>
        <v>29</v>
      </c>
      <c r="M30">
        <f t="shared" si="2"/>
        <v>3</v>
      </c>
      <c r="N30">
        <f t="shared" si="3"/>
        <v>3</v>
      </c>
      <c r="O30">
        <f t="shared" si="4"/>
        <v>0</v>
      </c>
      <c r="P30">
        <f t="shared" si="5"/>
        <v>1</v>
      </c>
      <c r="Q30">
        <f t="shared" si="6"/>
        <v>0</v>
      </c>
      <c r="R30">
        <f t="shared" si="7"/>
        <v>0</v>
      </c>
      <c r="S30">
        <f t="shared" si="8"/>
        <v>1</v>
      </c>
      <c r="T30">
        <f t="shared" si="9"/>
        <v>0</v>
      </c>
    </row>
    <row r="31" spans="1:20" ht="15.75" customHeight="1" x14ac:dyDescent="0.2">
      <c r="A31" s="6" t="s">
        <v>216</v>
      </c>
      <c r="B31" t="str">
        <f>_xlfn.IFNA(VLOOKUP(A31,'IPLPlayerAuctionData (20-22)'!$A$3:$G$501,7,FALSE),"Others")</f>
        <v>Overseas</v>
      </c>
      <c r="C31" s="30">
        <f>COUNTIFS('IPLPlayerAuctionData (20-22)'!$A:$A,'IPL - Bowler Database (20-22)'!$A31,'IPLPlayerAuctionData (20-22)'!$F:$F,2020)</f>
        <v>0</v>
      </c>
      <c r="D31" s="30">
        <f>COUNTIFS('IPLPlayerAuctionData (20-22)'!$A:$A,'IPL - Bowler Database (20-22)'!$A31,'IPLPlayerAuctionData (20-22)'!$F:$F,2021)</f>
        <v>0</v>
      </c>
      <c r="E31" s="30">
        <f>COUNTIFS('IPLPlayerAuctionData (20-22)'!$A:$A,'IPL - Bowler Database (20-22)'!$A31,'IPLPlayerAuctionData (20-22)'!$F:$F,2022)</f>
        <v>1</v>
      </c>
      <c r="F31" s="30">
        <f>COUNTIFS('IPL20 - Most Wickets'!$B:$B,$A31)</f>
        <v>0</v>
      </c>
      <c r="G31" s="30">
        <f>COUNTIFS('IPL21 - Most Wickets'!$B:$B,$A31)</f>
        <v>0</v>
      </c>
      <c r="H31" s="30">
        <f>COUNTIFS('IPL22 - Most Wickets'!$B:$B,$A31)</f>
        <v>1</v>
      </c>
      <c r="I31" s="6">
        <f>_xlfn.IFNA(VLOOKUP($A31,'IPL20 - Most Wickets'!$B$2:$M$80,2,FALSE),0)</f>
        <v>0</v>
      </c>
      <c r="J31" s="6">
        <f>_xlfn.IFNA(VLOOKUP($A31,'IPL21 - Most Wickets'!$B$2:$M$91,2,FALSE),0)</f>
        <v>0</v>
      </c>
      <c r="K31" s="6">
        <f>_xlfn.IFNA(VLOOKUP($A31,'IPL22 - Most Wickets'!$B$2:$M$105,2,FALSE),0)</f>
        <v>9</v>
      </c>
      <c r="L31" s="6">
        <f t="shared" si="1"/>
        <v>9</v>
      </c>
      <c r="M31">
        <f t="shared" si="2"/>
        <v>1</v>
      </c>
      <c r="N31">
        <f t="shared" si="3"/>
        <v>1</v>
      </c>
      <c r="O31">
        <f t="shared" si="4"/>
        <v>2</v>
      </c>
      <c r="P31">
        <f t="shared" si="5"/>
        <v>1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</row>
    <row r="32" spans="1:20" ht="15.75" customHeight="1" x14ac:dyDescent="0.2">
      <c r="A32" s="6" t="s">
        <v>563</v>
      </c>
      <c r="B32" t="str">
        <f>_xlfn.IFNA(VLOOKUP(A32,'IPLPlayerAuctionData (20-22)'!$A$3:$G$501,7,FALSE),"Others")</f>
        <v>Indian</v>
      </c>
      <c r="C32" s="30">
        <f>COUNTIFS('IPLPlayerAuctionData (20-22)'!$A:$A,'IPL - Bowler Database (20-22)'!$A32,'IPLPlayerAuctionData (20-22)'!$F:$F,2020)</f>
        <v>1</v>
      </c>
      <c r="D32" s="30">
        <f>COUNTIFS('IPLPlayerAuctionData (20-22)'!$A:$A,'IPL - Bowler Database (20-22)'!$A32,'IPLPlayerAuctionData (20-22)'!$F:$F,2021)</f>
        <v>1</v>
      </c>
      <c r="E32" s="30">
        <f>COUNTIFS('IPLPlayerAuctionData (20-22)'!$A:$A,'IPL - Bowler Database (20-22)'!$A32,'IPLPlayerAuctionData (20-22)'!$F:$F,2022)</f>
        <v>1</v>
      </c>
      <c r="F32" s="30">
        <f>COUNTIFS('IPL20 - Most Wickets'!$B:$B,$A32)</f>
        <v>1</v>
      </c>
      <c r="G32" s="30">
        <f>COUNTIFS('IPL21 - Most Wickets'!$B:$B,$A32)</f>
        <v>1</v>
      </c>
      <c r="H32" s="30">
        <f>COUNTIFS('IPL22 - Most Wickets'!$B:$B,$A32)</f>
        <v>1</v>
      </c>
      <c r="I32" s="6">
        <f>_xlfn.IFNA(VLOOKUP($A32,'IPL20 - Most Wickets'!$B$2:$M$80,2,FALSE),0)</f>
        <v>15</v>
      </c>
      <c r="J32" s="6">
        <f>_xlfn.IFNA(VLOOKUP($A32,'IPL21 - Most Wickets'!$B$2:$M$91,2,FALSE),0)</f>
        <v>13</v>
      </c>
      <c r="K32" s="6">
        <f>_xlfn.IFNA(VLOOKUP($A32,'IPL22 - Most Wickets'!$B$2:$M$105,2,FALSE),0)</f>
        <v>17</v>
      </c>
      <c r="L32" s="6">
        <f t="shared" si="1"/>
        <v>45</v>
      </c>
      <c r="M32">
        <f t="shared" si="2"/>
        <v>3</v>
      </c>
      <c r="N32">
        <f t="shared" si="3"/>
        <v>3</v>
      </c>
      <c r="O32">
        <f t="shared" si="4"/>
        <v>0</v>
      </c>
      <c r="P32">
        <f t="shared" si="5"/>
        <v>1</v>
      </c>
      <c r="Q32">
        <f t="shared" si="6"/>
        <v>0</v>
      </c>
      <c r="R32">
        <f t="shared" si="7"/>
        <v>0</v>
      </c>
      <c r="S32">
        <f t="shared" si="8"/>
        <v>1</v>
      </c>
      <c r="T32">
        <f t="shared" si="9"/>
        <v>0</v>
      </c>
    </row>
    <row r="33" spans="1:20" ht="15.75" customHeight="1" x14ac:dyDescent="0.2">
      <c r="A33" s="6" t="s">
        <v>210</v>
      </c>
      <c r="B33" t="str">
        <f>_xlfn.IFNA(VLOOKUP(A33,'IPLPlayerAuctionData (20-22)'!$A$3:$G$501,7,FALSE),"Others")</f>
        <v>Overseas</v>
      </c>
      <c r="C33" s="30">
        <f>COUNTIFS('IPLPlayerAuctionData (20-22)'!$A:$A,'IPL - Bowler Database (20-22)'!$A33,'IPLPlayerAuctionData (20-22)'!$F:$F,2020)</f>
        <v>1</v>
      </c>
      <c r="D33" s="30">
        <f>COUNTIFS('IPLPlayerAuctionData (20-22)'!$A:$A,'IPL - Bowler Database (20-22)'!$A33,'IPLPlayerAuctionData (20-22)'!$F:$F,2021)</f>
        <v>1</v>
      </c>
      <c r="E33" s="30">
        <f>COUNTIFS('IPLPlayerAuctionData (20-22)'!$A:$A,'IPL - Bowler Database (20-22)'!$A33,'IPLPlayerAuctionData (20-22)'!$F:$F,2022)</f>
        <v>1</v>
      </c>
      <c r="F33" s="30">
        <f>COUNTIFS('IPL20 - Most Wickets'!$B:$B,$A33)</f>
        <v>1</v>
      </c>
      <c r="G33" s="30">
        <f>COUNTIFS('IPL21 - Most Wickets'!$B:$B,$A33)</f>
        <v>1</v>
      </c>
      <c r="H33" s="30">
        <f>COUNTIFS('IPL22 - Most Wickets'!$B:$B,$A33)</f>
        <v>1</v>
      </c>
      <c r="I33" s="6">
        <f>_xlfn.IFNA(VLOOKUP($A33,'IPL20 - Most Wickets'!$B$2:$M$80,2,FALSE),0)</f>
        <v>5</v>
      </c>
      <c r="J33" s="6">
        <f>_xlfn.IFNA(VLOOKUP($A33,'IPL21 - Most Wickets'!$B$2:$M$91,2,FALSE),0)</f>
        <v>8</v>
      </c>
      <c r="K33" s="6">
        <f>_xlfn.IFNA(VLOOKUP($A33,'IPL22 - Most Wickets'!$B$2:$M$105,2,FALSE),0)</f>
        <v>13</v>
      </c>
      <c r="L33" s="6">
        <f t="shared" si="1"/>
        <v>26</v>
      </c>
      <c r="M33">
        <f t="shared" si="2"/>
        <v>3</v>
      </c>
      <c r="N33">
        <f t="shared" si="3"/>
        <v>3</v>
      </c>
      <c r="O33">
        <f t="shared" si="4"/>
        <v>0</v>
      </c>
      <c r="P33">
        <f t="shared" si="5"/>
        <v>1</v>
      </c>
      <c r="Q33">
        <f t="shared" si="6"/>
        <v>0</v>
      </c>
      <c r="R33">
        <f t="shared" si="7"/>
        <v>0</v>
      </c>
      <c r="S33">
        <f t="shared" si="8"/>
        <v>1</v>
      </c>
      <c r="T33">
        <f t="shared" si="9"/>
        <v>1</v>
      </c>
    </row>
    <row r="34" spans="1:20" ht="15.75" customHeight="1" x14ac:dyDescent="0.2">
      <c r="A34" s="6" t="s">
        <v>664</v>
      </c>
      <c r="B34" t="str">
        <f>_xlfn.IFNA(VLOOKUP(A34,'IPLPlayerAuctionData (20-22)'!$A$3:$G$501,7,FALSE),"Others")</f>
        <v>Overseas</v>
      </c>
      <c r="C34" s="30">
        <f>COUNTIFS('IPLPlayerAuctionData (20-22)'!$A:$A,'IPL - Bowler Database (20-22)'!$A34,'IPLPlayerAuctionData (20-22)'!$F:$F,2020)</f>
        <v>0</v>
      </c>
      <c r="D34" s="30">
        <f>COUNTIFS('IPLPlayerAuctionData (20-22)'!$A:$A,'IPL - Bowler Database (20-22)'!$A34,'IPLPlayerAuctionData (20-22)'!$F:$F,2021)</f>
        <v>0</v>
      </c>
      <c r="E34" s="30">
        <f>COUNTIFS('IPLPlayerAuctionData (20-22)'!$A:$A,'IPL - Bowler Database (20-22)'!$A34,'IPLPlayerAuctionData (20-22)'!$F:$F,2022)</f>
        <v>1</v>
      </c>
      <c r="F34" s="30">
        <f>COUNTIFS('IPL20 - Most Wickets'!$B:$B,$A34)</f>
        <v>0</v>
      </c>
      <c r="G34" s="30">
        <f>COUNTIFS('IPL21 - Most Wickets'!$B:$B,$A34)</f>
        <v>0</v>
      </c>
      <c r="H34" s="30">
        <f>COUNTIFS('IPL22 - Most Wickets'!$B:$B,$A34)</f>
        <v>1</v>
      </c>
      <c r="I34" s="6">
        <f>_xlfn.IFNA(VLOOKUP($A34,'IPL20 - Most Wickets'!$B$2:$M$80,2,FALSE),0)</f>
        <v>0</v>
      </c>
      <c r="J34" s="6">
        <f>_xlfn.IFNA(VLOOKUP($A34,'IPL21 - Most Wickets'!$B$2:$M$91,2,FALSE),0)</f>
        <v>0</v>
      </c>
      <c r="K34" s="6">
        <f>_xlfn.IFNA(VLOOKUP($A34,'IPL22 - Most Wickets'!$B$2:$M$105,2,FALSE),0)</f>
        <v>7</v>
      </c>
      <c r="L34" s="6">
        <f t="shared" si="1"/>
        <v>7</v>
      </c>
      <c r="M34">
        <f t="shared" si="2"/>
        <v>1</v>
      </c>
      <c r="N34">
        <f t="shared" si="3"/>
        <v>1</v>
      </c>
      <c r="O34">
        <f t="shared" si="4"/>
        <v>2</v>
      </c>
      <c r="P34">
        <f t="shared" si="5"/>
        <v>1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</row>
    <row r="35" spans="1:20" ht="15.75" customHeight="1" x14ac:dyDescent="0.2">
      <c r="A35" s="6" t="s">
        <v>350</v>
      </c>
      <c r="B35" t="str">
        <f>_xlfn.IFNA(VLOOKUP(A35,'IPLPlayerAuctionData (20-22)'!$A$3:$G$501,7,FALSE),"Others")</f>
        <v>Indian</v>
      </c>
      <c r="C35" s="30">
        <f>COUNTIFS('IPLPlayerAuctionData (20-22)'!$A:$A,'IPL - Bowler Database (20-22)'!$A35,'IPLPlayerAuctionData (20-22)'!$F:$F,2020)</f>
        <v>0</v>
      </c>
      <c r="D35" s="30">
        <f>COUNTIFS('IPLPlayerAuctionData (20-22)'!$A:$A,'IPL - Bowler Database (20-22)'!$A35,'IPLPlayerAuctionData (20-22)'!$F:$F,2021)</f>
        <v>0</v>
      </c>
      <c r="E35" s="30">
        <f>COUNTIFS('IPLPlayerAuctionData (20-22)'!$A:$A,'IPL - Bowler Database (20-22)'!$A35,'IPLPlayerAuctionData (20-22)'!$F:$F,2022)</f>
        <v>1</v>
      </c>
      <c r="F35" s="30">
        <f>COUNTIFS('IPL20 - Most Wickets'!$B:$B,$A35)</f>
        <v>0</v>
      </c>
      <c r="G35" s="30">
        <f>COUNTIFS('IPL21 - Most Wickets'!$B:$B,$A35)</f>
        <v>0</v>
      </c>
      <c r="H35" s="30">
        <f>COUNTIFS('IPL22 - Most Wickets'!$B:$B,$A35)</f>
        <v>1</v>
      </c>
      <c r="I35" s="6">
        <f>_xlfn.IFNA(VLOOKUP($A35,'IPL20 - Most Wickets'!$B$2:$M$80,2,FALSE),0)</f>
        <v>0</v>
      </c>
      <c r="J35" s="6">
        <f>_xlfn.IFNA(VLOOKUP($A35,'IPL21 - Most Wickets'!$B$2:$M$91,2,FALSE),0)</f>
        <v>0</v>
      </c>
      <c r="K35" s="6">
        <f>_xlfn.IFNA(VLOOKUP($A35,'IPL22 - Most Wickets'!$B$2:$M$105,2,FALSE),0)</f>
        <v>9</v>
      </c>
      <c r="L35" s="6">
        <f t="shared" si="1"/>
        <v>9</v>
      </c>
      <c r="M35">
        <f t="shared" si="2"/>
        <v>1</v>
      </c>
      <c r="N35">
        <f t="shared" si="3"/>
        <v>1</v>
      </c>
      <c r="O35">
        <f t="shared" si="4"/>
        <v>2</v>
      </c>
      <c r="P35">
        <f t="shared" si="5"/>
        <v>1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</row>
    <row r="36" spans="1:20" ht="15.75" customHeight="1" x14ac:dyDescent="0.2">
      <c r="A36" s="6" t="s">
        <v>202</v>
      </c>
      <c r="B36" t="str">
        <f>_xlfn.IFNA(VLOOKUP(A36,'IPLPlayerAuctionData (20-22)'!$A$3:$G$501,7,FALSE),"Others")</f>
        <v>Indian</v>
      </c>
      <c r="C36" s="30">
        <f>COUNTIFS('IPLPlayerAuctionData (20-22)'!$A:$A,'IPL - Bowler Database (20-22)'!$A36,'IPLPlayerAuctionData (20-22)'!$F:$F,2020)</f>
        <v>1</v>
      </c>
      <c r="D36" s="30">
        <f>COUNTIFS('IPLPlayerAuctionData (20-22)'!$A:$A,'IPL - Bowler Database (20-22)'!$A36,'IPLPlayerAuctionData (20-22)'!$F:$F,2021)</f>
        <v>1</v>
      </c>
      <c r="E36" s="30">
        <f>COUNTIFS('IPLPlayerAuctionData (20-22)'!$A:$A,'IPL - Bowler Database (20-22)'!$A36,'IPLPlayerAuctionData (20-22)'!$F:$F,2022)</f>
        <v>1</v>
      </c>
      <c r="F36" s="30">
        <f>COUNTIFS('IPL20 - Most Wickets'!$B:$B,$A36)</f>
        <v>1</v>
      </c>
      <c r="G36" s="30">
        <f>COUNTIFS('IPL21 - Most Wickets'!$B:$B,$A36)</f>
        <v>1</v>
      </c>
      <c r="H36" s="30">
        <f>COUNTIFS('IPL22 - Most Wickets'!$B:$B,$A36)</f>
        <v>1</v>
      </c>
      <c r="I36" s="6">
        <f>_xlfn.IFNA(VLOOKUP($A36,'IPL20 - Most Wickets'!$B$2:$M$80,2,FALSE),0)</f>
        <v>16</v>
      </c>
      <c r="J36" s="6">
        <f>_xlfn.IFNA(VLOOKUP($A36,'IPL21 - Most Wickets'!$B$2:$M$91,2,FALSE),0)</f>
        <v>13</v>
      </c>
      <c r="K36" s="6">
        <f>_xlfn.IFNA(VLOOKUP($A36,'IPL22 - Most Wickets'!$B$2:$M$105,2,FALSE),0)</f>
        <v>14</v>
      </c>
      <c r="L36" s="6">
        <f t="shared" si="1"/>
        <v>43</v>
      </c>
      <c r="M36">
        <f t="shared" si="2"/>
        <v>3</v>
      </c>
      <c r="N36">
        <f t="shared" si="3"/>
        <v>3</v>
      </c>
      <c r="O36">
        <f t="shared" si="4"/>
        <v>0</v>
      </c>
      <c r="P36">
        <f t="shared" si="5"/>
        <v>1</v>
      </c>
      <c r="Q36">
        <f t="shared" si="6"/>
        <v>0</v>
      </c>
      <c r="R36">
        <f t="shared" si="7"/>
        <v>0</v>
      </c>
      <c r="S36">
        <f t="shared" si="8"/>
        <v>1</v>
      </c>
      <c r="T36">
        <f t="shared" si="9"/>
        <v>0</v>
      </c>
    </row>
    <row r="37" spans="1:20" ht="15.75" customHeight="1" x14ac:dyDescent="0.2">
      <c r="A37" s="6" t="s">
        <v>389</v>
      </c>
      <c r="B37" t="str">
        <f>_xlfn.IFNA(VLOOKUP(A37,'IPLPlayerAuctionData (20-22)'!$A$3:$G$501,7,FALSE),"Others")</f>
        <v>Indian</v>
      </c>
      <c r="C37" s="30">
        <f>COUNTIFS('IPLPlayerAuctionData (20-22)'!$A:$A,'IPL - Bowler Database (20-22)'!$A37,'IPLPlayerAuctionData (20-22)'!$F:$F,2020)</f>
        <v>1</v>
      </c>
      <c r="D37" s="30">
        <f>COUNTIFS('IPLPlayerAuctionData (20-22)'!$A:$A,'IPL - Bowler Database (20-22)'!$A37,'IPLPlayerAuctionData (20-22)'!$F:$F,2021)</f>
        <v>1</v>
      </c>
      <c r="E37" s="30">
        <f>COUNTIFS('IPLPlayerAuctionData (20-22)'!$A:$A,'IPL - Bowler Database (20-22)'!$A37,'IPLPlayerAuctionData (20-22)'!$F:$F,2022)</f>
        <v>1</v>
      </c>
      <c r="F37" s="30">
        <f>COUNTIFS('IPL20 - Most Wickets'!$B:$B,$A37)</f>
        <v>1</v>
      </c>
      <c r="G37" s="30">
        <f>COUNTIFS('IPL21 - Most Wickets'!$B:$B,$A37)</f>
        <v>1</v>
      </c>
      <c r="H37" s="30">
        <f>COUNTIFS('IPL22 - Most Wickets'!$B:$B,$A37)</f>
        <v>1</v>
      </c>
      <c r="I37" s="6">
        <f>_xlfn.IFNA(VLOOKUP($A37,'IPL20 - Most Wickets'!$B$2:$M$80,2,FALSE),0)</f>
        <v>8</v>
      </c>
      <c r="J37" s="6">
        <f>_xlfn.IFNA(VLOOKUP($A37,'IPL21 - Most Wickets'!$B$2:$M$91,2,FALSE),0)</f>
        <v>12</v>
      </c>
      <c r="K37" s="6">
        <f>_xlfn.IFNA(VLOOKUP($A37,'IPL22 - Most Wickets'!$B$2:$M$105,2,FALSE),0)</f>
        <v>14</v>
      </c>
      <c r="L37" s="6">
        <f t="shared" si="1"/>
        <v>34</v>
      </c>
      <c r="M37">
        <f t="shared" si="2"/>
        <v>3</v>
      </c>
      <c r="N37">
        <f t="shared" si="3"/>
        <v>3</v>
      </c>
      <c r="O37">
        <f t="shared" si="4"/>
        <v>0</v>
      </c>
      <c r="P37">
        <f t="shared" si="5"/>
        <v>1</v>
      </c>
      <c r="Q37">
        <f t="shared" si="6"/>
        <v>0</v>
      </c>
      <c r="R37">
        <f t="shared" si="7"/>
        <v>0</v>
      </c>
      <c r="S37">
        <f t="shared" si="8"/>
        <v>1</v>
      </c>
      <c r="T37">
        <f t="shared" si="9"/>
        <v>0</v>
      </c>
    </row>
    <row r="38" spans="1:20" ht="15.75" customHeight="1" x14ac:dyDescent="0.2">
      <c r="A38" s="6" t="s">
        <v>648</v>
      </c>
      <c r="B38" t="str">
        <f>_xlfn.IFNA(VLOOKUP(A38,'IPLPlayerAuctionData (20-22)'!$A$3:$G$501,7,FALSE),"Others")</f>
        <v>Overseas</v>
      </c>
      <c r="C38" s="30">
        <f>COUNTIFS('IPLPlayerAuctionData (20-22)'!$A:$A,'IPL - Bowler Database (20-22)'!$A38,'IPLPlayerAuctionData (20-22)'!$F:$F,2020)</f>
        <v>1</v>
      </c>
      <c r="D38" s="30">
        <f>COUNTIFS('IPLPlayerAuctionData (20-22)'!$A:$A,'IPL - Bowler Database (20-22)'!$A38,'IPLPlayerAuctionData (20-22)'!$F:$F,2021)</f>
        <v>1</v>
      </c>
      <c r="E38" s="30">
        <f>COUNTIFS('IPLPlayerAuctionData (20-22)'!$A:$A,'IPL - Bowler Database (20-22)'!$A38,'IPLPlayerAuctionData (20-22)'!$F:$F,2022)</f>
        <v>1</v>
      </c>
      <c r="F38" s="30">
        <f>COUNTIFS('IPL20 - Most Wickets'!$B:$B,$A38)</f>
        <v>1</v>
      </c>
      <c r="G38" s="30">
        <f>COUNTIFS('IPL21 - Most Wickets'!$B:$B,$A38)</f>
        <v>1</v>
      </c>
      <c r="H38" s="30">
        <f>COUNTIFS('IPL22 - Most Wickets'!$B:$B,$A38)</f>
        <v>1</v>
      </c>
      <c r="I38" s="6">
        <f>_xlfn.IFNA(VLOOKUP($A38,'IPL20 - Most Wickets'!$B$2:$M$80,2,FALSE),0)</f>
        <v>10</v>
      </c>
      <c r="J38" s="6">
        <f>_xlfn.IFNA(VLOOKUP($A38,'IPL21 - Most Wickets'!$B$2:$M$91,2,FALSE),0)</f>
        <v>14</v>
      </c>
      <c r="K38" s="6">
        <f>_xlfn.IFNA(VLOOKUP($A38,'IPL22 - Most Wickets'!$B$2:$M$105,2,FALSE),0)</f>
        <v>14</v>
      </c>
      <c r="L38" s="6">
        <f t="shared" si="1"/>
        <v>38</v>
      </c>
      <c r="M38">
        <f t="shared" si="2"/>
        <v>3</v>
      </c>
      <c r="N38">
        <f t="shared" si="3"/>
        <v>3</v>
      </c>
      <c r="O38">
        <f t="shared" si="4"/>
        <v>0</v>
      </c>
      <c r="P38">
        <f t="shared" si="5"/>
        <v>1</v>
      </c>
      <c r="Q38">
        <f t="shared" si="6"/>
        <v>0</v>
      </c>
      <c r="R38">
        <f t="shared" si="7"/>
        <v>0</v>
      </c>
      <c r="S38">
        <f t="shared" si="8"/>
        <v>1</v>
      </c>
      <c r="T38">
        <f t="shared" si="9"/>
        <v>1</v>
      </c>
    </row>
    <row r="39" spans="1:20" ht="15.75" customHeight="1" x14ac:dyDescent="0.2">
      <c r="A39" s="6" t="s">
        <v>239</v>
      </c>
      <c r="B39" t="str">
        <f>_xlfn.IFNA(VLOOKUP(A39,'IPLPlayerAuctionData (20-22)'!$A$3:$G$501,7,FALSE),"Others")</f>
        <v>Indian</v>
      </c>
      <c r="C39" s="30">
        <f>COUNTIFS('IPLPlayerAuctionData (20-22)'!$A:$A,'IPL - Bowler Database (20-22)'!$A39,'IPLPlayerAuctionData (20-22)'!$F:$F,2020)</f>
        <v>1</v>
      </c>
      <c r="D39" s="30">
        <f>COUNTIFS('IPLPlayerAuctionData (20-22)'!$A:$A,'IPL - Bowler Database (20-22)'!$A39,'IPLPlayerAuctionData (20-22)'!$F:$F,2021)</f>
        <v>1</v>
      </c>
      <c r="E39" s="30">
        <f>COUNTIFS('IPLPlayerAuctionData (20-22)'!$A:$A,'IPL - Bowler Database (20-22)'!$A39,'IPLPlayerAuctionData (20-22)'!$F:$F,2022)</f>
        <v>1</v>
      </c>
      <c r="F39" s="30">
        <f>COUNTIFS('IPL20 - Most Wickets'!$B:$B,$A39)</f>
        <v>1</v>
      </c>
      <c r="G39" s="30">
        <f>COUNTIFS('IPL21 - Most Wickets'!$B:$B,$A39)</f>
        <v>1</v>
      </c>
      <c r="H39" s="30">
        <f>COUNTIFS('IPL22 - Most Wickets'!$B:$B,$A39)</f>
        <v>1</v>
      </c>
      <c r="I39" s="6">
        <f>_xlfn.IFNA(VLOOKUP($A39,'IPL20 - Most Wickets'!$B$2:$M$80,2,FALSE),0)</f>
        <v>9</v>
      </c>
      <c r="J39" s="6">
        <f>_xlfn.IFNA(VLOOKUP($A39,'IPL21 - Most Wickets'!$B$2:$M$91,2,FALSE),0)</f>
        <v>3</v>
      </c>
      <c r="K39" s="6">
        <f>_xlfn.IFNA(VLOOKUP($A39,'IPL22 - Most Wickets'!$B$2:$M$105,2,FALSE),0)</f>
        <v>8</v>
      </c>
      <c r="L39" s="6">
        <f t="shared" si="1"/>
        <v>20</v>
      </c>
      <c r="M39">
        <f t="shared" si="2"/>
        <v>3</v>
      </c>
      <c r="N39">
        <f t="shared" si="3"/>
        <v>3</v>
      </c>
      <c r="O39">
        <f t="shared" si="4"/>
        <v>0</v>
      </c>
      <c r="P39">
        <f t="shared" si="5"/>
        <v>1</v>
      </c>
      <c r="Q39">
        <f t="shared" si="6"/>
        <v>0</v>
      </c>
      <c r="R39">
        <f t="shared" si="7"/>
        <v>0</v>
      </c>
      <c r="S39">
        <f t="shared" si="8"/>
        <v>1</v>
      </c>
      <c r="T39">
        <f t="shared" si="9"/>
        <v>0</v>
      </c>
    </row>
    <row r="40" spans="1:20" ht="15.75" customHeight="1" x14ac:dyDescent="0.2">
      <c r="A40" s="6" t="s">
        <v>439</v>
      </c>
      <c r="B40" t="str">
        <f>_xlfn.IFNA(VLOOKUP(A40,'IPLPlayerAuctionData (20-22)'!$A$3:$G$501,7,FALSE),"Others")</f>
        <v>Others</v>
      </c>
      <c r="C40" s="30">
        <f>COUNTIFS('IPLPlayerAuctionData (20-22)'!$A:$A,'IPL - Bowler Database (20-22)'!$A40,'IPLPlayerAuctionData (20-22)'!$F:$F,2020)</f>
        <v>0</v>
      </c>
      <c r="D40" s="30">
        <f>COUNTIFS('IPLPlayerAuctionData (20-22)'!$A:$A,'IPL - Bowler Database (20-22)'!$A40,'IPLPlayerAuctionData (20-22)'!$F:$F,2021)</f>
        <v>0</v>
      </c>
      <c r="E40" s="30">
        <f>COUNTIFS('IPLPlayerAuctionData (20-22)'!$A:$A,'IPL - Bowler Database (20-22)'!$A40,'IPLPlayerAuctionData (20-22)'!$F:$F,2022)</f>
        <v>0</v>
      </c>
      <c r="F40" s="30">
        <f>COUNTIFS('IPL20 - Most Wickets'!$B:$B,$A40)</f>
        <v>0</v>
      </c>
      <c r="G40" s="30">
        <f>COUNTIFS('IPL21 - Most Wickets'!$B:$B,$A40)</f>
        <v>0</v>
      </c>
      <c r="H40" s="30">
        <f>COUNTIFS('IPL22 - Most Wickets'!$B:$B,$A40)</f>
        <v>1</v>
      </c>
      <c r="I40" s="6">
        <f>_xlfn.IFNA(VLOOKUP($A40,'IPL20 - Most Wickets'!$B$2:$M$80,2,FALSE),0)</f>
        <v>0</v>
      </c>
      <c r="J40" s="6">
        <f>_xlfn.IFNA(VLOOKUP($A40,'IPL21 - Most Wickets'!$B$2:$M$91,2,FALSE),0)</f>
        <v>0</v>
      </c>
      <c r="K40" s="6">
        <f>_xlfn.IFNA(VLOOKUP($A40,'IPL22 - Most Wickets'!$B$2:$M$105,2,FALSE),0)</f>
        <v>12</v>
      </c>
      <c r="L40" s="6">
        <f t="shared" si="1"/>
        <v>12</v>
      </c>
      <c r="M40">
        <f t="shared" si="2"/>
        <v>0</v>
      </c>
      <c r="N40">
        <f t="shared" si="3"/>
        <v>1</v>
      </c>
      <c r="O40">
        <f t="shared" si="4"/>
        <v>2</v>
      </c>
      <c r="P40">
        <f t="shared" si="5"/>
        <v>1</v>
      </c>
      <c r="Q40">
        <f t="shared" si="6"/>
        <v>1</v>
      </c>
      <c r="R40">
        <f t="shared" si="7"/>
        <v>1</v>
      </c>
      <c r="S40">
        <f t="shared" si="8"/>
        <v>0</v>
      </c>
      <c r="T40">
        <f t="shared" si="9"/>
        <v>0</v>
      </c>
    </row>
    <row r="41" spans="1:20" ht="15.75" customHeight="1" x14ac:dyDescent="0.2">
      <c r="A41" s="6" t="s">
        <v>385</v>
      </c>
      <c r="B41" t="str">
        <f>_xlfn.IFNA(VLOOKUP(A41,'IPLPlayerAuctionData (20-22)'!$A$3:$G$501,7,FALSE),"Others")</f>
        <v>Overseas</v>
      </c>
      <c r="C41" s="30">
        <f>COUNTIFS('IPLPlayerAuctionData (20-22)'!$A:$A,'IPL - Bowler Database (20-22)'!$A41,'IPLPlayerAuctionData (20-22)'!$F:$F,2020)</f>
        <v>1</v>
      </c>
      <c r="D41" s="30">
        <f>COUNTIFS('IPLPlayerAuctionData (20-22)'!$A:$A,'IPL - Bowler Database (20-22)'!$A41,'IPLPlayerAuctionData (20-22)'!$F:$F,2021)</f>
        <v>1</v>
      </c>
      <c r="E41" s="30">
        <f>COUNTIFS('IPLPlayerAuctionData (20-22)'!$A:$A,'IPL - Bowler Database (20-22)'!$A41,'IPLPlayerAuctionData (20-22)'!$F:$F,2022)</f>
        <v>1</v>
      </c>
      <c r="F41" s="30">
        <f>COUNTIFS('IPL20 - Most Wickets'!$B:$B,$A41)</f>
        <v>1</v>
      </c>
      <c r="G41" s="30">
        <f>COUNTIFS('IPL21 - Most Wickets'!$B:$B,$A41)</f>
        <v>1</v>
      </c>
      <c r="H41" s="30">
        <f>COUNTIFS('IPL22 - Most Wickets'!$B:$B,$A41)</f>
        <v>1</v>
      </c>
      <c r="I41" s="6">
        <f>_xlfn.IFNA(VLOOKUP($A41,'IPL20 - Most Wickets'!$B$2:$M$80,2,FALSE),0)</f>
        <v>16</v>
      </c>
      <c r="J41" s="6">
        <f>_xlfn.IFNA(VLOOKUP($A41,'IPL21 - Most Wickets'!$B$2:$M$91,2,FALSE),0)</f>
        <v>8</v>
      </c>
      <c r="K41" s="6">
        <f>_xlfn.IFNA(VLOOKUP($A41,'IPL22 - Most Wickets'!$B$2:$M$105,2,FALSE),0)</f>
        <v>6</v>
      </c>
      <c r="L41" s="6">
        <f t="shared" si="1"/>
        <v>30</v>
      </c>
      <c r="M41">
        <f t="shared" si="2"/>
        <v>3</v>
      </c>
      <c r="N41">
        <f t="shared" si="3"/>
        <v>3</v>
      </c>
      <c r="O41">
        <f t="shared" si="4"/>
        <v>0</v>
      </c>
      <c r="P41">
        <f t="shared" si="5"/>
        <v>1</v>
      </c>
      <c r="Q41">
        <f t="shared" si="6"/>
        <v>0</v>
      </c>
      <c r="R41">
        <f t="shared" si="7"/>
        <v>0</v>
      </c>
      <c r="S41">
        <f t="shared" si="8"/>
        <v>1</v>
      </c>
      <c r="T41">
        <f t="shared" si="9"/>
        <v>1</v>
      </c>
    </row>
    <row r="42" spans="1:20" ht="15.75" customHeight="1" x14ac:dyDescent="0.2">
      <c r="A42" s="6" t="s">
        <v>520</v>
      </c>
      <c r="B42" t="str">
        <f>_xlfn.IFNA(VLOOKUP(A42,'IPLPlayerAuctionData (20-22)'!$A$3:$G$501,7,FALSE),"Others")</f>
        <v>Indian</v>
      </c>
      <c r="C42" s="30">
        <f>COUNTIFS('IPLPlayerAuctionData (20-22)'!$A:$A,'IPL - Bowler Database (20-22)'!$A42,'IPLPlayerAuctionData (20-22)'!$F:$F,2020)</f>
        <v>1</v>
      </c>
      <c r="D42" s="30">
        <f>COUNTIFS('IPLPlayerAuctionData (20-22)'!$A:$A,'IPL - Bowler Database (20-22)'!$A42,'IPLPlayerAuctionData (20-22)'!$F:$F,2021)</f>
        <v>1</v>
      </c>
      <c r="E42" s="30">
        <f>COUNTIFS('IPLPlayerAuctionData (20-22)'!$A:$A,'IPL - Bowler Database (20-22)'!$A42,'IPLPlayerAuctionData (20-22)'!$F:$F,2022)</f>
        <v>1</v>
      </c>
      <c r="F42" s="30">
        <f>COUNTIFS('IPL20 - Most Wickets'!$B:$B,$A42)</f>
        <v>1</v>
      </c>
      <c r="G42" s="30">
        <f>COUNTIFS('IPL21 - Most Wickets'!$B:$B,$A42)</f>
        <v>1</v>
      </c>
      <c r="H42" s="30">
        <f>COUNTIFS('IPL22 - Most Wickets'!$B:$B,$A42)</f>
        <v>1</v>
      </c>
      <c r="I42" s="6">
        <f>_xlfn.IFNA(VLOOKUP($A42,'IPL20 - Most Wickets'!$B$2:$M$80,2,FALSE),0)</f>
        <v>9</v>
      </c>
      <c r="J42" s="6">
        <f>_xlfn.IFNA(VLOOKUP($A42,'IPL21 - Most Wickets'!$B$2:$M$91,2,FALSE),0)</f>
        <v>15</v>
      </c>
      <c r="K42" s="6">
        <f>_xlfn.IFNA(VLOOKUP($A42,'IPL22 - Most Wickets'!$B$2:$M$105,2,FALSE),0)</f>
        <v>15</v>
      </c>
      <c r="L42" s="6">
        <f t="shared" si="1"/>
        <v>39</v>
      </c>
      <c r="M42">
        <f t="shared" si="2"/>
        <v>3</v>
      </c>
      <c r="N42">
        <f t="shared" si="3"/>
        <v>3</v>
      </c>
      <c r="O42">
        <f t="shared" si="4"/>
        <v>0</v>
      </c>
      <c r="P42">
        <f t="shared" si="5"/>
        <v>1</v>
      </c>
      <c r="Q42">
        <f t="shared" si="6"/>
        <v>0</v>
      </c>
      <c r="R42">
        <f t="shared" si="7"/>
        <v>0</v>
      </c>
      <c r="S42">
        <f t="shared" si="8"/>
        <v>1</v>
      </c>
      <c r="T42">
        <f t="shared" si="9"/>
        <v>0</v>
      </c>
    </row>
    <row r="43" spans="1:20" ht="15.75" customHeight="1" x14ac:dyDescent="0.2">
      <c r="A43" s="6" t="s">
        <v>229</v>
      </c>
      <c r="B43" t="str">
        <f>_xlfn.IFNA(VLOOKUP(A43,'IPLPlayerAuctionData (20-22)'!$A$3:$G$501,7,FALSE),"Others")</f>
        <v>Overseas</v>
      </c>
      <c r="C43" s="30">
        <f>COUNTIFS('IPLPlayerAuctionData (20-22)'!$A:$A,'IPL - Bowler Database (20-22)'!$A43,'IPLPlayerAuctionData (20-22)'!$F:$F,2020)</f>
        <v>1</v>
      </c>
      <c r="D43" s="30">
        <f>COUNTIFS('IPLPlayerAuctionData (20-22)'!$A:$A,'IPL - Bowler Database (20-22)'!$A43,'IPLPlayerAuctionData (20-22)'!$F:$F,2021)</f>
        <v>1</v>
      </c>
      <c r="E43" s="30">
        <f>COUNTIFS('IPLPlayerAuctionData (20-22)'!$A:$A,'IPL - Bowler Database (20-22)'!$A43,'IPLPlayerAuctionData (20-22)'!$F:$F,2022)</f>
        <v>1</v>
      </c>
      <c r="F43" s="30">
        <f>COUNTIFS('IPL20 - Most Wickets'!$B:$B,$A43)</f>
        <v>1</v>
      </c>
      <c r="G43" s="30">
        <f>COUNTIFS('IPL21 - Most Wickets'!$B:$B,$A43)</f>
        <v>1</v>
      </c>
      <c r="H43" s="30">
        <f>COUNTIFS('IPL22 - Most Wickets'!$B:$B,$A43)</f>
        <v>1</v>
      </c>
      <c r="I43" s="6">
        <f>_xlfn.IFNA(VLOOKUP($A43,'IPL20 - Most Wickets'!$B$2:$M$80,2,FALSE),0)</f>
        <v>3</v>
      </c>
      <c r="J43" s="6">
        <f>_xlfn.IFNA(VLOOKUP($A43,'IPL21 - Most Wickets'!$B$2:$M$91,2,FALSE),0)</f>
        <v>15</v>
      </c>
      <c r="K43" s="6">
        <f>_xlfn.IFNA(VLOOKUP($A43,'IPL22 - Most Wickets'!$B$2:$M$105,2,FALSE),0)</f>
        <v>10</v>
      </c>
      <c r="L43" s="6">
        <f t="shared" si="1"/>
        <v>28</v>
      </c>
      <c r="M43">
        <f t="shared" si="2"/>
        <v>3</v>
      </c>
      <c r="N43">
        <f t="shared" si="3"/>
        <v>3</v>
      </c>
      <c r="O43">
        <f t="shared" si="4"/>
        <v>0</v>
      </c>
      <c r="P43">
        <f t="shared" si="5"/>
        <v>1</v>
      </c>
      <c r="Q43">
        <f t="shared" si="6"/>
        <v>0</v>
      </c>
      <c r="R43">
        <f t="shared" si="7"/>
        <v>0</v>
      </c>
      <c r="S43">
        <f t="shared" si="8"/>
        <v>1</v>
      </c>
      <c r="T43">
        <f t="shared" si="9"/>
        <v>1</v>
      </c>
    </row>
    <row r="44" spans="1:20" ht="15.75" customHeight="1" x14ac:dyDescent="0.2">
      <c r="A44" s="6" t="s">
        <v>448</v>
      </c>
      <c r="B44" t="str">
        <f>_xlfn.IFNA(VLOOKUP(A44,'IPLPlayerAuctionData (20-22)'!$A$3:$G$501,7,FALSE),"Others")</f>
        <v>Indian</v>
      </c>
      <c r="C44" s="30">
        <f>COUNTIFS('IPLPlayerAuctionData (20-22)'!$A:$A,'IPL - Bowler Database (20-22)'!$A44,'IPLPlayerAuctionData (20-22)'!$F:$F,2020)</f>
        <v>1</v>
      </c>
      <c r="D44" s="30">
        <f>COUNTIFS('IPLPlayerAuctionData (20-22)'!$A:$A,'IPL - Bowler Database (20-22)'!$A44,'IPLPlayerAuctionData (20-22)'!$F:$F,2021)</f>
        <v>1</v>
      </c>
      <c r="E44" s="30">
        <f>COUNTIFS('IPLPlayerAuctionData (20-22)'!$A:$A,'IPL - Bowler Database (20-22)'!$A44,'IPLPlayerAuctionData (20-22)'!$F:$F,2022)</f>
        <v>1</v>
      </c>
      <c r="F44" s="30">
        <f>COUNTIFS('IPL20 - Most Wickets'!$B:$B,$A44)</f>
        <v>0</v>
      </c>
      <c r="G44" s="30">
        <f>COUNTIFS('IPL21 - Most Wickets'!$B:$B,$A44)</f>
        <v>0</v>
      </c>
      <c r="H44" s="30">
        <f>COUNTIFS('IPL22 - Most Wickets'!$B:$B,$A44)</f>
        <v>1</v>
      </c>
      <c r="I44" s="6">
        <f>_xlfn.IFNA(VLOOKUP($A44,'IPL20 - Most Wickets'!$B$2:$M$80,2,FALSE),0)</f>
        <v>0</v>
      </c>
      <c r="J44" s="6">
        <f>_xlfn.IFNA(VLOOKUP($A44,'IPL21 - Most Wickets'!$B$2:$M$91,2,FALSE),0)</f>
        <v>0</v>
      </c>
      <c r="K44" s="6">
        <f>_xlfn.IFNA(VLOOKUP($A44,'IPL22 - Most Wickets'!$B$2:$M$105,2,FALSE),0)</f>
        <v>15</v>
      </c>
      <c r="L44" s="6">
        <f t="shared" si="1"/>
        <v>15</v>
      </c>
      <c r="M44">
        <f t="shared" si="2"/>
        <v>3</v>
      </c>
      <c r="N44">
        <f t="shared" si="3"/>
        <v>1</v>
      </c>
      <c r="O44">
        <f t="shared" si="4"/>
        <v>2</v>
      </c>
      <c r="P44">
        <f t="shared" si="5"/>
        <v>1</v>
      </c>
      <c r="Q44">
        <f t="shared" si="6"/>
        <v>-2</v>
      </c>
      <c r="R44">
        <f t="shared" si="7"/>
        <v>0</v>
      </c>
      <c r="S44">
        <f t="shared" si="8"/>
        <v>0</v>
      </c>
      <c r="T44">
        <f t="shared" si="9"/>
        <v>0</v>
      </c>
    </row>
    <row r="45" spans="1:20" ht="15.75" customHeight="1" x14ac:dyDescent="0.2">
      <c r="A45" s="6" t="s">
        <v>240</v>
      </c>
      <c r="B45" t="str">
        <f>_xlfn.IFNA(VLOOKUP(A45,'IPLPlayerAuctionData (20-22)'!$A$3:$G$501,7,FALSE),"Others")</f>
        <v>Overseas</v>
      </c>
      <c r="C45" s="30">
        <f>COUNTIFS('IPLPlayerAuctionData (20-22)'!$A:$A,'IPL - Bowler Database (20-22)'!$A45,'IPLPlayerAuctionData (20-22)'!$F:$F,2020)</f>
        <v>0</v>
      </c>
      <c r="D45" s="30">
        <f>COUNTIFS('IPLPlayerAuctionData (20-22)'!$A:$A,'IPL - Bowler Database (20-22)'!$A45,'IPLPlayerAuctionData (20-22)'!$F:$F,2021)</f>
        <v>1</v>
      </c>
      <c r="E45" s="30">
        <f>COUNTIFS('IPLPlayerAuctionData (20-22)'!$A:$A,'IPL - Bowler Database (20-22)'!$A45,'IPLPlayerAuctionData (20-22)'!$F:$F,2022)</f>
        <v>1</v>
      </c>
      <c r="F45" s="30">
        <f>COUNTIFS('IPL20 - Most Wickets'!$B:$B,$A45)</f>
        <v>0</v>
      </c>
      <c r="G45" s="30">
        <f>COUNTIFS('IPL21 - Most Wickets'!$B:$B,$A45)</f>
        <v>1</v>
      </c>
      <c r="H45" s="30">
        <f>COUNTIFS('IPL22 - Most Wickets'!$B:$B,$A45)</f>
        <v>1</v>
      </c>
      <c r="I45" s="6">
        <f>_xlfn.IFNA(VLOOKUP($A45,'IPL20 - Most Wickets'!$B$2:$M$80,2,FALSE),0)</f>
        <v>0</v>
      </c>
      <c r="J45" s="6">
        <f>_xlfn.IFNA(VLOOKUP($A45,'IPL21 - Most Wickets'!$B$2:$M$91,2,FALSE),0)</f>
        <v>14</v>
      </c>
      <c r="K45" s="6">
        <f>_xlfn.IFNA(VLOOKUP($A45,'IPL22 - Most Wickets'!$B$2:$M$105,2,FALSE),0)</f>
        <v>8</v>
      </c>
      <c r="L45" s="6">
        <f t="shared" si="1"/>
        <v>22</v>
      </c>
      <c r="M45">
        <f t="shared" si="2"/>
        <v>2</v>
      </c>
      <c r="N45">
        <f t="shared" si="3"/>
        <v>2</v>
      </c>
      <c r="O45">
        <f t="shared" si="4"/>
        <v>1</v>
      </c>
      <c r="P45">
        <f t="shared" si="5"/>
        <v>1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</row>
    <row r="46" spans="1:20" ht="15.75" customHeight="1" x14ac:dyDescent="0.2">
      <c r="A46" s="6" t="s">
        <v>283</v>
      </c>
      <c r="B46" t="str">
        <f>_xlfn.IFNA(VLOOKUP(A46,'IPLPlayerAuctionData (20-22)'!$A$3:$G$501,7,FALSE),"Others")</f>
        <v>Overseas</v>
      </c>
      <c r="C46" s="30">
        <f>COUNTIFS('IPLPlayerAuctionData (20-22)'!$A:$A,'IPL - Bowler Database (20-22)'!$A46,'IPLPlayerAuctionData (20-22)'!$F:$F,2020)</f>
        <v>0</v>
      </c>
      <c r="D46" s="30">
        <f>COUNTIFS('IPLPlayerAuctionData (20-22)'!$A:$A,'IPL - Bowler Database (20-22)'!$A46,'IPLPlayerAuctionData (20-22)'!$F:$F,2021)</f>
        <v>1</v>
      </c>
      <c r="E46" s="30">
        <f>COUNTIFS('IPLPlayerAuctionData (20-22)'!$A:$A,'IPL - Bowler Database (20-22)'!$A46,'IPLPlayerAuctionData (20-22)'!$F:$F,2022)</f>
        <v>1</v>
      </c>
      <c r="F46" s="30">
        <f>COUNTIFS('IPL20 - Most Wickets'!$B:$B,$A46)</f>
        <v>0</v>
      </c>
      <c r="G46" s="30">
        <f>COUNTIFS('IPL21 - Most Wickets'!$B:$B,$A46)</f>
        <v>1</v>
      </c>
      <c r="H46" s="30">
        <f>COUNTIFS('IPL22 - Most Wickets'!$B:$B,$A46)</f>
        <v>1</v>
      </c>
      <c r="I46" s="6">
        <f>_xlfn.IFNA(VLOOKUP($A46,'IPL20 - Most Wickets'!$B$2:$M$80,2,FALSE),0)</f>
        <v>0</v>
      </c>
      <c r="J46" s="6">
        <f>_xlfn.IFNA(VLOOKUP($A46,'IPL21 - Most Wickets'!$B$2:$M$91,2,FALSE),0)</f>
        <v>5</v>
      </c>
      <c r="K46" s="6">
        <f>_xlfn.IFNA(VLOOKUP($A46,'IPL22 - Most Wickets'!$B$2:$M$105,2,FALSE),0)</f>
        <v>8</v>
      </c>
      <c r="L46" s="6">
        <f t="shared" si="1"/>
        <v>13</v>
      </c>
      <c r="M46">
        <f t="shared" si="2"/>
        <v>2</v>
      </c>
      <c r="N46">
        <f t="shared" si="3"/>
        <v>2</v>
      </c>
      <c r="O46">
        <f t="shared" si="4"/>
        <v>1</v>
      </c>
      <c r="P46">
        <f t="shared" si="5"/>
        <v>1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</row>
    <row r="47" spans="1:20" ht="15.75" customHeight="1" x14ac:dyDescent="0.2">
      <c r="A47" s="6" t="s">
        <v>203</v>
      </c>
      <c r="B47" t="str">
        <f>_xlfn.IFNA(VLOOKUP(A47,'IPLPlayerAuctionData (20-22)'!$A$3:$G$501,7,FALSE),"Others")</f>
        <v>Indian</v>
      </c>
      <c r="C47" s="30">
        <f>COUNTIFS('IPLPlayerAuctionData (20-22)'!$A:$A,'IPL - Bowler Database (20-22)'!$A47,'IPLPlayerAuctionData (20-22)'!$F:$F,2020)</f>
        <v>0</v>
      </c>
      <c r="D47" s="30">
        <f>COUNTIFS('IPLPlayerAuctionData (20-22)'!$A:$A,'IPL - Bowler Database (20-22)'!$A47,'IPLPlayerAuctionData (20-22)'!$F:$F,2021)</f>
        <v>0</v>
      </c>
      <c r="E47" s="30">
        <f>COUNTIFS('IPLPlayerAuctionData (20-22)'!$A:$A,'IPL - Bowler Database (20-22)'!$A47,'IPLPlayerAuctionData (20-22)'!$F:$F,2022)</f>
        <v>1</v>
      </c>
      <c r="F47" s="30">
        <f>COUNTIFS('IPL20 - Most Wickets'!$B:$B,$A47)</f>
        <v>0</v>
      </c>
      <c r="G47" s="30">
        <f>COUNTIFS('IPL21 - Most Wickets'!$B:$B,$A47)</f>
        <v>0</v>
      </c>
      <c r="H47" s="30">
        <f>COUNTIFS('IPL22 - Most Wickets'!$B:$B,$A47)</f>
        <v>1</v>
      </c>
      <c r="I47" s="6">
        <f>_xlfn.IFNA(VLOOKUP($A47,'IPL20 - Most Wickets'!$B$2:$M$80,2,FALSE),0)</f>
        <v>0</v>
      </c>
      <c r="J47" s="6">
        <f>_xlfn.IFNA(VLOOKUP($A47,'IPL21 - Most Wickets'!$B$2:$M$91,2,FALSE),0)</f>
        <v>0</v>
      </c>
      <c r="K47" s="6">
        <f>_xlfn.IFNA(VLOOKUP($A47,'IPL22 - Most Wickets'!$B$2:$M$105,2,FALSE),0)</f>
        <v>7</v>
      </c>
      <c r="L47" s="6">
        <f t="shared" si="1"/>
        <v>7</v>
      </c>
      <c r="M47">
        <f t="shared" si="2"/>
        <v>1</v>
      </c>
      <c r="N47">
        <f t="shared" si="3"/>
        <v>1</v>
      </c>
      <c r="O47">
        <f t="shared" si="4"/>
        <v>2</v>
      </c>
      <c r="P47">
        <f t="shared" si="5"/>
        <v>1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</row>
    <row r="48" spans="1:20" ht="15.75" customHeight="1" x14ac:dyDescent="0.2">
      <c r="A48" s="6" t="s">
        <v>174</v>
      </c>
      <c r="B48" t="str">
        <f>_xlfn.IFNA(VLOOKUP(A48,'IPLPlayerAuctionData (20-22)'!$A$3:$G$501,7,FALSE),"Others")</f>
        <v>Indian</v>
      </c>
      <c r="C48" s="30">
        <f>COUNTIFS('IPLPlayerAuctionData (20-22)'!$A:$A,'IPL - Bowler Database (20-22)'!$A48,'IPLPlayerAuctionData (20-22)'!$F:$F,2020)</f>
        <v>0</v>
      </c>
      <c r="D48" s="30">
        <f>COUNTIFS('IPLPlayerAuctionData (20-22)'!$A:$A,'IPL - Bowler Database (20-22)'!$A48,'IPLPlayerAuctionData (20-22)'!$F:$F,2021)</f>
        <v>0</v>
      </c>
      <c r="E48" s="30">
        <f>COUNTIFS('IPLPlayerAuctionData (20-22)'!$A:$A,'IPL - Bowler Database (20-22)'!$A48,'IPLPlayerAuctionData (20-22)'!$F:$F,2022)</f>
        <v>1</v>
      </c>
      <c r="F48" s="30">
        <f>COUNTIFS('IPL20 - Most Wickets'!$B:$B,$A48)</f>
        <v>0</v>
      </c>
      <c r="G48" s="30">
        <f>COUNTIFS('IPL21 - Most Wickets'!$B:$B,$A48)</f>
        <v>0</v>
      </c>
      <c r="H48" s="30">
        <f>COUNTIFS('IPL22 - Most Wickets'!$B:$B,$A48)</f>
        <v>1</v>
      </c>
      <c r="I48" s="6">
        <f>_xlfn.IFNA(VLOOKUP($A48,'IPL20 - Most Wickets'!$B$2:$M$80,2,FALSE),0)</f>
        <v>0</v>
      </c>
      <c r="J48" s="6">
        <f>_xlfn.IFNA(VLOOKUP($A48,'IPL21 - Most Wickets'!$B$2:$M$91,2,FALSE),0)</f>
        <v>0</v>
      </c>
      <c r="K48" s="6">
        <f>_xlfn.IFNA(VLOOKUP($A48,'IPL22 - Most Wickets'!$B$2:$M$105,2,FALSE),0)</f>
        <v>5</v>
      </c>
      <c r="L48" s="6">
        <f t="shared" si="1"/>
        <v>5</v>
      </c>
      <c r="M48">
        <f t="shared" si="2"/>
        <v>1</v>
      </c>
      <c r="N48">
        <f t="shared" si="3"/>
        <v>1</v>
      </c>
      <c r="O48">
        <f t="shared" si="4"/>
        <v>2</v>
      </c>
      <c r="P48">
        <f t="shared" si="5"/>
        <v>1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</row>
    <row r="49" spans="1:20" ht="15.75" customHeight="1" x14ac:dyDescent="0.2">
      <c r="A49" s="6" t="s">
        <v>221</v>
      </c>
      <c r="B49" t="str">
        <f>_xlfn.IFNA(VLOOKUP(A49,'IPLPlayerAuctionData (20-22)'!$A$3:$G$501,7,FALSE),"Others")</f>
        <v>Overseas</v>
      </c>
      <c r="C49" s="30">
        <f>COUNTIFS('IPLPlayerAuctionData (20-22)'!$A:$A,'IPL - Bowler Database (20-22)'!$A49,'IPLPlayerAuctionData (20-22)'!$F:$F,2020)</f>
        <v>0</v>
      </c>
      <c r="D49" s="30">
        <f>COUNTIFS('IPLPlayerAuctionData (20-22)'!$A:$A,'IPL - Bowler Database (20-22)'!$A49,'IPLPlayerAuctionData (20-22)'!$F:$F,2021)</f>
        <v>1</v>
      </c>
      <c r="E49" s="30">
        <f>COUNTIFS('IPLPlayerAuctionData (20-22)'!$A:$A,'IPL - Bowler Database (20-22)'!$A49,'IPLPlayerAuctionData (20-22)'!$F:$F,2022)</f>
        <v>1</v>
      </c>
      <c r="F49" s="30">
        <f>COUNTIFS('IPL20 - Most Wickets'!$B:$B,$A49)</f>
        <v>0</v>
      </c>
      <c r="G49" s="30">
        <f>COUNTIFS('IPL21 - Most Wickets'!$B:$B,$A49)</f>
        <v>1</v>
      </c>
      <c r="H49" s="30">
        <f>COUNTIFS('IPL22 - Most Wickets'!$B:$B,$A49)</f>
        <v>1</v>
      </c>
      <c r="I49" s="6">
        <f>_xlfn.IFNA(VLOOKUP($A49,'IPL20 - Most Wickets'!$B$2:$M$80,2,FALSE),0)</f>
        <v>0</v>
      </c>
      <c r="J49" s="6">
        <f>_xlfn.IFNA(VLOOKUP($A49,'IPL21 - Most Wickets'!$B$2:$M$91,2,FALSE),0)</f>
        <v>2</v>
      </c>
      <c r="K49" s="6">
        <f>_xlfn.IFNA(VLOOKUP($A49,'IPL22 - Most Wickets'!$B$2:$M$105,2,FALSE),0)</f>
        <v>8</v>
      </c>
      <c r="L49" s="6">
        <f t="shared" si="1"/>
        <v>10</v>
      </c>
      <c r="M49">
        <f t="shared" si="2"/>
        <v>2</v>
      </c>
      <c r="N49">
        <f t="shared" si="3"/>
        <v>2</v>
      </c>
      <c r="O49">
        <f t="shared" si="4"/>
        <v>1</v>
      </c>
      <c r="P49">
        <f t="shared" si="5"/>
        <v>1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</row>
    <row r="50" spans="1:20" ht="15.75" customHeight="1" x14ac:dyDescent="0.2">
      <c r="A50" s="6" t="s">
        <v>95</v>
      </c>
      <c r="B50" t="str">
        <f>_xlfn.IFNA(VLOOKUP(A50,'IPLPlayerAuctionData (20-22)'!$A$3:$G$501,7,FALSE),"Others")</f>
        <v>Overseas</v>
      </c>
      <c r="C50" s="30">
        <f>COUNTIFS('IPLPlayerAuctionData (20-22)'!$A:$A,'IPL - Bowler Database (20-22)'!$A50,'IPLPlayerAuctionData (20-22)'!$F:$F,2020)</f>
        <v>0</v>
      </c>
      <c r="D50" s="30">
        <f>COUNTIFS('IPLPlayerAuctionData (20-22)'!$A:$A,'IPL - Bowler Database (20-22)'!$A50,'IPLPlayerAuctionData (20-22)'!$F:$F,2021)</f>
        <v>0</v>
      </c>
      <c r="E50" s="30">
        <f>COUNTIFS('IPLPlayerAuctionData (20-22)'!$A:$A,'IPL - Bowler Database (20-22)'!$A50,'IPLPlayerAuctionData (20-22)'!$F:$F,2022)</f>
        <v>1</v>
      </c>
      <c r="F50" s="30">
        <f>COUNTIFS('IPL20 - Most Wickets'!$B:$B,$A50)</f>
        <v>0</v>
      </c>
      <c r="G50" s="30">
        <f>COUNTIFS('IPL21 - Most Wickets'!$B:$B,$A50)</f>
        <v>0</v>
      </c>
      <c r="H50" s="30">
        <f>COUNTIFS('IPL22 - Most Wickets'!$B:$B,$A50)</f>
        <v>1</v>
      </c>
      <c r="I50" s="6">
        <f>_xlfn.IFNA(VLOOKUP($A50,'IPL20 - Most Wickets'!$B$2:$M$80,2,FALSE),0)</f>
        <v>0</v>
      </c>
      <c r="J50" s="6">
        <f>_xlfn.IFNA(VLOOKUP($A50,'IPL21 - Most Wickets'!$B$2:$M$91,2,FALSE),0)</f>
        <v>0</v>
      </c>
      <c r="K50" s="6">
        <f>_xlfn.IFNA(VLOOKUP($A50,'IPL22 - Most Wickets'!$B$2:$M$105,2,FALSE),0)</f>
        <v>9</v>
      </c>
      <c r="L50" s="6">
        <f t="shared" si="1"/>
        <v>9</v>
      </c>
      <c r="M50">
        <f t="shared" si="2"/>
        <v>1</v>
      </c>
      <c r="N50">
        <f t="shared" si="3"/>
        <v>1</v>
      </c>
      <c r="O50">
        <f t="shared" si="4"/>
        <v>2</v>
      </c>
      <c r="P50">
        <f t="shared" si="5"/>
        <v>1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</row>
    <row r="51" spans="1:20" ht="15.75" customHeight="1" x14ac:dyDescent="0.2">
      <c r="A51" s="6" t="s">
        <v>253</v>
      </c>
      <c r="B51" t="str">
        <f>_xlfn.IFNA(VLOOKUP(A51,'IPLPlayerAuctionData (20-22)'!$A$3:$G$501,7,FALSE),"Others")</f>
        <v>Overseas</v>
      </c>
      <c r="C51" s="30">
        <f>COUNTIFS('IPLPlayerAuctionData (20-22)'!$A:$A,'IPL - Bowler Database (20-22)'!$A51,'IPLPlayerAuctionData (20-22)'!$F:$F,2020)</f>
        <v>1</v>
      </c>
      <c r="D51" s="30">
        <f>COUNTIFS('IPLPlayerAuctionData (20-22)'!$A:$A,'IPL - Bowler Database (20-22)'!$A51,'IPLPlayerAuctionData (20-22)'!$F:$F,2021)</f>
        <v>1</v>
      </c>
      <c r="E51" s="30">
        <f>COUNTIFS('IPLPlayerAuctionData (20-22)'!$A:$A,'IPL - Bowler Database (20-22)'!$A51,'IPLPlayerAuctionData (20-22)'!$F:$F,2022)</f>
        <v>1</v>
      </c>
      <c r="F51" s="30">
        <f>COUNTIFS('IPL20 - Most Wickets'!$B:$B,$A51)</f>
        <v>1</v>
      </c>
      <c r="G51" s="30">
        <f>COUNTIFS('IPL21 - Most Wickets'!$B:$B,$A51)</f>
        <v>1</v>
      </c>
      <c r="H51" s="30">
        <f>COUNTIFS('IPL22 - Most Wickets'!$B:$B,$A51)</f>
        <v>1</v>
      </c>
      <c r="I51" s="6">
        <f>_xlfn.IFNA(VLOOKUP($A51,'IPL20 - Most Wickets'!$B$2:$M$80,2,FALSE),0)</f>
        <v>14</v>
      </c>
      <c r="J51" s="6">
        <f>_xlfn.IFNA(VLOOKUP($A51,'IPL21 - Most Wickets'!$B$2:$M$91,2,FALSE),0)</f>
        <v>7</v>
      </c>
      <c r="K51" s="6">
        <f>_xlfn.IFNA(VLOOKUP($A51,'IPL22 - Most Wickets'!$B$2:$M$105,2,FALSE),0)</f>
        <v>5</v>
      </c>
      <c r="L51" s="6">
        <f t="shared" si="1"/>
        <v>26</v>
      </c>
      <c r="M51">
        <f t="shared" si="2"/>
        <v>3</v>
      </c>
      <c r="N51">
        <f t="shared" si="3"/>
        <v>3</v>
      </c>
      <c r="O51">
        <f t="shared" si="4"/>
        <v>0</v>
      </c>
      <c r="P51">
        <f t="shared" si="5"/>
        <v>1</v>
      </c>
      <c r="Q51">
        <f t="shared" si="6"/>
        <v>0</v>
      </c>
      <c r="R51">
        <f t="shared" si="7"/>
        <v>0</v>
      </c>
      <c r="S51">
        <f t="shared" si="8"/>
        <v>1</v>
      </c>
      <c r="T51">
        <f t="shared" si="9"/>
        <v>1</v>
      </c>
    </row>
    <row r="52" spans="1:20" ht="15.75" customHeight="1" x14ac:dyDescent="0.2">
      <c r="A52" s="6" t="s">
        <v>163</v>
      </c>
      <c r="B52" t="str">
        <f>_xlfn.IFNA(VLOOKUP(A52,'IPLPlayerAuctionData (20-22)'!$A$3:$G$501,7,FALSE),"Others")</f>
        <v>Overseas</v>
      </c>
      <c r="C52" s="30">
        <f>COUNTIFS('IPLPlayerAuctionData (20-22)'!$A:$A,'IPL - Bowler Database (20-22)'!$A52,'IPLPlayerAuctionData (20-22)'!$F:$F,2020)</f>
        <v>1</v>
      </c>
      <c r="D52" s="30">
        <f>COUNTIFS('IPLPlayerAuctionData (20-22)'!$A:$A,'IPL - Bowler Database (20-22)'!$A52,'IPLPlayerAuctionData (20-22)'!$F:$F,2021)</f>
        <v>1</v>
      </c>
      <c r="E52" s="30">
        <f>COUNTIFS('IPLPlayerAuctionData (20-22)'!$A:$A,'IPL - Bowler Database (20-22)'!$A52,'IPLPlayerAuctionData (20-22)'!$F:$F,2022)</f>
        <v>1</v>
      </c>
      <c r="F52" s="30">
        <f>COUNTIFS('IPL20 - Most Wickets'!$B:$B,$A52)</f>
        <v>1</v>
      </c>
      <c r="G52" s="30">
        <f>COUNTIFS('IPL21 - Most Wickets'!$B:$B,$A52)</f>
        <v>1</v>
      </c>
      <c r="H52" s="30">
        <f>COUNTIFS('IPL22 - Most Wickets'!$B:$B,$A52)</f>
        <v>1</v>
      </c>
      <c r="I52" s="6">
        <f>_xlfn.IFNA(VLOOKUP($A52,'IPL20 - Most Wickets'!$B$2:$M$80,2,FALSE),0)</f>
        <v>13</v>
      </c>
      <c r="J52" s="6">
        <f>_xlfn.IFNA(VLOOKUP($A52,'IPL21 - Most Wickets'!$B$2:$M$91,2,FALSE),0)</f>
        <v>15</v>
      </c>
      <c r="K52" s="6">
        <f>_xlfn.IFNA(VLOOKUP($A52,'IPL22 - Most Wickets'!$B$2:$M$105,2,FALSE),0)</f>
        <v>13</v>
      </c>
      <c r="L52" s="6">
        <f t="shared" si="1"/>
        <v>41</v>
      </c>
      <c r="M52">
        <f t="shared" si="2"/>
        <v>3</v>
      </c>
      <c r="N52">
        <f t="shared" si="3"/>
        <v>3</v>
      </c>
      <c r="O52">
        <f t="shared" si="4"/>
        <v>0</v>
      </c>
      <c r="P52">
        <f t="shared" si="5"/>
        <v>1</v>
      </c>
      <c r="Q52">
        <f t="shared" si="6"/>
        <v>0</v>
      </c>
      <c r="R52">
        <f t="shared" si="7"/>
        <v>0</v>
      </c>
      <c r="S52">
        <f t="shared" si="8"/>
        <v>1</v>
      </c>
      <c r="T52">
        <f t="shared" si="9"/>
        <v>1</v>
      </c>
    </row>
    <row r="53" spans="1:20" ht="15.75" customHeight="1" x14ac:dyDescent="0.2">
      <c r="A53" s="6" t="s">
        <v>645</v>
      </c>
      <c r="B53" t="str">
        <f>_xlfn.IFNA(VLOOKUP(A53,'IPLPlayerAuctionData (20-22)'!$A$3:$G$501,7,FALSE),"Others")</f>
        <v>Indian</v>
      </c>
      <c r="C53" s="30">
        <f>COUNTIFS('IPLPlayerAuctionData (20-22)'!$A:$A,'IPL - Bowler Database (20-22)'!$A53,'IPLPlayerAuctionData (20-22)'!$F:$F,2020)</f>
        <v>1</v>
      </c>
      <c r="D53" s="30">
        <f>COUNTIFS('IPLPlayerAuctionData (20-22)'!$A:$A,'IPL - Bowler Database (20-22)'!$A53,'IPLPlayerAuctionData (20-22)'!$F:$F,2021)</f>
        <v>1</v>
      </c>
      <c r="E53" s="30">
        <f>COUNTIFS('IPLPlayerAuctionData (20-22)'!$A:$A,'IPL - Bowler Database (20-22)'!$A53,'IPLPlayerAuctionData (20-22)'!$F:$F,2022)</f>
        <v>1</v>
      </c>
      <c r="F53" s="30">
        <f>COUNTIFS('IPL20 - Most Wickets'!$B:$B,$A53)</f>
        <v>1</v>
      </c>
      <c r="G53" s="30">
        <f>COUNTIFS('IPL21 - Most Wickets'!$B:$B,$A53)</f>
        <v>1</v>
      </c>
      <c r="H53" s="30">
        <f>COUNTIFS('IPL22 - Most Wickets'!$B:$B,$A53)</f>
        <v>1</v>
      </c>
      <c r="I53" s="6">
        <f>_xlfn.IFNA(VLOOKUP($A53,'IPL20 - Most Wickets'!$B$2:$M$80,2,FALSE),0)</f>
        <v>15</v>
      </c>
      <c r="J53" s="6">
        <f>_xlfn.IFNA(VLOOKUP($A53,'IPL21 - Most Wickets'!$B$2:$M$91,2,FALSE),0)</f>
        <v>12</v>
      </c>
      <c r="K53" s="6">
        <f>_xlfn.IFNA(VLOOKUP($A53,'IPL22 - Most Wickets'!$B$2:$M$105,2,FALSE),0)</f>
        <v>13</v>
      </c>
      <c r="L53" s="6">
        <f t="shared" si="1"/>
        <v>40</v>
      </c>
      <c r="M53">
        <f t="shared" si="2"/>
        <v>3</v>
      </c>
      <c r="N53">
        <f t="shared" si="3"/>
        <v>3</v>
      </c>
      <c r="O53">
        <f t="shared" si="4"/>
        <v>0</v>
      </c>
      <c r="P53">
        <f t="shared" si="5"/>
        <v>1</v>
      </c>
      <c r="Q53">
        <f t="shared" si="6"/>
        <v>0</v>
      </c>
      <c r="R53">
        <f t="shared" si="7"/>
        <v>0</v>
      </c>
      <c r="S53">
        <f t="shared" si="8"/>
        <v>1</v>
      </c>
      <c r="T53">
        <f t="shared" si="9"/>
        <v>0</v>
      </c>
    </row>
    <row r="54" spans="1:20" ht="15.75" customHeight="1" x14ac:dyDescent="0.2">
      <c r="A54" s="6" t="s">
        <v>2787</v>
      </c>
      <c r="B54" t="str">
        <f>_xlfn.IFNA(VLOOKUP(A54,'IPLPlayerAuctionData (20-22)'!$A$3:$G$501,7,FALSE),"Others")</f>
        <v>Others</v>
      </c>
      <c r="C54" s="30">
        <f>COUNTIFS('IPLPlayerAuctionData (20-22)'!$A:$A,'IPL - Bowler Database (20-22)'!$A54,'IPLPlayerAuctionData (20-22)'!$F:$F,2020)</f>
        <v>0</v>
      </c>
      <c r="D54" s="30">
        <f>COUNTIFS('IPLPlayerAuctionData (20-22)'!$A:$A,'IPL - Bowler Database (20-22)'!$A54,'IPLPlayerAuctionData (20-22)'!$F:$F,2021)</f>
        <v>0</v>
      </c>
      <c r="E54" s="30">
        <f>COUNTIFS('IPLPlayerAuctionData (20-22)'!$A:$A,'IPL - Bowler Database (20-22)'!$A54,'IPLPlayerAuctionData (20-22)'!$F:$F,2022)</f>
        <v>0</v>
      </c>
      <c r="F54" s="30">
        <f>COUNTIFS('IPL20 - Most Wickets'!$B:$B,$A54)</f>
        <v>0</v>
      </c>
      <c r="G54" s="30">
        <f>COUNTIFS('IPL21 - Most Wickets'!$B:$B,$A54)</f>
        <v>0</v>
      </c>
      <c r="H54" s="30">
        <f>COUNTIFS('IPL22 - Most Wickets'!$B:$B,$A54)</f>
        <v>1</v>
      </c>
      <c r="I54" s="6">
        <f>_xlfn.IFNA(VLOOKUP($A54,'IPL20 - Most Wickets'!$B$2:$M$80,2,FALSE),0)</f>
        <v>0</v>
      </c>
      <c r="J54" s="6">
        <f>_xlfn.IFNA(VLOOKUP($A54,'IPL21 - Most Wickets'!$B$2:$M$91,2,FALSE),0)</f>
        <v>0</v>
      </c>
      <c r="K54" s="6">
        <f>_xlfn.IFNA(VLOOKUP($A54,'IPL22 - Most Wickets'!$B$2:$M$105,2,FALSE),0)</f>
        <v>5</v>
      </c>
      <c r="L54" s="6">
        <f t="shared" si="1"/>
        <v>5</v>
      </c>
      <c r="M54">
        <f t="shared" si="2"/>
        <v>0</v>
      </c>
      <c r="N54">
        <f t="shared" si="3"/>
        <v>1</v>
      </c>
      <c r="O54">
        <f t="shared" si="4"/>
        <v>2</v>
      </c>
      <c r="P54">
        <f t="shared" si="5"/>
        <v>1</v>
      </c>
      <c r="Q54">
        <f t="shared" si="6"/>
        <v>1</v>
      </c>
      <c r="R54">
        <f t="shared" si="7"/>
        <v>1</v>
      </c>
      <c r="S54">
        <f t="shared" si="8"/>
        <v>0</v>
      </c>
      <c r="T54">
        <f t="shared" si="9"/>
        <v>0</v>
      </c>
    </row>
    <row r="55" spans="1:20" ht="15.75" customHeight="1" x14ac:dyDescent="0.2">
      <c r="A55" s="6" t="s">
        <v>286</v>
      </c>
      <c r="B55" t="str">
        <f>_xlfn.IFNA(VLOOKUP(A55,'IPLPlayerAuctionData (20-22)'!$A$3:$G$501,7,FALSE),"Others")</f>
        <v>Indian</v>
      </c>
      <c r="C55" s="30">
        <f>COUNTIFS('IPLPlayerAuctionData (20-22)'!$A:$A,'IPL - Bowler Database (20-22)'!$A55,'IPLPlayerAuctionData (20-22)'!$F:$F,2020)</f>
        <v>0</v>
      </c>
      <c r="D55" s="30">
        <f>COUNTIFS('IPLPlayerAuctionData (20-22)'!$A:$A,'IPL - Bowler Database (20-22)'!$A55,'IPLPlayerAuctionData (20-22)'!$F:$F,2021)</f>
        <v>0</v>
      </c>
      <c r="E55" s="30">
        <f>COUNTIFS('IPLPlayerAuctionData (20-22)'!$A:$A,'IPL - Bowler Database (20-22)'!$A55,'IPLPlayerAuctionData (20-22)'!$F:$F,2022)</f>
        <v>1</v>
      </c>
      <c r="F55" s="30">
        <f>COUNTIFS('IPL20 - Most Wickets'!$B:$B,$A55)</f>
        <v>0</v>
      </c>
      <c r="G55" s="30">
        <f>COUNTIFS('IPL21 - Most Wickets'!$B:$B,$A55)</f>
        <v>0</v>
      </c>
      <c r="H55" s="30">
        <f>COUNTIFS('IPL22 - Most Wickets'!$B:$B,$A55)</f>
        <v>1</v>
      </c>
      <c r="I55" s="6">
        <f>_xlfn.IFNA(VLOOKUP($A55,'IPL20 - Most Wickets'!$B$2:$M$80,2,FALSE),0)</f>
        <v>0</v>
      </c>
      <c r="J55" s="6">
        <f>_xlfn.IFNA(VLOOKUP($A55,'IPL21 - Most Wickets'!$B$2:$M$91,2,FALSE),0)</f>
        <v>0</v>
      </c>
      <c r="K55" s="6">
        <f>_xlfn.IFNA(VLOOKUP($A55,'IPL22 - Most Wickets'!$B$2:$M$105,2,FALSE),0)</f>
        <v>6</v>
      </c>
      <c r="L55" s="6">
        <f t="shared" si="1"/>
        <v>6</v>
      </c>
      <c r="M55">
        <f t="shared" si="2"/>
        <v>1</v>
      </c>
      <c r="N55">
        <f t="shared" si="3"/>
        <v>1</v>
      </c>
      <c r="O55">
        <f t="shared" si="4"/>
        <v>2</v>
      </c>
      <c r="P55">
        <f t="shared" si="5"/>
        <v>1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</row>
    <row r="56" spans="1:20" ht="15.75" customHeight="1" x14ac:dyDescent="0.2">
      <c r="A56" s="6" t="s">
        <v>340</v>
      </c>
      <c r="B56" t="str">
        <f>_xlfn.IFNA(VLOOKUP(A56,'IPLPlayerAuctionData (20-22)'!$A$3:$G$501,7,FALSE),"Others")</f>
        <v>Indian</v>
      </c>
      <c r="C56" s="30">
        <f>COUNTIFS('IPLPlayerAuctionData (20-22)'!$A:$A,'IPL - Bowler Database (20-22)'!$A56,'IPLPlayerAuctionData (20-22)'!$F:$F,2020)</f>
        <v>1</v>
      </c>
      <c r="D56" s="30">
        <f>COUNTIFS('IPLPlayerAuctionData (20-22)'!$A:$A,'IPL - Bowler Database (20-22)'!$A56,'IPLPlayerAuctionData (20-22)'!$F:$F,2021)</f>
        <v>1</v>
      </c>
      <c r="E56" s="30">
        <f>COUNTIFS('IPLPlayerAuctionData (20-22)'!$A:$A,'IPL - Bowler Database (20-22)'!$A56,'IPLPlayerAuctionData (20-22)'!$F:$F,2022)</f>
        <v>1</v>
      </c>
      <c r="F56" s="30">
        <f>COUNTIFS('IPL20 - Most Wickets'!$B:$B,$A56)</f>
        <v>1</v>
      </c>
      <c r="G56" s="30">
        <f>COUNTIFS('IPL21 - Most Wickets'!$B:$B,$A56)</f>
        <v>1</v>
      </c>
      <c r="H56" s="30">
        <f>COUNTIFS('IPL22 - Most Wickets'!$B:$B,$A56)</f>
        <v>1</v>
      </c>
      <c r="I56" s="6">
        <f>_xlfn.IFNA(VLOOKUP($A56,'IPL20 - Most Wickets'!$B$2:$M$80,2,FALSE),0)</f>
        <v>13</v>
      </c>
      <c r="J56" s="6">
        <f>_xlfn.IFNA(VLOOKUP($A56,'IPL21 - Most Wickets'!$B$2:$M$91,2,FALSE),0)</f>
        <v>17</v>
      </c>
      <c r="K56" s="6">
        <f>_xlfn.IFNA(VLOOKUP($A56,'IPL22 - Most Wickets'!$B$2:$M$105,2,FALSE),0)</f>
        <v>11</v>
      </c>
      <c r="L56" s="6">
        <f t="shared" si="1"/>
        <v>41</v>
      </c>
      <c r="M56">
        <f t="shared" si="2"/>
        <v>3</v>
      </c>
      <c r="N56">
        <f t="shared" si="3"/>
        <v>3</v>
      </c>
      <c r="O56">
        <f t="shared" si="4"/>
        <v>0</v>
      </c>
      <c r="P56">
        <f t="shared" si="5"/>
        <v>1</v>
      </c>
      <c r="Q56">
        <f t="shared" si="6"/>
        <v>0</v>
      </c>
      <c r="R56">
        <f t="shared" si="7"/>
        <v>0</v>
      </c>
      <c r="S56">
        <f t="shared" si="8"/>
        <v>1</v>
      </c>
      <c r="T56">
        <f t="shared" si="9"/>
        <v>0</v>
      </c>
    </row>
    <row r="57" spans="1:20" ht="15.75" customHeight="1" x14ac:dyDescent="0.2">
      <c r="A57" s="6" t="s">
        <v>347</v>
      </c>
      <c r="B57" t="str">
        <f>_xlfn.IFNA(VLOOKUP(A57,'IPLPlayerAuctionData (20-22)'!$A$3:$G$501,7,FALSE),"Others")</f>
        <v>Indian</v>
      </c>
      <c r="C57" s="30">
        <f>COUNTIFS('IPLPlayerAuctionData (20-22)'!$A:$A,'IPL - Bowler Database (20-22)'!$A57,'IPLPlayerAuctionData (20-22)'!$F:$F,2020)</f>
        <v>1</v>
      </c>
      <c r="D57" s="30">
        <f>COUNTIFS('IPLPlayerAuctionData (20-22)'!$A:$A,'IPL - Bowler Database (20-22)'!$A57,'IPLPlayerAuctionData (20-22)'!$F:$F,2021)</f>
        <v>1</v>
      </c>
      <c r="E57" s="30">
        <f>COUNTIFS('IPLPlayerAuctionData (20-22)'!$A:$A,'IPL - Bowler Database (20-22)'!$A57,'IPLPlayerAuctionData (20-22)'!$F:$F,2022)</f>
        <v>1</v>
      </c>
      <c r="F57" s="30">
        <f>COUNTIFS('IPL20 - Most Wickets'!$B:$B,$A57)</f>
        <v>1</v>
      </c>
      <c r="G57" s="30">
        <f>COUNTIFS('IPL21 - Most Wickets'!$B:$B,$A57)</f>
        <v>1</v>
      </c>
      <c r="H57" s="30">
        <f>COUNTIFS('IPL22 - Most Wickets'!$B:$B,$A57)</f>
        <v>1</v>
      </c>
      <c r="I57" s="6">
        <f>_xlfn.IFNA(VLOOKUP($A57,'IPL20 - Most Wickets'!$B$2:$M$80,2,FALSE),0)</f>
        <v>15</v>
      </c>
      <c r="J57" s="6">
        <f>_xlfn.IFNA(VLOOKUP($A57,'IPL21 - Most Wickets'!$B$2:$M$91,2,FALSE),0)</f>
        <v>6</v>
      </c>
      <c r="K57" s="6">
        <f>_xlfn.IFNA(VLOOKUP($A57,'IPL22 - Most Wickets'!$B$2:$M$105,2,FALSE),0)</f>
        <v>9</v>
      </c>
      <c r="L57" s="6">
        <f t="shared" si="1"/>
        <v>30</v>
      </c>
      <c r="M57">
        <f t="shared" si="2"/>
        <v>3</v>
      </c>
      <c r="N57">
        <f t="shared" si="3"/>
        <v>3</v>
      </c>
      <c r="O57">
        <f t="shared" si="4"/>
        <v>0</v>
      </c>
      <c r="P57">
        <f t="shared" si="5"/>
        <v>1</v>
      </c>
      <c r="Q57">
        <f t="shared" si="6"/>
        <v>0</v>
      </c>
      <c r="R57">
        <f t="shared" si="7"/>
        <v>0</v>
      </c>
      <c r="S57">
        <f t="shared" si="8"/>
        <v>1</v>
      </c>
      <c r="T57">
        <f t="shared" si="9"/>
        <v>0</v>
      </c>
    </row>
    <row r="58" spans="1:20" ht="15.75" customHeight="1" x14ac:dyDescent="0.2">
      <c r="A58" s="6" t="s">
        <v>209</v>
      </c>
      <c r="B58" t="str">
        <f>_xlfn.IFNA(VLOOKUP(A58,'IPLPlayerAuctionData (20-22)'!$A$3:$G$501,7,FALSE),"Others")</f>
        <v>Overseas</v>
      </c>
      <c r="C58" s="30">
        <f>COUNTIFS('IPLPlayerAuctionData (20-22)'!$A:$A,'IPL - Bowler Database (20-22)'!$A58,'IPLPlayerAuctionData (20-22)'!$F:$F,2020)</f>
        <v>0</v>
      </c>
      <c r="D58" s="30">
        <f>COUNTIFS('IPLPlayerAuctionData (20-22)'!$A:$A,'IPL - Bowler Database (20-22)'!$A58,'IPLPlayerAuctionData (20-22)'!$F:$F,2021)</f>
        <v>1</v>
      </c>
      <c r="E58" s="30">
        <f>COUNTIFS('IPLPlayerAuctionData (20-22)'!$A:$A,'IPL - Bowler Database (20-22)'!$A58,'IPLPlayerAuctionData (20-22)'!$F:$F,2022)</f>
        <v>1</v>
      </c>
      <c r="F58" s="30">
        <f>COUNTIFS('IPL20 - Most Wickets'!$B:$B,$A58)</f>
        <v>0</v>
      </c>
      <c r="G58" s="30">
        <f>COUNTIFS('IPL21 - Most Wickets'!$B:$B,$A58)</f>
        <v>0</v>
      </c>
      <c r="H58" s="30">
        <f>COUNTIFS('IPL22 - Most Wickets'!$B:$B,$A58)</f>
        <v>1</v>
      </c>
      <c r="I58" s="6">
        <f>_xlfn.IFNA(VLOOKUP($A58,'IPL20 - Most Wickets'!$B$2:$M$80,2,FALSE),0)</f>
        <v>0</v>
      </c>
      <c r="J58" s="6">
        <f>_xlfn.IFNA(VLOOKUP($A58,'IPL21 - Most Wickets'!$B$2:$M$91,2,FALSE),0)</f>
        <v>0</v>
      </c>
      <c r="K58" s="6">
        <f>_xlfn.IFNA(VLOOKUP($A58,'IPL22 - Most Wickets'!$B$2:$M$105,2,FALSE),0)</f>
        <v>14</v>
      </c>
      <c r="L58" s="6">
        <f t="shared" si="1"/>
        <v>14</v>
      </c>
      <c r="M58">
        <f t="shared" si="2"/>
        <v>2</v>
      </c>
      <c r="N58">
        <f t="shared" si="3"/>
        <v>1</v>
      </c>
      <c r="O58">
        <f t="shared" si="4"/>
        <v>2</v>
      </c>
      <c r="P58">
        <f t="shared" si="5"/>
        <v>1</v>
      </c>
      <c r="Q58">
        <f t="shared" si="6"/>
        <v>-1</v>
      </c>
      <c r="R58">
        <f t="shared" si="7"/>
        <v>0</v>
      </c>
      <c r="S58">
        <f t="shared" si="8"/>
        <v>0</v>
      </c>
      <c r="T58">
        <f t="shared" si="9"/>
        <v>0</v>
      </c>
    </row>
    <row r="59" spans="1:20" ht="15.75" customHeight="1" x14ac:dyDescent="0.2">
      <c r="A59" s="6" t="s">
        <v>278</v>
      </c>
      <c r="B59" t="str">
        <f>_xlfn.IFNA(VLOOKUP(A59,'IPLPlayerAuctionData (20-22)'!$A$3:$G$501,7,FALSE),"Others")</f>
        <v>Indian</v>
      </c>
      <c r="C59" s="30">
        <f>COUNTIFS('IPLPlayerAuctionData (20-22)'!$A:$A,'IPL - Bowler Database (20-22)'!$A59,'IPLPlayerAuctionData (20-22)'!$F:$F,2020)</f>
        <v>0</v>
      </c>
      <c r="D59" s="30">
        <f>COUNTIFS('IPLPlayerAuctionData (20-22)'!$A:$A,'IPL - Bowler Database (20-22)'!$A59,'IPLPlayerAuctionData (20-22)'!$F:$F,2021)</f>
        <v>0</v>
      </c>
      <c r="E59" s="30">
        <f>COUNTIFS('IPLPlayerAuctionData (20-22)'!$A:$A,'IPL - Bowler Database (20-22)'!$A59,'IPLPlayerAuctionData (20-22)'!$F:$F,2022)</f>
        <v>1</v>
      </c>
      <c r="F59" s="30">
        <f>COUNTIFS('IPL20 - Most Wickets'!$B:$B,$A59)</f>
        <v>0</v>
      </c>
      <c r="G59" s="30">
        <f>COUNTIFS('IPL21 - Most Wickets'!$B:$B,$A59)</f>
        <v>0</v>
      </c>
      <c r="H59" s="30">
        <f>COUNTIFS('IPL22 - Most Wickets'!$B:$B,$A59)</f>
        <v>1</v>
      </c>
      <c r="I59" s="6">
        <f>_xlfn.IFNA(VLOOKUP($A59,'IPL20 - Most Wickets'!$B$2:$M$80,2,FALSE),0)</f>
        <v>0</v>
      </c>
      <c r="J59" s="6">
        <f>_xlfn.IFNA(VLOOKUP($A59,'IPL21 - Most Wickets'!$B$2:$M$91,2,FALSE),0)</f>
        <v>0</v>
      </c>
      <c r="K59" s="6">
        <f>_xlfn.IFNA(VLOOKUP($A59,'IPL22 - Most Wickets'!$B$2:$M$105,2,FALSE),0)</f>
        <v>5</v>
      </c>
      <c r="L59" s="6">
        <f t="shared" si="1"/>
        <v>5</v>
      </c>
      <c r="M59">
        <f t="shared" si="2"/>
        <v>1</v>
      </c>
      <c r="N59">
        <f t="shared" si="3"/>
        <v>1</v>
      </c>
      <c r="O59">
        <f t="shared" si="4"/>
        <v>2</v>
      </c>
      <c r="P59">
        <f t="shared" si="5"/>
        <v>1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</row>
    <row r="60" spans="1:20" ht="15.75" customHeight="1" x14ac:dyDescent="0.2">
      <c r="A60" s="6" t="s">
        <v>181</v>
      </c>
      <c r="B60" t="str">
        <f>_xlfn.IFNA(VLOOKUP(A60,'IPLPlayerAuctionData (20-22)'!$A$3:$G$501,7,FALSE),"Others")</f>
        <v>Indian</v>
      </c>
      <c r="C60" s="30">
        <f>COUNTIFS('IPLPlayerAuctionData (20-22)'!$A:$A,'IPL - Bowler Database (20-22)'!$A60,'IPLPlayerAuctionData (20-22)'!$F:$F,2020)</f>
        <v>1</v>
      </c>
      <c r="D60" s="30">
        <f>COUNTIFS('IPLPlayerAuctionData (20-22)'!$A:$A,'IPL - Bowler Database (20-22)'!$A60,'IPLPlayerAuctionData (20-22)'!$F:$F,2021)</f>
        <v>1</v>
      </c>
      <c r="E60" s="30">
        <f>COUNTIFS('IPLPlayerAuctionData (20-22)'!$A:$A,'IPL - Bowler Database (20-22)'!$A60,'IPLPlayerAuctionData (20-22)'!$F:$F,2022)</f>
        <v>1</v>
      </c>
      <c r="F60" s="30">
        <f>COUNTIFS('IPL20 - Most Wickets'!$B:$B,$A60)</f>
        <v>1</v>
      </c>
      <c r="G60" s="30">
        <f>COUNTIFS('IPL21 - Most Wickets'!$B:$B,$A60)</f>
        <v>1</v>
      </c>
      <c r="H60" s="30">
        <f>COUNTIFS('IPL22 - Most Wickets'!$B:$B,$A60)</f>
        <v>1</v>
      </c>
      <c r="I60" s="6">
        <f>_xlfn.IFNA(VLOOKUP($A60,'IPL20 - Most Wickets'!$B$2:$M$80,2,FALSE),0)</f>
        <v>7</v>
      </c>
      <c r="J60" s="6">
        <f>_xlfn.IFNA(VLOOKUP($A60,'IPL21 - Most Wickets'!$B$2:$M$91,2,FALSE),0)</f>
        <v>6</v>
      </c>
      <c r="K60" s="6">
        <f>_xlfn.IFNA(VLOOKUP($A60,'IPL22 - Most Wickets'!$B$2:$M$105,2,FALSE),0)</f>
        <v>5</v>
      </c>
      <c r="L60" s="6">
        <f t="shared" si="1"/>
        <v>18</v>
      </c>
      <c r="M60">
        <f t="shared" si="2"/>
        <v>3</v>
      </c>
      <c r="N60">
        <f t="shared" si="3"/>
        <v>3</v>
      </c>
      <c r="O60">
        <f t="shared" si="4"/>
        <v>0</v>
      </c>
      <c r="P60">
        <f t="shared" si="5"/>
        <v>1</v>
      </c>
      <c r="Q60">
        <f t="shared" si="6"/>
        <v>0</v>
      </c>
      <c r="R60">
        <f t="shared" si="7"/>
        <v>0</v>
      </c>
      <c r="S60">
        <f t="shared" si="8"/>
        <v>1</v>
      </c>
      <c r="T60">
        <f t="shared" si="9"/>
        <v>0</v>
      </c>
    </row>
    <row r="61" spans="1:20" ht="15.75" customHeight="1" x14ac:dyDescent="0.2">
      <c r="A61" s="6" t="s">
        <v>155</v>
      </c>
      <c r="B61" t="str">
        <f>_xlfn.IFNA(VLOOKUP(A61,'IPLPlayerAuctionData (20-22)'!$A$3:$G$501,7,FALSE),"Others")</f>
        <v>Overseas</v>
      </c>
      <c r="C61" s="30">
        <f>COUNTIFS('IPLPlayerAuctionData (20-22)'!$A:$A,'IPL - Bowler Database (20-22)'!$A61,'IPLPlayerAuctionData (20-22)'!$F:$F,2020)</f>
        <v>0</v>
      </c>
      <c r="D61" s="30">
        <f>COUNTIFS('IPLPlayerAuctionData (20-22)'!$A:$A,'IPL - Bowler Database (20-22)'!$A61,'IPLPlayerAuctionData (20-22)'!$F:$F,2021)</f>
        <v>0</v>
      </c>
      <c r="E61" s="30">
        <f>COUNTIFS('IPLPlayerAuctionData (20-22)'!$A:$A,'IPL - Bowler Database (20-22)'!$A61,'IPLPlayerAuctionData (20-22)'!$F:$F,2022)</f>
        <v>1</v>
      </c>
      <c r="F61" s="30">
        <f>COUNTIFS('IPL20 - Most Wickets'!$B:$B,$A61)</f>
        <v>0</v>
      </c>
      <c r="G61" s="30">
        <f>COUNTIFS('IPL21 - Most Wickets'!$B:$B,$A61)</f>
        <v>0</v>
      </c>
      <c r="H61" s="30">
        <f>COUNTIFS('IPL22 - Most Wickets'!$B:$B,$A61)</f>
        <v>1</v>
      </c>
      <c r="I61" s="6">
        <f>_xlfn.IFNA(VLOOKUP($A61,'IPL20 - Most Wickets'!$B$2:$M$80,2,FALSE),0)</f>
        <v>0</v>
      </c>
      <c r="J61" s="6">
        <f>_xlfn.IFNA(VLOOKUP($A61,'IPL21 - Most Wickets'!$B$2:$M$91,2,FALSE),0)</f>
        <v>0</v>
      </c>
      <c r="K61" s="6">
        <f>_xlfn.IFNA(VLOOKUP($A61,'IPL22 - Most Wickets'!$B$2:$M$105,2,FALSE),0)</f>
        <v>6</v>
      </c>
      <c r="L61" s="6">
        <f t="shared" si="1"/>
        <v>6</v>
      </c>
      <c r="M61">
        <f t="shared" si="2"/>
        <v>1</v>
      </c>
      <c r="N61">
        <f t="shared" si="3"/>
        <v>1</v>
      </c>
      <c r="O61">
        <f t="shared" si="4"/>
        <v>2</v>
      </c>
      <c r="P61">
        <f t="shared" si="5"/>
        <v>1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</row>
    <row r="62" spans="1:20" ht="15.75" customHeight="1" x14ac:dyDescent="0.2">
      <c r="A62" s="6" t="s">
        <v>335</v>
      </c>
      <c r="B62" t="str">
        <f>_xlfn.IFNA(VLOOKUP(A62,'IPLPlayerAuctionData (20-22)'!$A$3:$G$501,7,FALSE),"Others")</f>
        <v>Overseas</v>
      </c>
      <c r="C62" s="30">
        <f>COUNTIFS('IPLPlayerAuctionData (20-22)'!$A:$A,'IPL - Bowler Database (20-22)'!$A62,'IPLPlayerAuctionData (20-22)'!$F:$F,2020)</f>
        <v>0</v>
      </c>
      <c r="D62" s="30">
        <f>COUNTIFS('IPLPlayerAuctionData (20-22)'!$A:$A,'IPL - Bowler Database (20-22)'!$A62,'IPLPlayerAuctionData (20-22)'!$F:$F,2021)</f>
        <v>0</v>
      </c>
      <c r="E62" s="30">
        <f>COUNTIFS('IPLPlayerAuctionData (20-22)'!$A:$A,'IPL - Bowler Database (20-22)'!$A62,'IPLPlayerAuctionData (20-22)'!$F:$F,2022)</f>
        <v>1</v>
      </c>
      <c r="F62" s="30">
        <f>COUNTIFS('IPL20 - Most Wickets'!$B:$B,$A62)</f>
        <v>0</v>
      </c>
      <c r="G62" s="30">
        <f>COUNTIFS('IPL21 - Most Wickets'!$B:$B,$A62)</f>
        <v>0</v>
      </c>
      <c r="H62" s="30">
        <f>COUNTIFS('IPL22 - Most Wickets'!$B:$B,$A62)</f>
        <v>1</v>
      </c>
      <c r="I62" s="6">
        <f>_xlfn.IFNA(VLOOKUP($A62,'IPL20 - Most Wickets'!$B$2:$M$80,2,FALSE),0)</f>
        <v>0</v>
      </c>
      <c r="J62" s="6">
        <f>_xlfn.IFNA(VLOOKUP($A62,'IPL21 - Most Wickets'!$B$2:$M$91,2,FALSE),0)</f>
        <v>0</v>
      </c>
      <c r="K62" s="6">
        <f>_xlfn.IFNA(VLOOKUP($A62,'IPL22 - Most Wickets'!$B$2:$M$105,2,FALSE),0)</f>
        <v>5</v>
      </c>
      <c r="L62" s="6">
        <f t="shared" si="1"/>
        <v>5</v>
      </c>
      <c r="M62">
        <f t="shared" si="2"/>
        <v>1</v>
      </c>
      <c r="N62">
        <f t="shared" si="3"/>
        <v>1</v>
      </c>
      <c r="O62">
        <f t="shared" si="4"/>
        <v>2</v>
      </c>
      <c r="P62">
        <f t="shared" si="5"/>
        <v>1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</row>
    <row r="63" spans="1:20" ht="15.75" customHeight="1" x14ac:dyDescent="0.2">
      <c r="A63" s="6" t="s">
        <v>251</v>
      </c>
      <c r="B63" t="str">
        <f>_xlfn.IFNA(VLOOKUP(A63,'IPLPlayerAuctionData (20-22)'!$A$3:$G$501,7,FALSE),"Others")</f>
        <v>Overseas</v>
      </c>
      <c r="C63" s="30">
        <f>COUNTIFS('IPLPlayerAuctionData (20-22)'!$A:$A,'IPL - Bowler Database (20-22)'!$A63,'IPLPlayerAuctionData (20-22)'!$F:$F,2020)</f>
        <v>0</v>
      </c>
      <c r="D63" s="30">
        <f>COUNTIFS('IPLPlayerAuctionData (20-22)'!$A:$A,'IPL - Bowler Database (20-22)'!$A63,'IPLPlayerAuctionData (20-22)'!$F:$F,2021)</f>
        <v>0</v>
      </c>
      <c r="E63" s="30">
        <f>COUNTIFS('IPLPlayerAuctionData (20-22)'!$A:$A,'IPL - Bowler Database (20-22)'!$A63,'IPLPlayerAuctionData (20-22)'!$F:$F,2022)</f>
        <v>1</v>
      </c>
      <c r="F63" s="30">
        <f>COUNTIFS('IPL20 - Most Wickets'!$B:$B,$A63)</f>
        <v>0</v>
      </c>
      <c r="G63" s="30">
        <f>COUNTIFS('IPL21 - Most Wickets'!$B:$B,$A63)</f>
        <v>0</v>
      </c>
      <c r="H63" s="30">
        <f>COUNTIFS('IPL22 - Most Wickets'!$B:$B,$A63)</f>
        <v>1</v>
      </c>
      <c r="I63" s="6">
        <f>_xlfn.IFNA(VLOOKUP($A63,'IPL20 - Most Wickets'!$B$2:$M$80,2,FALSE),0)</f>
        <v>0</v>
      </c>
      <c r="J63" s="6">
        <f>_xlfn.IFNA(VLOOKUP($A63,'IPL21 - Most Wickets'!$B$2:$M$91,2,FALSE),0)</f>
        <v>0</v>
      </c>
      <c r="K63" s="6">
        <f>_xlfn.IFNA(VLOOKUP($A63,'IPL22 - Most Wickets'!$B$2:$M$105,2,FALSE),0)</f>
        <v>6</v>
      </c>
      <c r="L63" s="6">
        <f t="shared" si="1"/>
        <v>6</v>
      </c>
      <c r="M63">
        <f t="shared" si="2"/>
        <v>1</v>
      </c>
      <c r="N63">
        <f t="shared" si="3"/>
        <v>1</v>
      </c>
      <c r="O63">
        <f t="shared" si="4"/>
        <v>2</v>
      </c>
      <c r="P63">
        <f t="shared" si="5"/>
        <v>1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</row>
    <row r="64" spans="1:20" ht="15.75" customHeight="1" x14ac:dyDescent="0.2">
      <c r="A64" s="6" t="s">
        <v>646</v>
      </c>
      <c r="B64" t="str">
        <f>_xlfn.IFNA(VLOOKUP(A64,'IPLPlayerAuctionData (20-22)'!$A$3:$G$501,7,FALSE),"Others")</f>
        <v>Indian</v>
      </c>
      <c r="C64" s="30">
        <f>COUNTIFS('IPLPlayerAuctionData (20-22)'!$A:$A,'IPL - Bowler Database (20-22)'!$A64,'IPLPlayerAuctionData (20-22)'!$F:$F,2020)</f>
        <v>1</v>
      </c>
      <c r="D64" s="30">
        <f>COUNTIFS('IPLPlayerAuctionData (20-22)'!$A:$A,'IPL - Bowler Database (20-22)'!$A64,'IPLPlayerAuctionData (20-22)'!$F:$F,2021)</f>
        <v>1</v>
      </c>
      <c r="E64" s="30">
        <f>COUNTIFS('IPLPlayerAuctionData (20-22)'!$A:$A,'IPL - Bowler Database (20-22)'!$A64,'IPLPlayerAuctionData (20-22)'!$F:$F,2022)</f>
        <v>1</v>
      </c>
      <c r="F64" s="30">
        <f>COUNTIFS('IPL20 - Most Wickets'!$B:$B,$A64)</f>
        <v>1</v>
      </c>
      <c r="G64" s="30">
        <f>COUNTIFS('IPL21 - Most Wickets'!$B:$B,$A64)</f>
        <v>1</v>
      </c>
      <c r="H64" s="30">
        <f>COUNTIFS('IPL22 - Most Wickets'!$B:$B,$A64)</f>
        <v>1</v>
      </c>
      <c r="I64" s="6">
        <f>_xlfn.IFNA(VLOOKUP($A64,'IPL20 - Most Wickets'!$B$2:$M$80,2,FALSE),0)</f>
        <v>14</v>
      </c>
      <c r="J64" s="6">
        <f>_xlfn.IFNA(VLOOKUP($A64,'IPL21 - Most Wickets'!$B$2:$M$91,2,FALSE),0)</f>
        <v>16</v>
      </c>
      <c r="K64" s="6">
        <f>_xlfn.IFNA(VLOOKUP($A64,'IPL22 - Most Wickets'!$B$2:$M$105,2,FALSE),0)</f>
        <v>10</v>
      </c>
      <c r="L64" s="6">
        <f t="shared" si="1"/>
        <v>40</v>
      </c>
      <c r="M64">
        <f t="shared" si="2"/>
        <v>3</v>
      </c>
      <c r="N64">
        <f t="shared" si="3"/>
        <v>3</v>
      </c>
      <c r="O64">
        <f t="shared" si="4"/>
        <v>0</v>
      </c>
      <c r="P64">
        <f t="shared" si="5"/>
        <v>1</v>
      </c>
      <c r="Q64">
        <f t="shared" si="6"/>
        <v>0</v>
      </c>
      <c r="R64">
        <f t="shared" si="7"/>
        <v>0</v>
      </c>
      <c r="S64">
        <f t="shared" si="8"/>
        <v>1</v>
      </c>
      <c r="T64">
        <f t="shared" si="9"/>
        <v>0</v>
      </c>
    </row>
    <row r="65" spans="1:20" ht="15.75" customHeight="1" x14ac:dyDescent="0.2">
      <c r="A65" s="6" t="s">
        <v>671</v>
      </c>
      <c r="B65" t="str">
        <f>_xlfn.IFNA(VLOOKUP(A65,'IPLPlayerAuctionData (20-22)'!$A$3:$G$501,7,FALSE),"Others")</f>
        <v>Others</v>
      </c>
      <c r="C65" s="30">
        <f>COUNTIFS('IPLPlayerAuctionData (20-22)'!$A:$A,'IPL - Bowler Database (20-22)'!$A65,'IPLPlayerAuctionData (20-22)'!$F:$F,2020)</f>
        <v>0</v>
      </c>
      <c r="D65" s="30">
        <f>COUNTIFS('IPLPlayerAuctionData (20-22)'!$A:$A,'IPL - Bowler Database (20-22)'!$A65,'IPLPlayerAuctionData (20-22)'!$F:$F,2021)</f>
        <v>0</v>
      </c>
      <c r="E65" s="30">
        <f>COUNTIFS('IPLPlayerAuctionData (20-22)'!$A:$A,'IPL - Bowler Database (20-22)'!$A65,'IPLPlayerAuctionData (20-22)'!$F:$F,2022)</f>
        <v>0</v>
      </c>
      <c r="F65" s="30">
        <f>COUNTIFS('IPL20 - Most Wickets'!$B:$B,$A65)</f>
        <v>0</v>
      </c>
      <c r="G65" s="30">
        <f>COUNTIFS('IPL21 - Most Wickets'!$B:$B,$A65)</f>
        <v>0</v>
      </c>
      <c r="H65" s="30">
        <f>COUNTIFS('IPL22 - Most Wickets'!$B:$B,$A65)</f>
        <v>1</v>
      </c>
      <c r="I65" s="6">
        <f>_xlfn.IFNA(VLOOKUP($A65,'IPL20 - Most Wickets'!$B$2:$M$80,2,FALSE),0)</f>
        <v>0</v>
      </c>
      <c r="J65" s="6">
        <f>_xlfn.IFNA(VLOOKUP($A65,'IPL21 - Most Wickets'!$B$2:$M$91,2,FALSE),0)</f>
        <v>0</v>
      </c>
      <c r="K65" s="6">
        <f>_xlfn.IFNA(VLOOKUP($A65,'IPL22 - Most Wickets'!$B$2:$M$105,2,FALSE),0)</f>
        <v>4</v>
      </c>
      <c r="L65" s="6">
        <f t="shared" si="1"/>
        <v>4</v>
      </c>
      <c r="M65">
        <f t="shared" si="2"/>
        <v>0</v>
      </c>
      <c r="N65">
        <f t="shared" si="3"/>
        <v>1</v>
      </c>
      <c r="O65">
        <f t="shared" si="4"/>
        <v>2</v>
      </c>
      <c r="P65">
        <f t="shared" si="5"/>
        <v>1</v>
      </c>
      <c r="Q65">
        <f t="shared" si="6"/>
        <v>1</v>
      </c>
      <c r="R65">
        <f t="shared" si="7"/>
        <v>1</v>
      </c>
      <c r="S65">
        <f t="shared" si="8"/>
        <v>0</v>
      </c>
      <c r="T65">
        <f t="shared" si="9"/>
        <v>0</v>
      </c>
    </row>
    <row r="66" spans="1:20" ht="15.75" customHeight="1" x14ac:dyDescent="0.2">
      <c r="A66" s="6" t="s">
        <v>188</v>
      </c>
      <c r="B66" t="str">
        <f>_xlfn.IFNA(VLOOKUP(A66,'IPLPlayerAuctionData (20-22)'!$A$3:$G$501,7,FALSE),"Others")</f>
        <v>Indian</v>
      </c>
      <c r="C66" s="30">
        <f>COUNTIFS('IPLPlayerAuctionData (20-22)'!$A:$A,'IPL - Bowler Database (20-22)'!$A66,'IPLPlayerAuctionData (20-22)'!$F:$F,2020)</f>
        <v>0</v>
      </c>
      <c r="D66" s="30">
        <f>COUNTIFS('IPLPlayerAuctionData (20-22)'!$A:$A,'IPL - Bowler Database (20-22)'!$A66,'IPLPlayerAuctionData (20-22)'!$F:$F,2021)</f>
        <v>1</v>
      </c>
      <c r="E66" s="30">
        <f>COUNTIFS('IPLPlayerAuctionData (20-22)'!$A:$A,'IPL - Bowler Database (20-22)'!$A66,'IPLPlayerAuctionData (20-22)'!$F:$F,2022)</f>
        <v>1</v>
      </c>
      <c r="F66" s="30">
        <f>COUNTIFS('IPL20 - Most Wickets'!$B:$B,$A66)</f>
        <v>1</v>
      </c>
      <c r="G66" s="30">
        <f>COUNTIFS('IPL21 - Most Wickets'!$B:$B,$A66)</f>
        <v>0</v>
      </c>
      <c r="H66" s="30">
        <f>COUNTIFS('IPL22 - Most Wickets'!$B:$B,$A66)</f>
        <v>1</v>
      </c>
      <c r="I66" s="6">
        <f>_xlfn.IFNA(VLOOKUP($A66,'IPL20 - Most Wickets'!$B$2:$M$80,2,FALSE),0)</f>
        <v>2</v>
      </c>
      <c r="J66" s="6">
        <f>_xlfn.IFNA(VLOOKUP($A66,'IPL21 - Most Wickets'!$B$2:$M$91,2,FALSE),0)</f>
        <v>0</v>
      </c>
      <c r="K66" s="6">
        <f>_xlfn.IFNA(VLOOKUP($A66,'IPL22 - Most Wickets'!$B$2:$M$105,2,FALSE),0)</f>
        <v>4</v>
      </c>
      <c r="L66" s="6">
        <f t="shared" si="1"/>
        <v>6</v>
      </c>
      <c r="M66">
        <f t="shared" si="2"/>
        <v>2</v>
      </c>
      <c r="N66">
        <f t="shared" si="3"/>
        <v>2</v>
      </c>
      <c r="O66">
        <f t="shared" si="4"/>
        <v>1</v>
      </c>
      <c r="P66">
        <f t="shared" si="5"/>
        <v>1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</row>
    <row r="67" spans="1:20" ht="15.75" customHeight="1" x14ac:dyDescent="0.2">
      <c r="A67" s="6" t="s">
        <v>119</v>
      </c>
      <c r="B67" t="str">
        <f>_xlfn.IFNA(VLOOKUP(A67,'IPLPlayerAuctionData (20-22)'!$A$3:$G$501,7,FALSE),"Others")</f>
        <v>Indian</v>
      </c>
      <c r="C67" s="30">
        <f>COUNTIFS('IPLPlayerAuctionData (20-22)'!$A:$A,'IPL - Bowler Database (20-22)'!$A67,'IPLPlayerAuctionData (20-22)'!$F:$F,2020)</f>
        <v>0</v>
      </c>
      <c r="D67" s="30">
        <f>COUNTIFS('IPLPlayerAuctionData (20-22)'!$A:$A,'IPL - Bowler Database (20-22)'!$A67,'IPLPlayerAuctionData (20-22)'!$F:$F,2021)</f>
        <v>0</v>
      </c>
      <c r="E67" s="30">
        <f>COUNTIFS('IPLPlayerAuctionData (20-22)'!$A:$A,'IPL - Bowler Database (20-22)'!$A67,'IPLPlayerAuctionData (20-22)'!$F:$F,2022)</f>
        <v>1</v>
      </c>
      <c r="F67" s="30">
        <f>COUNTIFS('IPL20 - Most Wickets'!$B:$B,$A67)</f>
        <v>1</v>
      </c>
      <c r="G67" s="30">
        <f>COUNTIFS('IPL21 - Most Wickets'!$B:$B,$A67)</f>
        <v>0</v>
      </c>
      <c r="H67" s="30">
        <f>COUNTIFS('IPL22 - Most Wickets'!$B:$B,$A67)</f>
        <v>1</v>
      </c>
      <c r="I67" s="6">
        <f>_xlfn.IFNA(VLOOKUP($A67,'IPL20 - Most Wickets'!$B$2:$M$80,2,FALSE),0)</f>
        <v>1</v>
      </c>
      <c r="J67" s="6">
        <f>_xlfn.IFNA(VLOOKUP($A67,'IPL21 - Most Wickets'!$B$2:$M$91,2,FALSE),0)</f>
        <v>0</v>
      </c>
      <c r="K67" s="6">
        <f>_xlfn.IFNA(VLOOKUP($A67,'IPL22 - Most Wickets'!$B$2:$M$105,2,FALSE),0)</f>
        <v>5</v>
      </c>
      <c r="L67" s="6">
        <f t="shared" si="1"/>
        <v>6</v>
      </c>
      <c r="M67">
        <f t="shared" si="2"/>
        <v>1</v>
      </c>
      <c r="N67">
        <f t="shared" si="3"/>
        <v>2</v>
      </c>
      <c r="O67">
        <f t="shared" si="4"/>
        <v>1</v>
      </c>
      <c r="P67">
        <f t="shared" si="5"/>
        <v>1</v>
      </c>
      <c r="Q67">
        <f t="shared" si="6"/>
        <v>1</v>
      </c>
      <c r="R67">
        <f t="shared" si="7"/>
        <v>1</v>
      </c>
      <c r="S67">
        <f t="shared" si="8"/>
        <v>0</v>
      </c>
      <c r="T67">
        <f t="shared" si="9"/>
        <v>0</v>
      </c>
    </row>
    <row r="68" spans="1:20" ht="15.75" customHeight="1" x14ac:dyDescent="0.2">
      <c r="A68" s="6" t="s">
        <v>314</v>
      </c>
      <c r="B68" t="str">
        <f>_xlfn.IFNA(VLOOKUP(A68,'IPLPlayerAuctionData (20-22)'!$A$3:$G$501,7,FALSE),"Others")</f>
        <v>Indian</v>
      </c>
      <c r="C68" s="30">
        <f>COUNTIFS('IPLPlayerAuctionData (20-22)'!$A:$A,'IPL - Bowler Database (20-22)'!$A68,'IPLPlayerAuctionData (20-22)'!$F:$F,2020)</f>
        <v>1</v>
      </c>
      <c r="D68" s="30">
        <f>COUNTIFS('IPLPlayerAuctionData (20-22)'!$A:$A,'IPL - Bowler Database (20-22)'!$A68,'IPLPlayerAuctionData (20-22)'!$F:$F,2021)</f>
        <v>1</v>
      </c>
      <c r="E68" s="30">
        <f>COUNTIFS('IPLPlayerAuctionData (20-22)'!$A:$A,'IPL - Bowler Database (20-22)'!$A68,'IPLPlayerAuctionData (20-22)'!$F:$F,2022)</f>
        <v>1</v>
      </c>
      <c r="F68" s="30">
        <f>COUNTIFS('IPL20 - Most Wickets'!$B:$B,$A68)</f>
        <v>1</v>
      </c>
      <c r="G68" s="30">
        <f>COUNTIFS('IPL21 - Most Wickets'!$B:$B,$A68)</f>
        <v>1</v>
      </c>
      <c r="H68" s="30">
        <f>COUNTIFS('IPL22 - Most Wickets'!$B:$B,$A68)</f>
        <v>1</v>
      </c>
      <c r="I68" s="6">
        <f>_xlfn.IFNA(VLOOKUP($A68,'IPL20 - Most Wickets'!$B$2:$M$80,2,FALSE),0)</f>
        <v>8</v>
      </c>
      <c r="J68" s="6">
        <f>_xlfn.IFNA(VLOOKUP($A68,'IPL21 - Most Wickets'!$B$2:$M$91,2,FALSE),0)</f>
        <v>9</v>
      </c>
      <c r="K68" s="6">
        <f>_xlfn.IFNA(VLOOKUP($A68,'IPL22 - Most Wickets'!$B$2:$M$105,2,FALSE),0)</f>
        <v>6</v>
      </c>
      <c r="L68" s="6">
        <f t="shared" si="1"/>
        <v>23</v>
      </c>
      <c r="M68">
        <f t="shared" si="2"/>
        <v>3</v>
      </c>
      <c r="N68">
        <f t="shared" si="3"/>
        <v>3</v>
      </c>
      <c r="O68">
        <f t="shared" si="4"/>
        <v>0</v>
      </c>
      <c r="P68">
        <f t="shared" si="5"/>
        <v>1</v>
      </c>
      <c r="Q68">
        <f t="shared" si="6"/>
        <v>0</v>
      </c>
      <c r="R68">
        <f t="shared" si="7"/>
        <v>0</v>
      </c>
      <c r="S68">
        <f t="shared" si="8"/>
        <v>1</v>
      </c>
      <c r="T68">
        <f t="shared" si="9"/>
        <v>0</v>
      </c>
    </row>
    <row r="69" spans="1:20" ht="15.75" customHeight="1" x14ac:dyDescent="0.2">
      <c r="A69" s="6" t="s">
        <v>88</v>
      </c>
      <c r="B69" t="str">
        <f>_xlfn.IFNA(VLOOKUP(A69,'IPLPlayerAuctionData (20-22)'!$A$3:$G$501,7,FALSE),"Others")</f>
        <v>Indian</v>
      </c>
      <c r="C69" s="30">
        <f>COUNTIFS('IPLPlayerAuctionData (20-22)'!$A:$A,'IPL - Bowler Database (20-22)'!$A69,'IPLPlayerAuctionData (20-22)'!$F:$F,2020)</f>
        <v>0</v>
      </c>
      <c r="D69" s="30">
        <f>COUNTIFS('IPLPlayerAuctionData (20-22)'!$A:$A,'IPL - Bowler Database (20-22)'!$A69,'IPLPlayerAuctionData (20-22)'!$F:$F,2021)</f>
        <v>0</v>
      </c>
      <c r="E69" s="30">
        <f>COUNTIFS('IPLPlayerAuctionData (20-22)'!$A:$A,'IPL - Bowler Database (20-22)'!$A69,'IPLPlayerAuctionData (20-22)'!$F:$F,2022)</f>
        <v>1</v>
      </c>
      <c r="F69" s="30">
        <f>COUNTIFS('IPL20 - Most Wickets'!$B:$B,$A69)</f>
        <v>0</v>
      </c>
      <c r="G69" s="30">
        <f>COUNTIFS('IPL21 - Most Wickets'!$B:$B,$A69)</f>
        <v>0</v>
      </c>
      <c r="H69" s="30">
        <f>COUNTIFS('IPL22 - Most Wickets'!$B:$B,$A69)</f>
        <v>1</v>
      </c>
      <c r="I69" s="6">
        <f>_xlfn.IFNA(VLOOKUP($A69,'IPL20 - Most Wickets'!$B$2:$M$80,2,FALSE),0)</f>
        <v>0</v>
      </c>
      <c r="J69" s="6">
        <f>_xlfn.IFNA(VLOOKUP($A69,'IPL21 - Most Wickets'!$B$2:$M$91,2,FALSE),0)</f>
        <v>0</v>
      </c>
      <c r="K69" s="6">
        <f>_xlfn.IFNA(VLOOKUP($A69,'IPL22 - Most Wickets'!$B$2:$M$105,2,FALSE),0)</f>
        <v>5</v>
      </c>
      <c r="L69" s="6">
        <f t="shared" ref="L69:L132" si="10">SUM(I69:K69)</f>
        <v>5</v>
      </c>
      <c r="M69">
        <f t="shared" ref="M69:M132" si="11">SUM(C69:E69)</f>
        <v>1</v>
      </c>
      <c r="N69">
        <f t="shared" ref="N69:N132" si="12">SUM(F69:H69)</f>
        <v>1</v>
      </c>
      <c r="O69">
        <f t="shared" ref="O69:O132" si="13">COUNTIF(I69:K69,0)</f>
        <v>2</v>
      </c>
      <c r="P69">
        <f t="shared" ref="P69:P132" si="14">IF((J69+K69)=0,0,1)</f>
        <v>1</v>
      </c>
      <c r="Q69">
        <f t="shared" ref="Q69:Q132" si="15">IF(P69=1,N69-M69,0)</f>
        <v>0</v>
      </c>
      <c r="R69">
        <f t="shared" ref="R69:R132" si="16">IF(Q69&lt;0,0,Q69)</f>
        <v>0</v>
      </c>
      <c r="S69">
        <f t="shared" ref="S69:S132" si="17">IF(N69=3,1,0)</f>
        <v>0</v>
      </c>
      <c r="T69">
        <f t="shared" ref="T69:T132" si="18">_xlfn.IFNA(IF(S69=1,IF(B69="Overseas",1,0),0),0)</f>
        <v>0</v>
      </c>
    </row>
    <row r="70" spans="1:20" ht="15.75" customHeight="1" x14ac:dyDescent="0.2">
      <c r="A70" s="6" t="s">
        <v>228</v>
      </c>
      <c r="B70" t="str">
        <f>_xlfn.IFNA(VLOOKUP(A70,'IPLPlayerAuctionData (20-22)'!$A$3:$G$501,7,FALSE),"Others")</f>
        <v>Overseas</v>
      </c>
      <c r="C70" s="30">
        <f>COUNTIFS('IPLPlayerAuctionData (20-22)'!$A:$A,'IPL - Bowler Database (20-22)'!$A70,'IPLPlayerAuctionData (20-22)'!$F:$F,2020)</f>
        <v>0</v>
      </c>
      <c r="D70" s="30">
        <f>COUNTIFS('IPLPlayerAuctionData (20-22)'!$A:$A,'IPL - Bowler Database (20-22)'!$A70,'IPLPlayerAuctionData (20-22)'!$F:$F,2021)</f>
        <v>0</v>
      </c>
      <c r="E70" s="30">
        <f>COUNTIFS('IPLPlayerAuctionData (20-22)'!$A:$A,'IPL - Bowler Database (20-22)'!$A70,'IPLPlayerAuctionData (20-22)'!$F:$F,2022)</f>
        <v>1</v>
      </c>
      <c r="F70" s="30">
        <f>COUNTIFS('IPL20 - Most Wickets'!$B:$B,$A70)</f>
        <v>1</v>
      </c>
      <c r="G70" s="30">
        <f>COUNTIFS('IPL21 - Most Wickets'!$B:$B,$A70)</f>
        <v>0</v>
      </c>
      <c r="H70" s="30">
        <f>COUNTIFS('IPL22 - Most Wickets'!$B:$B,$A70)</f>
        <v>1</v>
      </c>
      <c r="I70" s="6">
        <f>_xlfn.IFNA(VLOOKUP($A70,'IPL20 - Most Wickets'!$B$2:$M$80,2,FALSE),0)</f>
        <v>2</v>
      </c>
      <c r="J70" s="6">
        <f>_xlfn.IFNA(VLOOKUP($A70,'IPL21 - Most Wickets'!$B$2:$M$91,2,FALSE),0)</f>
        <v>0</v>
      </c>
      <c r="K70" s="6">
        <f>_xlfn.IFNA(VLOOKUP($A70,'IPL22 - Most Wickets'!$B$2:$M$105,2,FALSE),0)</f>
        <v>6</v>
      </c>
      <c r="L70" s="6">
        <f t="shared" si="10"/>
        <v>8</v>
      </c>
      <c r="M70">
        <f t="shared" si="11"/>
        <v>1</v>
      </c>
      <c r="N70">
        <f t="shared" si="12"/>
        <v>2</v>
      </c>
      <c r="O70">
        <f t="shared" si="13"/>
        <v>1</v>
      </c>
      <c r="P70">
        <f t="shared" si="14"/>
        <v>1</v>
      </c>
      <c r="Q70">
        <f t="shared" si="15"/>
        <v>1</v>
      </c>
      <c r="R70">
        <f t="shared" si="16"/>
        <v>1</v>
      </c>
      <c r="S70">
        <f t="shared" si="17"/>
        <v>0</v>
      </c>
      <c r="T70">
        <f t="shared" si="18"/>
        <v>0</v>
      </c>
    </row>
    <row r="71" spans="1:20" ht="15.75" customHeight="1" x14ac:dyDescent="0.2">
      <c r="A71" s="6" t="s">
        <v>319</v>
      </c>
      <c r="B71" t="str">
        <f>_xlfn.IFNA(VLOOKUP(A71,'IPLPlayerAuctionData (20-22)'!$A$3:$G$501,7,FALSE),"Others")</f>
        <v>Indian</v>
      </c>
      <c r="C71" s="30">
        <f>COUNTIFS('IPLPlayerAuctionData (20-22)'!$A:$A,'IPL - Bowler Database (20-22)'!$A71,'IPLPlayerAuctionData (20-22)'!$F:$F,2020)</f>
        <v>0</v>
      </c>
      <c r="D71" s="30">
        <f>COUNTIFS('IPLPlayerAuctionData (20-22)'!$A:$A,'IPL - Bowler Database (20-22)'!$A71,'IPLPlayerAuctionData (20-22)'!$F:$F,2021)</f>
        <v>0</v>
      </c>
      <c r="E71" s="30">
        <f>COUNTIFS('IPLPlayerAuctionData (20-22)'!$A:$A,'IPL - Bowler Database (20-22)'!$A71,'IPLPlayerAuctionData (20-22)'!$F:$F,2022)</f>
        <v>1</v>
      </c>
      <c r="F71" s="30">
        <f>COUNTIFS('IPL20 - Most Wickets'!$B:$B,$A71)</f>
        <v>0</v>
      </c>
      <c r="G71" s="30">
        <f>COUNTIFS('IPL21 - Most Wickets'!$B:$B,$A71)</f>
        <v>0</v>
      </c>
      <c r="H71" s="30">
        <f>COUNTIFS('IPL22 - Most Wickets'!$B:$B,$A71)</f>
        <v>1</v>
      </c>
      <c r="I71" s="6">
        <f>_xlfn.IFNA(VLOOKUP($A71,'IPL20 - Most Wickets'!$B$2:$M$80,2,FALSE),0)</f>
        <v>0</v>
      </c>
      <c r="J71" s="6">
        <f>_xlfn.IFNA(VLOOKUP($A71,'IPL21 - Most Wickets'!$B$2:$M$91,2,FALSE),0)</f>
        <v>0</v>
      </c>
      <c r="K71" s="6">
        <f>_xlfn.IFNA(VLOOKUP($A71,'IPL22 - Most Wickets'!$B$2:$M$105,2,FALSE),0)</f>
        <v>6</v>
      </c>
      <c r="L71" s="6">
        <f t="shared" si="10"/>
        <v>6</v>
      </c>
      <c r="M71">
        <f t="shared" si="11"/>
        <v>1</v>
      </c>
      <c r="N71">
        <f t="shared" si="12"/>
        <v>1</v>
      </c>
      <c r="O71">
        <f t="shared" si="13"/>
        <v>2</v>
      </c>
      <c r="P71">
        <f t="shared" si="14"/>
        <v>1</v>
      </c>
      <c r="Q71">
        <f t="shared" si="15"/>
        <v>0</v>
      </c>
      <c r="R71">
        <f t="shared" si="16"/>
        <v>0</v>
      </c>
      <c r="S71">
        <f t="shared" si="17"/>
        <v>0</v>
      </c>
      <c r="T71">
        <f t="shared" si="18"/>
        <v>0</v>
      </c>
    </row>
    <row r="72" spans="1:20" ht="15.75" customHeight="1" x14ac:dyDescent="0.2">
      <c r="A72" s="6" t="s">
        <v>208</v>
      </c>
      <c r="B72" t="str">
        <f>_xlfn.IFNA(VLOOKUP(A72,'IPLPlayerAuctionData (20-22)'!$A$3:$G$501,7,FALSE),"Others")</f>
        <v>Indian</v>
      </c>
      <c r="C72" s="30">
        <f>COUNTIFS('IPLPlayerAuctionData (20-22)'!$A:$A,'IPL - Bowler Database (20-22)'!$A72,'IPLPlayerAuctionData (20-22)'!$F:$F,2020)</f>
        <v>1</v>
      </c>
      <c r="D72" s="30">
        <f>COUNTIFS('IPLPlayerAuctionData (20-22)'!$A:$A,'IPL - Bowler Database (20-22)'!$A72,'IPLPlayerAuctionData (20-22)'!$F:$F,2021)</f>
        <v>0</v>
      </c>
      <c r="E72" s="30">
        <f>COUNTIFS('IPLPlayerAuctionData (20-22)'!$A:$A,'IPL - Bowler Database (20-22)'!$A72,'IPLPlayerAuctionData (20-22)'!$F:$F,2022)</f>
        <v>1</v>
      </c>
      <c r="F72" s="30">
        <f>COUNTIFS('IPL20 - Most Wickets'!$B:$B,$A72)</f>
        <v>0</v>
      </c>
      <c r="G72" s="30">
        <f>COUNTIFS('IPL21 - Most Wickets'!$B:$B,$A72)</f>
        <v>1</v>
      </c>
      <c r="H72" s="30">
        <f>COUNTIFS('IPL22 - Most Wickets'!$B:$B,$A72)</f>
        <v>1</v>
      </c>
      <c r="I72" s="6">
        <f>_xlfn.IFNA(VLOOKUP($A72,'IPL20 - Most Wickets'!$B$2:$M$80,2,FALSE),0)</f>
        <v>0</v>
      </c>
      <c r="J72" s="6">
        <f>_xlfn.IFNA(VLOOKUP($A72,'IPL21 - Most Wickets'!$B$2:$M$91,2,FALSE),0)</f>
        <v>7</v>
      </c>
      <c r="K72" s="6">
        <f>_xlfn.IFNA(VLOOKUP($A72,'IPL22 - Most Wickets'!$B$2:$M$105,2,FALSE),0)</f>
        <v>12</v>
      </c>
      <c r="L72" s="6">
        <f t="shared" si="10"/>
        <v>19</v>
      </c>
      <c r="M72">
        <f t="shared" si="11"/>
        <v>2</v>
      </c>
      <c r="N72">
        <f t="shared" si="12"/>
        <v>2</v>
      </c>
      <c r="O72">
        <f t="shared" si="13"/>
        <v>1</v>
      </c>
      <c r="P72">
        <f t="shared" si="14"/>
        <v>1</v>
      </c>
      <c r="Q72">
        <f t="shared" si="15"/>
        <v>0</v>
      </c>
      <c r="R72">
        <f t="shared" si="16"/>
        <v>0</v>
      </c>
      <c r="S72">
        <f t="shared" si="17"/>
        <v>0</v>
      </c>
      <c r="T72">
        <f t="shared" si="18"/>
        <v>0</v>
      </c>
    </row>
    <row r="73" spans="1:20" ht="15.75" customHeight="1" x14ac:dyDescent="0.2">
      <c r="A73" s="6" t="s">
        <v>227</v>
      </c>
      <c r="B73" t="str">
        <f>_xlfn.IFNA(VLOOKUP(A73,'IPLPlayerAuctionData (20-22)'!$A$3:$G$501,7,FALSE),"Others")</f>
        <v>Overseas</v>
      </c>
      <c r="C73" s="30">
        <f>COUNTIFS('IPLPlayerAuctionData (20-22)'!$A:$A,'IPL - Bowler Database (20-22)'!$A73,'IPLPlayerAuctionData (20-22)'!$F:$F,2020)</f>
        <v>1</v>
      </c>
      <c r="D73" s="30">
        <f>COUNTIFS('IPLPlayerAuctionData (20-22)'!$A:$A,'IPL - Bowler Database (20-22)'!$A73,'IPLPlayerAuctionData (20-22)'!$F:$F,2021)</f>
        <v>0</v>
      </c>
      <c r="E73" s="30">
        <f>COUNTIFS('IPLPlayerAuctionData (20-22)'!$A:$A,'IPL - Bowler Database (20-22)'!$A73,'IPLPlayerAuctionData (20-22)'!$F:$F,2022)</f>
        <v>1</v>
      </c>
      <c r="F73" s="30">
        <f>COUNTIFS('IPL20 - Most Wickets'!$B:$B,$A73)</f>
        <v>0</v>
      </c>
      <c r="G73" s="30">
        <f>COUNTIFS('IPL21 - Most Wickets'!$B:$B,$A73)</f>
        <v>0</v>
      </c>
      <c r="H73" s="30">
        <f>COUNTIFS('IPL22 - Most Wickets'!$B:$B,$A73)</f>
        <v>1</v>
      </c>
      <c r="I73" s="6">
        <f>_xlfn.IFNA(VLOOKUP($A73,'IPL20 - Most Wickets'!$B$2:$M$80,2,FALSE),0)</f>
        <v>0</v>
      </c>
      <c r="J73" s="6">
        <f>_xlfn.IFNA(VLOOKUP($A73,'IPL21 - Most Wickets'!$B$2:$M$91,2,FALSE),0)</f>
        <v>0</v>
      </c>
      <c r="K73" s="6">
        <f>_xlfn.IFNA(VLOOKUP($A73,'IPL22 - Most Wickets'!$B$2:$M$105,2,FALSE),0)</f>
        <v>8</v>
      </c>
      <c r="L73" s="6">
        <f t="shared" si="10"/>
        <v>8</v>
      </c>
      <c r="M73">
        <f t="shared" si="11"/>
        <v>2</v>
      </c>
      <c r="N73">
        <f t="shared" si="12"/>
        <v>1</v>
      </c>
      <c r="O73">
        <f t="shared" si="13"/>
        <v>2</v>
      </c>
      <c r="P73">
        <f t="shared" si="14"/>
        <v>1</v>
      </c>
      <c r="Q73">
        <f t="shared" si="15"/>
        <v>-1</v>
      </c>
      <c r="R73">
        <f t="shared" si="16"/>
        <v>0</v>
      </c>
      <c r="S73">
        <f t="shared" si="17"/>
        <v>0</v>
      </c>
      <c r="T73">
        <f t="shared" si="18"/>
        <v>0</v>
      </c>
    </row>
    <row r="74" spans="1:20" ht="15.75" customHeight="1" x14ac:dyDescent="0.2">
      <c r="A74" s="6" t="s">
        <v>485</v>
      </c>
      <c r="B74" t="str">
        <f>_xlfn.IFNA(VLOOKUP(A74,'IPLPlayerAuctionData (20-22)'!$A$3:$G$501,7,FALSE),"Others")</f>
        <v>Overseas</v>
      </c>
      <c r="C74" s="30">
        <f>COUNTIFS('IPLPlayerAuctionData (20-22)'!$A:$A,'IPL - Bowler Database (20-22)'!$A74,'IPLPlayerAuctionData (20-22)'!$F:$F,2020)</f>
        <v>1</v>
      </c>
      <c r="D74" s="30">
        <f>COUNTIFS('IPLPlayerAuctionData (20-22)'!$A:$A,'IPL - Bowler Database (20-22)'!$A74,'IPLPlayerAuctionData (20-22)'!$F:$F,2021)</f>
        <v>1</v>
      </c>
      <c r="E74" s="30">
        <f>COUNTIFS('IPLPlayerAuctionData (20-22)'!$A:$A,'IPL - Bowler Database (20-22)'!$A74,'IPLPlayerAuctionData (20-22)'!$F:$F,2022)</f>
        <v>1</v>
      </c>
      <c r="F74" s="30">
        <f>COUNTIFS('IPL20 - Most Wickets'!$B:$B,$A74)</f>
        <v>1</v>
      </c>
      <c r="G74" s="30">
        <f>COUNTIFS('IPL21 - Most Wickets'!$B:$B,$A74)</f>
        <v>1</v>
      </c>
      <c r="H74" s="30">
        <f>COUNTIFS('IPL22 - Most Wickets'!$B:$B,$A74)</f>
        <v>1</v>
      </c>
      <c r="I74" s="6">
        <f>_xlfn.IFNA(VLOOKUP($A74,'IPL20 - Most Wickets'!$B$2:$M$80,2,FALSE),0)</f>
        <v>16</v>
      </c>
      <c r="J74" s="6">
        <f>_xlfn.IFNA(VLOOKUP($A74,'IPL21 - Most Wickets'!$B$2:$M$91,2,FALSE),0)</f>
        <v>14</v>
      </c>
      <c r="K74" s="6">
        <f>_xlfn.IFNA(VLOOKUP($A74,'IPL22 - Most Wickets'!$B$2:$M$105,2,FALSE),0)</f>
        <v>11</v>
      </c>
      <c r="L74" s="6">
        <f t="shared" si="10"/>
        <v>41</v>
      </c>
      <c r="M74">
        <f t="shared" si="11"/>
        <v>3</v>
      </c>
      <c r="N74">
        <f t="shared" si="12"/>
        <v>3</v>
      </c>
      <c r="O74">
        <f t="shared" si="13"/>
        <v>0</v>
      </c>
      <c r="P74">
        <f t="shared" si="14"/>
        <v>1</v>
      </c>
      <c r="Q74">
        <f t="shared" si="15"/>
        <v>0</v>
      </c>
      <c r="R74">
        <f t="shared" si="16"/>
        <v>0</v>
      </c>
      <c r="S74">
        <f t="shared" si="17"/>
        <v>1</v>
      </c>
      <c r="T74">
        <f t="shared" si="18"/>
        <v>1</v>
      </c>
    </row>
    <row r="75" spans="1:20" ht="15.75" customHeight="1" x14ac:dyDescent="0.2">
      <c r="A75" s="6" t="s">
        <v>167</v>
      </c>
      <c r="B75" t="str">
        <f>_xlfn.IFNA(VLOOKUP(A75,'IPLPlayerAuctionData (20-22)'!$A$3:$G$501,7,FALSE),"Others")</f>
        <v>Indian</v>
      </c>
      <c r="C75" s="30">
        <f>COUNTIFS('IPLPlayerAuctionData (20-22)'!$A:$A,'IPL - Bowler Database (20-22)'!$A75,'IPLPlayerAuctionData (20-22)'!$F:$F,2020)</f>
        <v>0</v>
      </c>
      <c r="D75" s="30">
        <f>COUNTIFS('IPLPlayerAuctionData (20-22)'!$A:$A,'IPL - Bowler Database (20-22)'!$A75,'IPLPlayerAuctionData (20-22)'!$F:$F,2021)</f>
        <v>0</v>
      </c>
      <c r="E75" s="30">
        <f>COUNTIFS('IPLPlayerAuctionData (20-22)'!$A:$A,'IPL - Bowler Database (20-22)'!$A75,'IPLPlayerAuctionData (20-22)'!$F:$F,2022)</f>
        <v>1</v>
      </c>
      <c r="F75" s="30">
        <f>COUNTIFS('IPL20 - Most Wickets'!$B:$B,$A75)</f>
        <v>0</v>
      </c>
      <c r="G75" s="30">
        <f>COUNTIFS('IPL21 - Most Wickets'!$B:$B,$A75)</f>
        <v>1</v>
      </c>
      <c r="H75" s="30">
        <f>COUNTIFS('IPL22 - Most Wickets'!$B:$B,$A75)</f>
        <v>1</v>
      </c>
      <c r="I75" s="6">
        <f>_xlfn.IFNA(VLOOKUP($A75,'IPL20 - Most Wickets'!$B$2:$M$80,2,FALSE),0)</f>
        <v>0</v>
      </c>
      <c r="J75" s="6">
        <f>_xlfn.IFNA(VLOOKUP($A75,'IPL21 - Most Wickets'!$B$2:$M$91,2,FALSE),0)</f>
        <v>7</v>
      </c>
      <c r="K75" s="6">
        <f>_xlfn.IFNA(VLOOKUP($A75,'IPL22 - Most Wickets'!$B$2:$M$105,2,FALSE),0)</f>
        <v>5</v>
      </c>
      <c r="L75" s="6">
        <f t="shared" si="10"/>
        <v>12</v>
      </c>
      <c r="M75">
        <f t="shared" si="11"/>
        <v>1</v>
      </c>
      <c r="N75">
        <f t="shared" si="12"/>
        <v>2</v>
      </c>
      <c r="O75">
        <f t="shared" si="13"/>
        <v>1</v>
      </c>
      <c r="P75">
        <f t="shared" si="14"/>
        <v>1</v>
      </c>
      <c r="Q75">
        <f t="shared" si="15"/>
        <v>1</v>
      </c>
      <c r="R75">
        <f t="shared" si="16"/>
        <v>1</v>
      </c>
      <c r="S75">
        <f t="shared" si="17"/>
        <v>0</v>
      </c>
      <c r="T75">
        <f t="shared" si="18"/>
        <v>0</v>
      </c>
    </row>
    <row r="76" spans="1:20" ht="15.75" customHeight="1" x14ac:dyDescent="0.2">
      <c r="A76" s="6" t="s">
        <v>650</v>
      </c>
      <c r="B76" t="str">
        <f>_xlfn.IFNA(VLOOKUP(A76,'IPLPlayerAuctionData (20-22)'!$A$3:$G$501,7,FALSE),"Others")</f>
        <v xml:space="preserve">Indian </v>
      </c>
      <c r="C76" s="30">
        <f>COUNTIFS('IPLPlayerAuctionData (20-22)'!$A:$A,'IPL - Bowler Database (20-22)'!$A76,'IPLPlayerAuctionData (20-22)'!$F:$F,2020)</f>
        <v>1</v>
      </c>
      <c r="D76" s="30">
        <f>COUNTIFS('IPLPlayerAuctionData (20-22)'!$A:$A,'IPL - Bowler Database (20-22)'!$A76,'IPLPlayerAuctionData (20-22)'!$F:$F,2021)</f>
        <v>1</v>
      </c>
      <c r="E76" s="30">
        <f>COUNTIFS('IPLPlayerAuctionData (20-22)'!$A:$A,'IPL - Bowler Database (20-22)'!$A76,'IPLPlayerAuctionData (20-22)'!$F:$F,2022)</f>
        <v>1</v>
      </c>
      <c r="F76" s="30">
        <f>COUNTIFS('IPL20 - Most Wickets'!$B:$B,$A76)</f>
        <v>1</v>
      </c>
      <c r="G76" s="30">
        <f>COUNTIFS('IPL21 - Most Wickets'!$B:$B,$A76)</f>
        <v>1</v>
      </c>
      <c r="H76" s="30">
        <f>COUNTIFS('IPL22 - Most Wickets'!$B:$B,$A76)</f>
        <v>1</v>
      </c>
      <c r="I76" s="6">
        <f>_xlfn.IFNA(VLOOKUP($A76,'IPL20 - Most Wickets'!$B$2:$M$80,2,FALSE),0)</f>
        <v>2</v>
      </c>
      <c r="J76" s="6">
        <f>_xlfn.IFNA(VLOOKUP($A76,'IPL21 - Most Wickets'!$B$2:$M$91,2,FALSE),0)</f>
        <v>11</v>
      </c>
      <c r="K76" s="6">
        <f>_xlfn.IFNA(VLOOKUP($A76,'IPL22 - Most Wickets'!$B$2:$M$105,2,FALSE),0)</f>
        <v>16</v>
      </c>
      <c r="L76" s="6">
        <f t="shared" si="10"/>
        <v>29</v>
      </c>
      <c r="M76">
        <f t="shared" si="11"/>
        <v>3</v>
      </c>
      <c r="N76">
        <f t="shared" si="12"/>
        <v>3</v>
      </c>
      <c r="O76">
        <f t="shared" si="13"/>
        <v>0</v>
      </c>
      <c r="P76">
        <f t="shared" si="14"/>
        <v>1</v>
      </c>
      <c r="Q76">
        <f t="shared" si="15"/>
        <v>0</v>
      </c>
      <c r="R76">
        <f t="shared" si="16"/>
        <v>0</v>
      </c>
      <c r="S76">
        <f t="shared" si="17"/>
        <v>1</v>
      </c>
      <c r="T76">
        <f t="shared" si="18"/>
        <v>0</v>
      </c>
    </row>
    <row r="77" spans="1:20" ht="15.75" customHeight="1" x14ac:dyDescent="0.2">
      <c r="A77" s="6" t="s">
        <v>222</v>
      </c>
      <c r="B77" t="str">
        <f>_xlfn.IFNA(VLOOKUP(A77,'IPLPlayerAuctionData (20-22)'!$A$3:$G$501,7,FALSE),"Others")</f>
        <v>Overseas</v>
      </c>
      <c r="C77" s="30">
        <f>COUNTIFS('IPLPlayerAuctionData (20-22)'!$A:$A,'IPL - Bowler Database (20-22)'!$A77,'IPLPlayerAuctionData (20-22)'!$F:$F,2020)</f>
        <v>1</v>
      </c>
      <c r="D77" s="30">
        <f>COUNTIFS('IPLPlayerAuctionData (20-22)'!$A:$A,'IPL - Bowler Database (20-22)'!$A77,'IPLPlayerAuctionData (20-22)'!$F:$F,2021)</f>
        <v>1</v>
      </c>
      <c r="E77" s="30">
        <f>COUNTIFS('IPLPlayerAuctionData (20-22)'!$A:$A,'IPL - Bowler Database (20-22)'!$A77,'IPLPlayerAuctionData (20-22)'!$F:$F,2022)</f>
        <v>1</v>
      </c>
      <c r="F77" s="30">
        <f>COUNTIFS('IPL20 - Most Wickets'!$B:$B,$A77)</f>
        <v>1</v>
      </c>
      <c r="G77" s="30">
        <f>COUNTIFS('IPL21 - Most Wickets'!$B:$B,$A77)</f>
        <v>1</v>
      </c>
      <c r="H77" s="30">
        <f>COUNTIFS('IPL22 - Most Wickets'!$B:$B,$A77)</f>
        <v>1</v>
      </c>
      <c r="I77" s="6">
        <f>_xlfn.IFNA(VLOOKUP($A77,'IPL20 - Most Wickets'!$B$2:$M$80,2,FALSE),0)</f>
        <v>17</v>
      </c>
      <c r="J77" s="6">
        <f>_xlfn.IFNA(VLOOKUP($A77,'IPL21 - Most Wickets'!$B$2:$M$91,2,FALSE),0)</f>
        <v>10</v>
      </c>
      <c r="K77" s="6">
        <f>_xlfn.IFNA(VLOOKUP($A77,'IPL22 - Most Wickets'!$B$2:$M$105,2,FALSE),0)</f>
        <v>11</v>
      </c>
      <c r="L77" s="6">
        <f t="shared" si="10"/>
        <v>38</v>
      </c>
      <c r="M77">
        <f t="shared" si="11"/>
        <v>3</v>
      </c>
      <c r="N77">
        <f t="shared" si="12"/>
        <v>3</v>
      </c>
      <c r="O77">
        <f t="shared" si="13"/>
        <v>0</v>
      </c>
      <c r="P77">
        <f t="shared" si="14"/>
        <v>1</v>
      </c>
      <c r="Q77">
        <f t="shared" si="15"/>
        <v>0</v>
      </c>
      <c r="R77">
        <f t="shared" si="16"/>
        <v>0</v>
      </c>
      <c r="S77">
        <f t="shared" si="17"/>
        <v>1</v>
      </c>
      <c r="T77">
        <f t="shared" si="18"/>
        <v>1</v>
      </c>
    </row>
    <row r="78" spans="1:20" ht="15.75" customHeight="1" x14ac:dyDescent="0.2">
      <c r="A78" s="6" t="s">
        <v>258</v>
      </c>
      <c r="B78" t="str">
        <f>_xlfn.IFNA(VLOOKUP(A78,'IPLPlayerAuctionData (20-22)'!$A$3:$G$501,7,FALSE),"Others")</f>
        <v>Indian</v>
      </c>
      <c r="C78" s="30">
        <f>COUNTIFS('IPLPlayerAuctionData (20-22)'!$A:$A,'IPL - Bowler Database (20-22)'!$A78,'IPLPlayerAuctionData (20-22)'!$F:$F,2020)</f>
        <v>0</v>
      </c>
      <c r="D78" s="30">
        <f>COUNTIFS('IPLPlayerAuctionData (20-22)'!$A:$A,'IPL - Bowler Database (20-22)'!$A78,'IPLPlayerAuctionData (20-22)'!$F:$F,2021)</f>
        <v>0</v>
      </c>
      <c r="E78" s="30">
        <f>COUNTIFS('IPLPlayerAuctionData (20-22)'!$A:$A,'IPL - Bowler Database (20-22)'!$A78,'IPLPlayerAuctionData (20-22)'!$F:$F,2022)</f>
        <v>1</v>
      </c>
      <c r="F78" s="30">
        <f>COUNTIFS('IPL20 - Most Wickets'!$B:$B,$A78)</f>
        <v>0</v>
      </c>
      <c r="G78" s="30">
        <f>COUNTIFS('IPL21 - Most Wickets'!$B:$B,$A78)</f>
        <v>0</v>
      </c>
      <c r="H78" s="30">
        <f>COUNTIFS('IPL22 - Most Wickets'!$B:$B,$A78)</f>
        <v>1</v>
      </c>
      <c r="I78" s="6">
        <f>_xlfn.IFNA(VLOOKUP($A78,'IPL20 - Most Wickets'!$B$2:$M$80,2,FALSE),0)</f>
        <v>0</v>
      </c>
      <c r="J78" s="6">
        <f>_xlfn.IFNA(VLOOKUP($A78,'IPL21 - Most Wickets'!$B$2:$M$91,2,FALSE),0)</f>
        <v>0</v>
      </c>
      <c r="K78" s="6">
        <f>_xlfn.IFNA(VLOOKUP($A78,'IPL22 - Most Wickets'!$B$2:$M$105,2,FALSE),0)</f>
        <v>3</v>
      </c>
      <c r="L78" s="6">
        <f t="shared" si="10"/>
        <v>3</v>
      </c>
      <c r="M78">
        <f t="shared" si="11"/>
        <v>1</v>
      </c>
      <c r="N78">
        <f t="shared" si="12"/>
        <v>1</v>
      </c>
      <c r="O78">
        <f t="shared" si="13"/>
        <v>2</v>
      </c>
      <c r="P78">
        <f t="shared" si="14"/>
        <v>1</v>
      </c>
      <c r="Q78">
        <f t="shared" si="15"/>
        <v>0</v>
      </c>
      <c r="R78">
        <f t="shared" si="16"/>
        <v>0</v>
      </c>
      <c r="S78">
        <f t="shared" si="17"/>
        <v>0</v>
      </c>
      <c r="T78">
        <f t="shared" si="18"/>
        <v>0</v>
      </c>
    </row>
    <row r="79" spans="1:20" ht="15.75" customHeight="1" x14ac:dyDescent="0.2">
      <c r="A79" s="6" t="s">
        <v>128</v>
      </c>
      <c r="B79" t="str">
        <f>_xlfn.IFNA(VLOOKUP(A79,'IPLPlayerAuctionData (20-22)'!$A$3:$G$501,7,FALSE),"Others")</f>
        <v>Indian</v>
      </c>
      <c r="C79" s="30">
        <f>COUNTIFS('IPLPlayerAuctionData (20-22)'!$A:$A,'IPL - Bowler Database (20-22)'!$A79,'IPLPlayerAuctionData (20-22)'!$F:$F,2020)</f>
        <v>0</v>
      </c>
      <c r="D79" s="30">
        <f>COUNTIFS('IPLPlayerAuctionData (20-22)'!$A:$A,'IPL - Bowler Database (20-22)'!$A79,'IPLPlayerAuctionData (20-22)'!$F:$F,2021)</f>
        <v>1</v>
      </c>
      <c r="E79" s="30">
        <f>COUNTIFS('IPLPlayerAuctionData (20-22)'!$A:$A,'IPL - Bowler Database (20-22)'!$A79,'IPLPlayerAuctionData (20-22)'!$F:$F,2022)</f>
        <v>1</v>
      </c>
      <c r="F79" s="30">
        <f>COUNTIFS('IPL20 - Most Wickets'!$B:$B,$A79)</f>
        <v>0</v>
      </c>
      <c r="G79" s="30">
        <f>COUNTIFS('IPL21 - Most Wickets'!$B:$B,$A79)</f>
        <v>1</v>
      </c>
      <c r="H79" s="30">
        <f>COUNTIFS('IPL22 - Most Wickets'!$B:$B,$A79)</f>
        <v>1</v>
      </c>
      <c r="I79" s="6">
        <f>_xlfn.IFNA(VLOOKUP($A79,'IPL20 - Most Wickets'!$B$2:$M$80,2,FALSE),0)</f>
        <v>0</v>
      </c>
      <c r="J79" s="6">
        <f>_xlfn.IFNA(VLOOKUP($A79,'IPL21 - Most Wickets'!$B$2:$M$91,2,FALSE),0)</f>
        <v>14</v>
      </c>
      <c r="K79" s="6">
        <f>_xlfn.IFNA(VLOOKUP($A79,'IPL22 - Most Wickets'!$B$2:$M$105,2,FALSE),0)</f>
        <v>3</v>
      </c>
      <c r="L79" s="6">
        <f t="shared" si="10"/>
        <v>17</v>
      </c>
      <c r="M79">
        <f t="shared" si="11"/>
        <v>2</v>
      </c>
      <c r="N79">
        <f t="shared" si="12"/>
        <v>2</v>
      </c>
      <c r="O79">
        <f t="shared" si="13"/>
        <v>1</v>
      </c>
      <c r="P79">
        <f t="shared" si="14"/>
        <v>1</v>
      </c>
      <c r="Q79">
        <f t="shared" si="15"/>
        <v>0</v>
      </c>
      <c r="R79">
        <f t="shared" si="16"/>
        <v>0</v>
      </c>
      <c r="S79">
        <f t="shared" si="17"/>
        <v>0</v>
      </c>
      <c r="T79">
        <f t="shared" si="18"/>
        <v>0</v>
      </c>
    </row>
    <row r="80" spans="1:20" ht="15.75" customHeight="1" x14ac:dyDescent="0.2">
      <c r="A80" s="6" t="s">
        <v>244</v>
      </c>
      <c r="B80" t="str">
        <f>_xlfn.IFNA(VLOOKUP(A80,'IPLPlayerAuctionData (20-22)'!$A$3:$G$501,7,FALSE),"Others")</f>
        <v>Overseas</v>
      </c>
      <c r="C80" s="30">
        <f>COUNTIFS('IPLPlayerAuctionData (20-22)'!$A:$A,'IPL - Bowler Database (20-22)'!$A80,'IPLPlayerAuctionData (20-22)'!$F:$F,2020)</f>
        <v>0</v>
      </c>
      <c r="D80" s="30">
        <f>COUNTIFS('IPLPlayerAuctionData (20-22)'!$A:$A,'IPL - Bowler Database (20-22)'!$A80,'IPLPlayerAuctionData (20-22)'!$F:$F,2021)</f>
        <v>0</v>
      </c>
      <c r="E80" s="30">
        <f>COUNTIFS('IPLPlayerAuctionData (20-22)'!$A:$A,'IPL - Bowler Database (20-22)'!$A80,'IPLPlayerAuctionData (20-22)'!$F:$F,2022)</f>
        <v>1</v>
      </c>
      <c r="F80" s="30">
        <f>COUNTIFS('IPL20 - Most Wickets'!$B:$B,$A80)</f>
        <v>0</v>
      </c>
      <c r="G80" s="30">
        <f>COUNTIFS('IPL21 - Most Wickets'!$B:$B,$A80)</f>
        <v>1</v>
      </c>
      <c r="H80" s="30">
        <f>COUNTIFS('IPL22 - Most Wickets'!$B:$B,$A80)</f>
        <v>1</v>
      </c>
      <c r="I80" s="6">
        <f>_xlfn.IFNA(VLOOKUP($A80,'IPL20 - Most Wickets'!$B$2:$M$80,2,FALSE),0)</f>
        <v>0</v>
      </c>
      <c r="J80" s="6">
        <f>_xlfn.IFNA(VLOOKUP($A80,'IPL21 - Most Wickets'!$B$2:$M$91,2,FALSE),0)</f>
        <v>3</v>
      </c>
      <c r="K80" s="6">
        <f>_xlfn.IFNA(VLOOKUP($A80,'IPL22 - Most Wickets'!$B$2:$M$105,2,FALSE),0)</f>
        <v>2</v>
      </c>
      <c r="L80" s="6">
        <f t="shared" si="10"/>
        <v>5</v>
      </c>
      <c r="M80">
        <f t="shared" si="11"/>
        <v>1</v>
      </c>
      <c r="N80">
        <f t="shared" si="12"/>
        <v>2</v>
      </c>
      <c r="O80">
        <f t="shared" si="13"/>
        <v>1</v>
      </c>
      <c r="P80">
        <f t="shared" si="14"/>
        <v>1</v>
      </c>
      <c r="Q80">
        <f t="shared" si="15"/>
        <v>1</v>
      </c>
      <c r="R80">
        <f t="shared" si="16"/>
        <v>1</v>
      </c>
      <c r="S80">
        <f t="shared" si="17"/>
        <v>0</v>
      </c>
      <c r="T80">
        <f t="shared" si="18"/>
        <v>0</v>
      </c>
    </row>
    <row r="81" spans="1:20" ht="15.75" customHeight="1" x14ac:dyDescent="0.2">
      <c r="A81" s="6" t="s">
        <v>338</v>
      </c>
      <c r="B81" t="str">
        <f>_xlfn.IFNA(VLOOKUP(A81,'IPLPlayerAuctionData (20-22)'!$A$3:$G$501,7,FALSE),"Others")</f>
        <v>Indian</v>
      </c>
      <c r="C81" s="30">
        <f>COUNTIFS('IPLPlayerAuctionData (20-22)'!$A:$A,'IPL - Bowler Database (20-22)'!$A81,'IPLPlayerAuctionData (20-22)'!$F:$F,2020)</f>
        <v>0</v>
      </c>
      <c r="D81" s="30">
        <f>COUNTIFS('IPLPlayerAuctionData (20-22)'!$A:$A,'IPL - Bowler Database (20-22)'!$A81,'IPLPlayerAuctionData (20-22)'!$F:$F,2021)</f>
        <v>1</v>
      </c>
      <c r="E81" s="30">
        <f>COUNTIFS('IPLPlayerAuctionData (20-22)'!$A:$A,'IPL - Bowler Database (20-22)'!$A81,'IPLPlayerAuctionData (20-22)'!$F:$F,2022)</f>
        <v>1</v>
      </c>
      <c r="F81" s="30">
        <f>COUNTIFS('IPL20 - Most Wickets'!$B:$B,$A81)</f>
        <v>0</v>
      </c>
      <c r="G81" s="30">
        <f>COUNTIFS('IPL21 - Most Wickets'!$B:$B,$A81)</f>
        <v>0</v>
      </c>
      <c r="H81" s="30">
        <f>COUNTIFS('IPL22 - Most Wickets'!$B:$B,$A81)</f>
        <v>1</v>
      </c>
      <c r="I81" s="6">
        <f>_xlfn.IFNA(VLOOKUP($A81,'IPL20 - Most Wickets'!$B$2:$M$80,2,FALSE),0)</f>
        <v>0</v>
      </c>
      <c r="J81" s="6">
        <f>_xlfn.IFNA(VLOOKUP($A81,'IPL21 - Most Wickets'!$B$2:$M$91,2,FALSE),0)</f>
        <v>0</v>
      </c>
      <c r="K81" s="6">
        <f>_xlfn.IFNA(VLOOKUP($A81,'IPL22 - Most Wickets'!$B$2:$M$105,2,FALSE),0)</f>
        <v>5</v>
      </c>
      <c r="L81" s="6">
        <f t="shared" si="10"/>
        <v>5</v>
      </c>
      <c r="M81">
        <f t="shared" si="11"/>
        <v>2</v>
      </c>
      <c r="N81">
        <f t="shared" si="12"/>
        <v>1</v>
      </c>
      <c r="O81">
        <f t="shared" si="13"/>
        <v>2</v>
      </c>
      <c r="P81">
        <f t="shared" si="14"/>
        <v>1</v>
      </c>
      <c r="Q81">
        <f t="shared" si="15"/>
        <v>-1</v>
      </c>
      <c r="R81">
        <f t="shared" si="16"/>
        <v>0</v>
      </c>
      <c r="S81">
        <f t="shared" si="17"/>
        <v>0</v>
      </c>
      <c r="T81">
        <f t="shared" si="18"/>
        <v>0</v>
      </c>
    </row>
    <row r="82" spans="1:20" ht="15.75" customHeight="1" x14ac:dyDescent="0.2">
      <c r="A82" s="6" t="s">
        <v>289</v>
      </c>
      <c r="B82" t="str">
        <f>_xlfn.IFNA(VLOOKUP(A82,'IPLPlayerAuctionData (20-22)'!$A$3:$G$501,7,FALSE),"Others")</f>
        <v>Overseas</v>
      </c>
      <c r="C82" s="30">
        <f>COUNTIFS('IPLPlayerAuctionData (20-22)'!$A:$A,'IPL - Bowler Database (20-22)'!$A82,'IPLPlayerAuctionData (20-22)'!$F:$F,2020)</f>
        <v>0</v>
      </c>
      <c r="D82" s="30">
        <f>COUNTIFS('IPLPlayerAuctionData (20-22)'!$A:$A,'IPL - Bowler Database (20-22)'!$A82,'IPLPlayerAuctionData (20-22)'!$F:$F,2021)</f>
        <v>0</v>
      </c>
      <c r="E82" s="30">
        <f>COUNTIFS('IPLPlayerAuctionData (20-22)'!$A:$A,'IPL - Bowler Database (20-22)'!$A82,'IPLPlayerAuctionData (20-22)'!$F:$F,2022)</f>
        <v>1</v>
      </c>
      <c r="F82" s="30">
        <f>COUNTIFS('IPL20 - Most Wickets'!$B:$B,$A82)</f>
        <v>0</v>
      </c>
      <c r="G82" s="30">
        <f>COUNTIFS('IPL21 - Most Wickets'!$B:$B,$A82)</f>
        <v>0</v>
      </c>
      <c r="H82" s="30">
        <f>COUNTIFS('IPL22 - Most Wickets'!$B:$B,$A82)</f>
        <v>1</v>
      </c>
      <c r="I82" s="6">
        <f>_xlfn.IFNA(VLOOKUP($A82,'IPL20 - Most Wickets'!$B$2:$M$80,2,FALSE),0)</f>
        <v>0</v>
      </c>
      <c r="J82" s="6">
        <f>_xlfn.IFNA(VLOOKUP($A82,'IPL21 - Most Wickets'!$B$2:$M$91,2,FALSE),0)</f>
        <v>0</v>
      </c>
      <c r="K82" s="6">
        <f>_xlfn.IFNA(VLOOKUP($A82,'IPL22 - Most Wickets'!$B$2:$M$105,2,FALSE),0)</f>
        <v>3</v>
      </c>
      <c r="L82" s="6">
        <f t="shared" si="10"/>
        <v>3</v>
      </c>
      <c r="M82">
        <f t="shared" si="11"/>
        <v>1</v>
      </c>
      <c r="N82">
        <f t="shared" si="12"/>
        <v>1</v>
      </c>
      <c r="O82">
        <f t="shared" si="13"/>
        <v>2</v>
      </c>
      <c r="P82">
        <f t="shared" si="14"/>
        <v>1</v>
      </c>
      <c r="Q82">
        <f t="shared" si="15"/>
        <v>0</v>
      </c>
      <c r="R82">
        <f t="shared" si="16"/>
        <v>0</v>
      </c>
      <c r="S82">
        <f t="shared" si="17"/>
        <v>0</v>
      </c>
      <c r="T82">
        <f t="shared" si="18"/>
        <v>0</v>
      </c>
    </row>
    <row r="83" spans="1:20" ht="15.75" customHeight="1" x14ac:dyDescent="0.2">
      <c r="A83" s="6" t="s">
        <v>245</v>
      </c>
      <c r="B83" t="str">
        <f>_xlfn.IFNA(VLOOKUP(A83,'IPLPlayerAuctionData (20-22)'!$A$3:$G$501,7,FALSE),"Others")</f>
        <v>Indian</v>
      </c>
      <c r="C83" s="30">
        <f>COUNTIFS('IPLPlayerAuctionData (20-22)'!$A:$A,'IPL - Bowler Database (20-22)'!$A83,'IPLPlayerAuctionData (20-22)'!$F:$F,2020)</f>
        <v>1</v>
      </c>
      <c r="D83" s="30">
        <f>COUNTIFS('IPLPlayerAuctionData (20-22)'!$A:$A,'IPL - Bowler Database (20-22)'!$A83,'IPLPlayerAuctionData (20-22)'!$F:$F,2021)</f>
        <v>1</v>
      </c>
      <c r="E83" s="30">
        <f>COUNTIFS('IPLPlayerAuctionData (20-22)'!$A:$A,'IPL - Bowler Database (20-22)'!$A83,'IPLPlayerAuctionData (20-22)'!$F:$F,2022)</f>
        <v>1</v>
      </c>
      <c r="F83" s="30">
        <f>COUNTIFS('IPL20 - Most Wickets'!$B:$B,$A83)</f>
        <v>1</v>
      </c>
      <c r="G83" s="30">
        <f>COUNTIFS('IPL21 - Most Wickets'!$B:$B,$A83)</f>
        <v>0</v>
      </c>
      <c r="H83" s="30">
        <f>COUNTIFS('IPL22 - Most Wickets'!$B:$B,$A83)</f>
        <v>1</v>
      </c>
      <c r="I83" s="6">
        <f>_xlfn.IFNA(VLOOKUP($A83,'IPL20 - Most Wickets'!$B$2:$M$80,2,FALSE),0)</f>
        <v>13</v>
      </c>
      <c r="J83" s="6">
        <f>_xlfn.IFNA(VLOOKUP($A83,'IPL21 - Most Wickets'!$B$2:$M$91,2,FALSE),0)</f>
        <v>0</v>
      </c>
      <c r="K83" s="6">
        <f>_xlfn.IFNA(VLOOKUP($A83,'IPL22 - Most Wickets'!$B$2:$M$105,2,FALSE),0)</f>
        <v>2</v>
      </c>
      <c r="L83" s="6">
        <f t="shared" si="10"/>
        <v>15</v>
      </c>
      <c r="M83">
        <f t="shared" si="11"/>
        <v>3</v>
      </c>
      <c r="N83">
        <f t="shared" si="12"/>
        <v>2</v>
      </c>
      <c r="O83">
        <f t="shared" si="13"/>
        <v>1</v>
      </c>
      <c r="P83">
        <f t="shared" si="14"/>
        <v>1</v>
      </c>
      <c r="Q83">
        <f t="shared" si="15"/>
        <v>-1</v>
      </c>
      <c r="R83">
        <f t="shared" si="16"/>
        <v>0</v>
      </c>
      <c r="S83">
        <f t="shared" si="17"/>
        <v>0</v>
      </c>
      <c r="T83">
        <f t="shared" si="18"/>
        <v>0</v>
      </c>
    </row>
    <row r="84" spans="1:20" ht="15.75" customHeight="1" x14ac:dyDescent="0.2">
      <c r="A84" s="6" t="s">
        <v>115</v>
      </c>
      <c r="B84" t="str">
        <f>_xlfn.IFNA(VLOOKUP(A84,'IPLPlayerAuctionData (20-22)'!$A$3:$G$501,7,FALSE),"Others")</f>
        <v>Indian</v>
      </c>
      <c r="C84" s="30">
        <f>COUNTIFS('IPLPlayerAuctionData (20-22)'!$A:$A,'IPL - Bowler Database (20-22)'!$A84,'IPLPlayerAuctionData (20-22)'!$F:$F,2020)</f>
        <v>0</v>
      </c>
      <c r="D84" s="30">
        <f>COUNTIFS('IPLPlayerAuctionData (20-22)'!$A:$A,'IPL - Bowler Database (20-22)'!$A84,'IPLPlayerAuctionData (20-22)'!$F:$F,2021)</f>
        <v>0</v>
      </c>
      <c r="E84" s="30">
        <f>COUNTIFS('IPLPlayerAuctionData (20-22)'!$A:$A,'IPL - Bowler Database (20-22)'!$A84,'IPLPlayerAuctionData (20-22)'!$F:$F,2022)</f>
        <v>1</v>
      </c>
      <c r="F84" s="30">
        <f>COUNTIFS('IPL20 - Most Wickets'!$B:$B,$A84)</f>
        <v>0</v>
      </c>
      <c r="G84" s="30">
        <f>COUNTIFS('IPL21 - Most Wickets'!$B:$B,$A84)</f>
        <v>0</v>
      </c>
      <c r="H84" s="30">
        <f>COUNTIFS('IPL22 - Most Wickets'!$B:$B,$A84)</f>
        <v>1</v>
      </c>
      <c r="I84" s="6">
        <f>_xlfn.IFNA(VLOOKUP($A84,'IPL20 - Most Wickets'!$B$2:$M$80,2,FALSE),0)</f>
        <v>0</v>
      </c>
      <c r="J84" s="6">
        <f>_xlfn.IFNA(VLOOKUP($A84,'IPL21 - Most Wickets'!$B$2:$M$91,2,FALSE),0)</f>
        <v>0</v>
      </c>
      <c r="K84" s="6">
        <f>_xlfn.IFNA(VLOOKUP($A84,'IPL22 - Most Wickets'!$B$2:$M$105,2,FALSE),0)</f>
        <v>13</v>
      </c>
      <c r="L84" s="6">
        <f t="shared" si="10"/>
        <v>13</v>
      </c>
      <c r="M84">
        <f t="shared" si="11"/>
        <v>1</v>
      </c>
      <c r="N84">
        <f t="shared" si="12"/>
        <v>1</v>
      </c>
      <c r="O84">
        <f t="shared" si="13"/>
        <v>2</v>
      </c>
      <c r="P84">
        <f t="shared" si="14"/>
        <v>1</v>
      </c>
      <c r="Q84">
        <f t="shared" si="15"/>
        <v>0</v>
      </c>
      <c r="R84">
        <f t="shared" si="16"/>
        <v>0</v>
      </c>
      <c r="S84">
        <f t="shared" si="17"/>
        <v>0</v>
      </c>
      <c r="T84">
        <f t="shared" si="18"/>
        <v>0</v>
      </c>
    </row>
    <row r="85" spans="1:20" ht="15.75" customHeight="1" x14ac:dyDescent="0.2">
      <c r="A85" s="6" t="s">
        <v>259</v>
      </c>
      <c r="B85" t="str">
        <f>_xlfn.IFNA(VLOOKUP(A85,'IPLPlayerAuctionData (20-22)'!$A$3:$G$501,7,FALSE),"Others")</f>
        <v>Indian</v>
      </c>
      <c r="C85" s="30">
        <f>COUNTIFS('IPLPlayerAuctionData (20-22)'!$A:$A,'IPL - Bowler Database (20-22)'!$A85,'IPLPlayerAuctionData (20-22)'!$F:$F,2020)</f>
        <v>0</v>
      </c>
      <c r="D85" s="30">
        <f>COUNTIFS('IPLPlayerAuctionData (20-22)'!$A:$A,'IPL - Bowler Database (20-22)'!$A85,'IPLPlayerAuctionData (20-22)'!$F:$F,2021)</f>
        <v>0</v>
      </c>
      <c r="E85" s="30">
        <f>COUNTIFS('IPLPlayerAuctionData (20-22)'!$A:$A,'IPL - Bowler Database (20-22)'!$A85,'IPLPlayerAuctionData (20-22)'!$F:$F,2022)</f>
        <v>1</v>
      </c>
      <c r="F85" s="30">
        <f>COUNTIFS('IPL20 - Most Wickets'!$B:$B,$A85)</f>
        <v>0</v>
      </c>
      <c r="G85" s="30">
        <f>COUNTIFS('IPL21 - Most Wickets'!$B:$B,$A85)</f>
        <v>0</v>
      </c>
      <c r="H85" s="30">
        <f>COUNTIFS('IPL22 - Most Wickets'!$B:$B,$A85)</f>
        <v>1</v>
      </c>
      <c r="I85" s="6">
        <f>_xlfn.IFNA(VLOOKUP($A85,'IPL20 - Most Wickets'!$B$2:$M$80,2,FALSE),0)</f>
        <v>0</v>
      </c>
      <c r="J85" s="6">
        <f>_xlfn.IFNA(VLOOKUP($A85,'IPL21 - Most Wickets'!$B$2:$M$91,2,FALSE),0)</f>
        <v>0</v>
      </c>
      <c r="K85" s="6">
        <f>_xlfn.IFNA(VLOOKUP($A85,'IPL22 - Most Wickets'!$B$2:$M$105,2,FALSE),0)</f>
        <v>2</v>
      </c>
      <c r="L85" s="6">
        <f t="shared" si="10"/>
        <v>2</v>
      </c>
      <c r="M85">
        <f t="shared" si="11"/>
        <v>1</v>
      </c>
      <c r="N85">
        <f t="shared" si="12"/>
        <v>1</v>
      </c>
      <c r="O85">
        <f t="shared" si="13"/>
        <v>2</v>
      </c>
      <c r="P85">
        <f t="shared" si="14"/>
        <v>1</v>
      </c>
      <c r="Q85">
        <f t="shared" si="15"/>
        <v>0</v>
      </c>
      <c r="R85">
        <f t="shared" si="16"/>
        <v>0</v>
      </c>
      <c r="S85">
        <f t="shared" si="17"/>
        <v>0</v>
      </c>
      <c r="T85">
        <f t="shared" si="18"/>
        <v>0</v>
      </c>
    </row>
    <row r="86" spans="1:20" ht="15.75" customHeight="1" x14ac:dyDescent="0.2">
      <c r="A86" s="6" t="s">
        <v>801</v>
      </c>
      <c r="B86" t="str">
        <f>_xlfn.IFNA(VLOOKUP(A86,'IPLPlayerAuctionData (20-22)'!$A$3:$G$501,7,FALSE),"Others")</f>
        <v>Others</v>
      </c>
      <c r="C86" s="30">
        <f>COUNTIFS('IPLPlayerAuctionData (20-22)'!$A:$A,'IPL - Bowler Database (20-22)'!$A86,'IPLPlayerAuctionData (20-22)'!$F:$F,2020)</f>
        <v>0</v>
      </c>
      <c r="D86" s="30">
        <f>COUNTIFS('IPLPlayerAuctionData (20-22)'!$A:$A,'IPL - Bowler Database (20-22)'!$A86,'IPLPlayerAuctionData (20-22)'!$F:$F,2021)</f>
        <v>0</v>
      </c>
      <c r="E86" s="30">
        <f>COUNTIFS('IPLPlayerAuctionData (20-22)'!$A:$A,'IPL - Bowler Database (20-22)'!$A86,'IPLPlayerAuctionData (20-22)'!$F:$F,2022)</f>
        <v>0</v>
      </c>
      <c r="F86" s="30">
        <f>COUNTIFS('IPL20 - Most Wickets'!$B:$B,$A86)</f>
        <v>0</v>
      </c>
      <c r="G86" s="30">
        <f>COUNTIFS('IPL21 - Most Wickets'!$B:$B,$A86)</f>
        <v>0</v>
      </c>
      <c r="H86" s="30">
        <f>COUNTIFS('IPL22 - Most Wickets'!$B:$B,$A86)</f>
        <v>1</v>
      </c>
      <c r="I86" s="6">
        <f>_xlfn.IFNA(VLOOKUP($A86,'IPL20 - Most Wickets'!$B$2:$M$80,2,FALSE),0)</f>
        <v>0</v>
      </c>
      <c r="J86" s="6">
        <f>_xlfn.IFNA(VLOOKUP($A86,'IPL21 - Most Wickets'!$B$2:$M$91,2,FALSE),0)</f>
        <v>0</v>
      </c>
      <c r="K86" s="6">
        <f>_xlfn.IFNA(VLOOKUP($A86,'IPL22 - Most Wickets'!$B$2:$M$105,2,FALSE),0)</f>
        <v>2</v>
      </c>
      <c r="L86" s="6">
        <f t="shared" si="10"/>
        <v>2</v>
      </c>
      <c r="M86">
        <f t="shared" si="11"/>
        <v>0</v>
      </c>
      <c r="N86">
        <f t="shared" si="12"/>
        <v>1</v>
      </c>
      <c r="O86">
        <f t="shared" si="13"/>
        <v>2</v>
      </c>
      <c r="P86">
        <f t="shared" si="14"/>
        <v>1</v>
      </c>
      <c r="Q86">
        <f t="shared" si="15"/>
        <v>1</v>
      </c>
      <c r="R86">
        <f t="shared" si="16"/>
        <v>1</v>
      </c>
      <c r="S86">
        <f t="shared" si="17"/>
        <v>0</v>
      </c>
      <c r="T86">
        <f t="shared" si="18"/>
        <v>0</v>
      </c>
    </row>
    <row r="87" spans="1:20" ht="15.75" customHeight="1" x14ac:dyDescent="0.2">
      <c r="A87" s="6" t="s">
        <v>295</v>
      </c>
      <c r="B87" t="str">
        <f>_xlfn.IFNA(VLOOKUP(A87,'IPLPlayerAuctionData (20-22)'!$A$3:$G$501,7,FALSE),"Others")</f>
        <v>Indian</v>
      </c>
      <c r="C87" s="30">
        <f>COUNTIFS('IPLPlayerAuctionData (20-22)'!$A:$A,'IPL - Bowler Database (20-22)'!$A87,'IPLPlayerAuctionData (20-22)'!$F:$F,2020)</f>
        <v>1</v>
      </c>
      <c r="D87" s="30">
        <f>COUNTIFS('IPLPlayerAuctionData (20-22)'!$A:$A,'IPL - Bowler Database (20-22)'!$A87,'IPLPlayerAuctionData (20-22)'!$F:$F,2021)</f>
        <v>1</v>
      </c>
      <c r="E87" s="30">
        <f>COUNTIFS('IPLPlayerAuctionData (20-22)'!$A:$A,'IPL - Bowler Database (20-22)'!$A87,'IPLPlayerAuctionData (20-22)'!$F:$F,2022)</f>
        <v>1</v>
      </c>
      <c r="F87" s="30">
        <f>COUNTIFS('IPL20 - Most Wickets'!$B:$B,$A87)</f>
        <v>1</v>
      </c>
      <c r="G87" s="30">
        <f>COUNTIFS('IPL21 - Most Wickets'!$B:$B,$A87)</f>
        <v>1</v>
      </c>
      <c r="H87" s="30">
        <f>COUNTIFS('IPL22 - Most Wickets'!$B:$B,$A87)</f>
        <v>1</v>
      </c>
      <c r="I87" s="6">
        <f>_xlfn.IFNA(VLOOKUP($A87,'IPL20 - Most Wickets'!$B$2:$M$80,2,FALSE),0)</f>
        <v>13</v>
      </c>
      <c r="J87" s="6">
        <f>_xlfn.IFNA(VLOOKUP($A87,'IPL21 - Most Wickets'!$B$2:$M$91,2,FALSE),0)</f>
        <v>7</v>
      </c>
      <c r="K87" s="6">
        <f>_xlfn.IFNA(VLOOKUP($A87,'IPL22 - Most Wickets'!$B$2:$M$105,2,FALSE),0)</f>
        <v>5</v>
      </c>
      <c r="L87" s="6">
        <f t="shared" si="10"/>
        <v>25</v>
      </c>
      <c r="M87">
        <f t="shared" si="11"/>
        <v>3</v>
      </c>
      <c r="N87">
        <f t="shared" si="12"/>
        <v>3</v>
      </c>
      <c r="O87">
        <f t="shared" si="13"/>
        <v>0</v>
      </c>
      <c r="P87">
        <f t="shared" si="14"/>
        <v>1</v>
      </c>
      <c r="Q87">
        <f t="shared" si="15"/>
        <v>0</v>
      </c>
      <c r="R87">
        <f t="shared" si="16"/>
        <v>0</v>
      </c>
      <c r="S87">
        <f t="shared" si="17"/>
        <v>1</v>
      </c>
      <c r="T87">
        <f t="shared" si="18"/>
        <v>0</v>
      </c>
    </row>
    <row r="88" spans="1:20" ht="15.75" customHeight="1" x14ac:dyDescent="0.2">
      <c r="A88" s="6" t="s">
        <v>169</v>
      </c>
      <c r="B88" t="str">
        <f>_xlfn.IFNA(VLOOKUP(A88,'IPLPlayerAuctionData (20-22)'!$A$3:$G$501,7,FALSE),"Others")</f>
        <v>Indian</v>
      </c>
      <c r="C88" s="30">
        <f>COUNTIFS('IPLPlayerAuctionData (20-22)'!$A:$A,'IPL - Bowler Database (20-22)'!$A88,'IPLPlayerAuctionData (20-22)'!$F:$F,2020)</f>
        <v>0</v>
      </c>
      <c r="D88" s="30">
        <f>COUNTIFS('IPLPlayerAuctionData (20-22)'!$A:$A,'IPL - Bowler Database (20-22)'!$A88,'IPLPlayerAuctionData (20-22)'!$F:$F,2021)</f>
        <v>0</v>
      </c>
      <c r="E88" s="30">
        <f>COUNTIFS('IPLPlayerAuctionData (20-22)'!$A:$A,'IPL - Bowler Database (20-22)'!$A88,'IPLPlayerAuctionData (20-22)'!$F:$F,2022)</f>
        <v>1</v>
      </c>
      <c r="F88" s="30">
        <f>COUNTIFS('IPL20 - Most Wickets'!$B:$B,$A88)</f>
        <v>0</v>
      </c>
      <c r="G88" s="30">
        <f>COUNTIFS('IPL21 - Most Wickets'!$B:$B,$A88)</f>
        <v>0</v>
      </c>
      <c r="H88" s="30">
        <f>COUNTIFS('IPL22 - Most Wickets'!$B:$B,$A88)</f>
        <v>1</v>
      </c>
      <c r="I88" s="6">
        <f>_xlfn.IFNA(VLOOKUP($A88,'IPL20 - Most Wickets'!$B$2:$M$80,2,FALSE),0)</f>
        <v>0</v>
      </c>
      <c r="J88" s="6">
        <f>_xlfn.IFNA(VLOOKUP($A88,'IPL21 - Most Wickets'!$B$2:$M$91,2,FALSE),0)</f>
        <v>0</v>
      </c>
      <c r="K88" s="6">
        <f>_xlfn.IFNA(VLOOKUP($A88,'IPL22 - Most Wickets'!$B$2:$M$105,2,FALSE),0)</f>
        <v>5</v>
      </c>
      <c r="L88" s="6">
        <f t="shared" si="10"/>
        <v>5</v>
      </c>
      <c r="M88">
        <f t="shared" si="11"/>
        <v>1</v>
      </c>
      <c r="N88">
        <f t="shared" si="12"/>
        <v>1</v>
      </c>
      <c r="O88">
        <f t="shared" si="13"/>
        <v>2</v>
      </c>
      <c r="P88">
        <f t="shared" si="14"/>
        <v>1</v>
      </c>
      <c r="Q88">
        <f t="shared" si="15"/>
        <v>0</v>
      </c>
      <c r="R88">
        <f t="shared" si="16"/>
        <v>0</v>
      </c>
      <c r="S88">
        <f t="shared" si="17"/>
        <v>0</v>
      </c>
      <c r="T88">
        <f t="shared" si="18"/>
        <v>0</v>
      </c>
    </row>
    <row r="89" spans="1:20" ht="15.75" customHeight="1" x14ac:dyDescent="0.2">
      <c r="A89" s="6" t="s">
        <v>161</v>
      </c>
      <c r="B89" t="str">
        <f>_xlfn.IFNA(VLOOKUP(A89,'IPLPlayerAuctionData (20-22)'!$A$3:$G$501,7,FALSE),"Others")</f>
        <v>Overseas</v>
      </c>
      <c r="C89" s="30">
        <f>COUNTIFS('IPLPlayerAuctionData (20-22)'!$A:$A,'IPL - Bowler Database (20-22)'!$A89,'IPLPlayerAuctionData (20-22)'!$F:$F,2020)</f>
        <v>0</v>
      </c>
      <c r="D89" s="30">
        <f>COUNTIFS('IPLPlayerAuctionData (20-22)'!$A:$A,'IPL - Bowler Database (20-22)'!$A89,'IPLPlayerAuctionData (20-22)'!$F:$F,2021)</f>
        <v>0</v>
      </c>
      <c r="E89" s="30">
        <f>COUNTIFS('IPLPlayerAuctionData (20-22)'!$A:$A,'IPL - Bowler Database (20-22)'!$A89,'IPLPlayerAuctionData (20-22)'!$F:$F,2022)</f>
        <v>1</v>
      </c>
      <c r="F89" s="30">
        <f>COUNTIFS('IPL20 - Most Wickets'!$B:$B,$A89)</f>
        <v>0</v>
      </c>
      <c r="G89" s="30">
        <f>COUNTIFS('IPL21 - Most Wickets'!$B:$B,$A89)</f>
        <v>0</v>
      </c>
      <c r="H89" s="30">
        <f>COUNTIFS('IPL22 - Most Wickets'!$B:$B,$A89)</f>
        <v>1</v>
      </c>
      <c r="I89" s="6">
        <f>_xlfn.IFNA(VLOOKUP($A89,'IPL20 - Most Wickets'!$B$2:$M$80,2,FALSE),0)</f>
        <v>0</v>
      </c>
      <c r="J89" s="6">
        <f>_xlfn.IFNA(VLOOKUP($A89,'IPL21 - Most Wickets'!$B$2:$M$91,2,FALSE),0)</f>
        <v>0</v>
      </c>
      <c r="K89" s="6">
        <f>_xlfn.IFNA(VLOOKUP($A89,'IPL22 - Most Wickets'!$B$2:$M$105,2,FALSE),0)</f>
        <v>3</v>
      </c>
      <c r="L89" s="6">
        <f t="shared" si="10"/>
        <v>3</v>
      </c>
      <c r="M89">
        <f t="shared" si="11"/>
        <v>1</v>
      </c>
      <c r="N89">
        <f t="shared" si="12"/>
        <v>1</v>
      </c>
      <c r="O89">
        <f t="shared" si="13"/>
        <v>2</v>
      </c>
      <c r="P89">
        <f t="shared" si="14"/>
        <v>1</v>
      </c>
      <c r="Q89">
        <f t="shared" si="15"/>
        <v>0</v>
      </c>
      <c r="R89">
        <f t="shared" si="16"/>
        <v>0</v>
      </c>
      <c r="S89">
        <f t="shared" si="17"/>
        <v>0</v>
      </c>
      <c r="T89">
        <f t="shared" si="18"/>
        <v>0</v>
      </c>
    </row>
    <row r="90" spans="1:20" ht="15.75" customHeight="1" x14ac:dyDescent="0.2">
      <c r="A90" s="6" t="s">
        <v>98</v>
      </c>
      <c r="B90" t="str">
        <f>_xlfn.IFNA(VLOOKUP(A90,'IPLPlayerAuctionData (20-22)'!$A$3:$G$501,7,FALSE),"Others")</f>
        <v>Overseas</v>
      </c>
      <c r="C90" s="30">
        <f>COUNTIFS('IPLPlayerAuctionData (20-22)'!$A:$A,'IPL - Bowler Database (20-22)'!$A90,'IPLPlayerAuctionData (20-22)'!$F:$F,2020)</f>
        <v>1</v>
      </c>
      <c r="D90" s="30">
        <f>COUNTIFS('IPLPlayerAuctionData (20-22)'!$A:$A,'IPL - Bowler Database (20-22)'!$A90,'IPLPlayerAuctionData (20-22)'!$F:$F,2021)</f>
        <v>0</v>
      </c>
      <c r="E90" s="30">
        <f>COUNTIFS('IPLPlayerAuctionData (20-22)'!$A:$A,'IPL - Bowler Database (20-22)'!$A90,'IPLPlayerAuctionData (20-22)'!$F:$F,2022)</f>
        <v>0</v>
      </c>
      <c r="F90" s="30">
        <f>COUNTIFS('IPL20 - Most Wickets'!$B:$B,$A90)</f>
        <v>1</v>
      </c>
      <c r="G90" s="30">
        <f>COUNTIFS('IPL21 - Most Wickets'!$B:$B,$A90)</f>
        <v>0</v>
      </c>
      <c r="H90" s="30">
        <f>COUNTIFS('IPL22 - Most Wickets'!$B:$B,$A90)</f>
        <v>1</v>
      </c>
      <c r="I90" s="6">
        <f>_xlfn.IFNA(VLOOKUP($A90,'IPL20 - Most Wickets'!$B$2:$M$80,2,FALSE),0)</f>
        <v>1</v>
      </c>
      <c r="J90" s="6">
        <f>_xlfn.IFNA(VLOOKUP($A90,'IPL21 - Most Wickets'!$B$2:$M$91,2,FALSE),0)</f>
        <v>0</v>
      </c>
      <c r="K90" s="6">
        <f>_xlfn.IFNA(VLOOKUP($A90,'IPL22 - Most Wickets'!$B$2:$M$105,2,FALSE),0)</f>
        <v>3</v>
      </c>
      <c r="L90" s="6">
        <f t="shared" si="10"/>
        <v>4</v>
      </c>
      <c r="M90">
        <f t="shared" si="11"/>
        <v>1</v>
      </c>
      <c r="N90">
        <f t="shared" si="12"/>
        <v>2</v>
      </c>
      <c r="O90">
        <f t="shared" si="13"/>
        <v>1</v>
      </c>
      <c r="P90">
        <f t="shared" si="14"/>
        <v>1</v>
      </c>
      <c r="Q90">
        <f t="shared" si="15"/>
        <v>1</v>
      </c>
      <c r="R90">
        <f t="shared" si="16"/>
        <v>1</v>
      </c>
      <c r="S90">
        <f t="shared" si="17"/>
        <v>0</v>
      </c>
      <c r="T90">
        <f t="shared" si="18"/>
        <v>0</v>
      </c>
    </row>
    <row r="91" spans="1:20" ht="15.75" customHeight="1" x14ac:dyDescent="0.2">
      <c r="A91" s="6" t="s">
        <v>339</v>
      </c>
      <c r="B91" t="str">
        <f>_xlfn.IFNA(VLOOKUP(A91,'IPLPlayerAuctionData (20-22)'!$A$3:$G$501,7,FALSE),"Others")</f>
        <v>Indian</v>
      </c>
      <c r="C91" s="30">
        <f>COUNTIFS('IPLPlayerAuctionData (20-22)'!$A:$A,'IPL - Bowler Database (20-22)'!$A91,'IPLPlayerAuctionData (20-22)'!$F:$F,2020)</f>
        <v>0</v>
      </c>
      <c r="D91" s="30">
        <f>COUNTIFS('IPLPlayerAuctionData (20-22)'!$A:$A,'IPL - Bowler Database (20-22)'!$A91,'IPLPlayerAuctionData (20-22)'!$F:$F,2021)</f>
        <v>0</v>
      </c>
      <c r="E91" s="30">
        <f>COUNTIFS('IPLPlayerAuctionData (20-22)'!$A:$A,'IPL - Bowler Database (20-22)'!$A91,'IPLPlayerAuctionData (20-22)'!$F:$F,2022)</f>
        <v>1</v>
      </c>
      <c r="F91" s="30">
        <f>COUNTIFS('IPL20 - Most Wickets'!$B:$B,$A91)</f>
        <v>0</v>
      </c>
      <c r="G91" s="30">
        <f>COUNTIFS('IPL21 - Most Wickets'!$B:$B,$A91)</f>
        <v>0</v>
      </c>
      <c r="H91" s="30">
        <f>COUNTIFS('IPL22 - Most Wickets'!$B:$B,$A91)</f>
        <v>1</v>
      </c>
      <c r="I91" s="6">
        <f>_xlfn.IFNA(VLOOKUP($A91,'IPL20 - Most Wickets'!$B$2:$M$80,2,FALSE),0)</f>
        <v>0</v>
      </c>
      <c r="J91" s="6">
        <f>_xlfn.IFNA(VLOOKUP($A91,'IPL21 - Most Wickets'!$B$2:$M$91,2,FALSE),0)</f>
        <v>0</v>
      </c>
      <c r="K91" s="6">
        <f>_xlfn.IFNA(VLOOKUP($A91,'IPL22 - Most Wickets'!$B$2:$M$105,2,FALSE),0)</f>
        <v>2</v>
      </c>
      <c r="L91" s="6">
        <f t="shared" si="10"/>
        <v>2</v>
      </c>
      <c r="M91">
        <f t="shared" si="11"/>
        <v>1</v>
      </c>
      <c r="N91">
        <f t="shared" si="12"/>
        <v>1</v>
      </c>
      <c r="O91">
        <f t="shared" si="13"/>
        <v>2</v>
      </c>
      <c r="P91">
        <f t="shared" si="14"/>
        <v>1</v>
      </c>
      <c r="Q91">
        <f t="shared" si="15"/>
        <v>0</v>
      </c>
      <c r="R91">
        <f t="shared" si="16"/>
        <v>0</v>
      </c>
      <c r="S91">
        <f t="shared" si="17"/>
        <v>0</v>
      </c>
      <c r="T91">
        <f t="shared" si="18"/>
        <v>0</v>
      </c>
    </row>
    <row r="92" spans="1:20" ht="15.75" customHeight="1" x14ac:dyDescent="0.2">
      <c r="A92" s="6" t="s">
        <v>131</v>
      </c>
      <c r="B92" t="str">
        <f>_xlfn.IFNA(VLOOKUP(A92,'IPLPlayerAuctionData (20-22)'!$A$3:$G$501,7,FALSE),"Others")</f>
        <v>Overseas</v>
      </c>
      <c r="C92" s="30">
        <f>COUNTIFS('IPLPlayerAuctionData (20-22)'!$A:$A,'IPL - Bowler Database (20-22)'!$A92,'IPLPlayerAuctionData (20-22)'!$F:$F,2020)</f>
        <v>1</v>
      </c>
      <c r="D92" s="30">
        <f>COUNTIFS('IPLPlayerAuctionData (20-22)'!$A:$A,'IPL - Bowler Database (20-22)'!$A92,'IPLPlayerAuctionData (20-22)'!$F:$F,2021)</f>
        <v>1</v>
      </c>
      <c r="E92" s="30">
        <f>COUNTIFS('IPLPlayerAuctionData (20-22)'!$A:$A,'IPL - Bowler Database (20-22)'!$A92,'IPLPlayerAuctionData (20-22)'!$F:$F,2022)</f>
        <v>1</v>
      </c>
      <c r="F92" s="30">
        <f>COUNTIFS('IPL20 - Most Wickets'!$B:$B,$A92)</f>
        <v>1</v>
      </c>
      <c r="G92" s="30">
        <f>COUNTIFS('IPL21 - Most Wickets'!$B:$B,$A92)</f>
        <v>1</v>
      </c>
      <c r="H92" s="30">
        <f>COUNTIFS('IPL22 - Most Wickets'!$B:$B,$A92)</f>
        <v>1</v>
      </c>
      <c r="I92" s="6">
        <f>_xlfn.IFNA(VLOOKUP($A92,'IPL20 - Most Wickets'!$B$2:$M$80,2,FALSE),0)</f>
        <v>9</v>
      </c>
      <c r="J92" s="6">
        <f>_xlfn.IFNA(VLOOKUP($A92,'IPL21 - Most Wickets'!$B$2:$M$91,2,FALSE),0)</f>
        <v>4</v>
      </c>
      <c r="K92" s="6">
        <f>_xlfn.IFNA(VLOOKUP($A92,'IPL22 - Most Wickets'!$B$2:$M$105,2,FALSE),0)</f>
        <v>4</v>
      </c>
      <c r="L92" s="6">
        <f t="shared" si="10"/>
        <v>17</v>
      </c>
      <c r="M92">
        <f t="shared" si="11"/>
        <v>3</v>
      </c>
      <c r="N92">
        <f t="shared" si="12"/>
        <v>3</v>
      </c>
      <c r="O92">
        <f t="shared" si="13"/>
        <v>0</v>
      </c>
      <c r="P92">
        <f t="shared" si="14"/>
        <v>1</v>
      </c>
      <c r="Q92">
        <f t="shared" si="15"/>
        <v>0</v>
      </c>
      <c r="R92">
        <f t="shared" si="16"/>
        <v>0</v>
      </c>
      <c r="S92">
        <f t="shared" si="17"/>
        <v>1</v>
      </c>
      <c r="T92">
        <f t="shared" si="18"/>
        <v>1</v>
      </c>
    </row>
    <row r="93" spans="1:20" ht="15.75" customHeight="1" x14ac:dyDescent="0.2">
      <c r="A93" s="6" t="s">
        <v>139</v>
      </c>
      <c r="B93" t="str">
        <f>_xlfn.IFNA(VLOOKUP(A93,'IPLPlayerAuctionData (20-22)'!$A$3:$G$501,7,FALSE),"Others")</f>
        <v>Indian</v>
      </c>
      <c r="C93" s="30">
        <f>COUNTIFS('IPLPlayerAuctionData (20-22)'!$A:$A,'IPL - Bowler Database (20-22)'!$A93,'IPLPlayerAuctionData (20-22)'!$F:$F,2020)</f>
        <v>0</v>
      </c>
      <c r="D93" s="30">
        <f>COUNTIFS('IPLPlayerAuctionData (20-22)'!$A:$A,'IPL - Bowler Database (20-22)'!$A93,'IPLPlayerAuctionData (20-22)'!$F:$F,2021)</f>
        <v>0</v>
      </c>
      <c r="E93" s="30">
        <f>COUNTIFS('IPLPlayerAuctionData (20-22)'!$A:$A,'IPL - Bowler Database (20-22)'!$A93,'IPLPlayerAuctionData (20-22)'!$F:$F,2022)</f>
        <v>1</v>
      </c>
      <c r="F93" s="30">
        <f>COUNTIFS('IPL20 - Most Wickets'!$B:$B,$A93)</f>
        <v>0</v>
      </c>
      <c r="G93" s="30">
        <f>COUNTIFS('IPL21 - Most Wickets'!$B:$B,$A93)</f>
        <v>0</v>
      </c>
      <c r="H93" s="30">
        <f>COUNTIFS('IPL22 - Most Wickets'!$B:$B,$A93)</f>
        <v>1</v>
      </c>
      <c r="I93" s="6">
        <f>_xlfn.IFNA(VLOOKUP($A93,'IPL20 - Most Wickets'!$B$2:$M$80,2,FALSE),0)</f>
        <v>0</v>
      </c>
      <c r="J93" s="6">
        <f>_xlfn.IFNA(VLOOKUP($A93,'IPL21 - Most Wickets'!$B$2:$M$91,2,FALSE),0)</f>
        <v>0</v>
      </c>
      <c r="K93" s="6">
        <f>_xlfn.IFNA(VLOOKUP($A93,'IPL22 - Most Wickets'!$B$2:$M$105,2,FALSE),0)</f>
        <v>2</v>
      </c>
      <c r="L93" s="6">
        <f t="shared" si="10"/>
        <v>2</v>
      </c>
      <c r="M93">
        <f t="shared" si="11"/>
        <v>1</v>
      </c>
      <c r="N93">
        <f t="shared" si="12"/>
        <v>1</v>
      </c>
      <c r="O93">
        <f t="shared" si="13"/>
        <v>2</v>
      </c>
      <c r="P93">
        <f t="shared" si="14"/>
        <v>1</v>
      </c>
      <c r="Q93">
        <f t="shared" si="15"/>
        <v>0</v>
      </c>
      <c r="R93">
        <f t="shared" si="16"/>
        <v>0</v>
      </c>
      <c r="S93">
        <f t="shared" si="17"/>
        <v>0</v>
      </c>
      <c r="T93">
        <f t="shared" si="18"/>
        <v>0</v>
      </c>
    </row>
    <row r="94" spans="1:20" ht="15.75" customHeight="1" x14ac:dyDescent="0.2">
      <c r="A94" s="6" t="s">
        <v>143</v>
      </c>
      <c r="B94" t="str">
        <f>_xlfn.IFNA(VLOOKUP(A94,'IPLPlayerAuctionData (20-22)'!$A$3:$G$501,7,FALSE),"Others")</f>
        <v>Overseas</v>
      </c>
      <c r="C94" s="30">
        <f>COUNTIFS('IPLPlayerAuctionData (20-22)'!$A:$A,'IPL - Bowler Database (20-22)'!$A94,'IPLPlayerAuctionData (20-22)'!$F:$F,2020)</f>
        <v>0</v>
      </c>
      <c r="D94" s="30">
        <f>COUNTIFS('IPLPlayerAuctionData (20-22)'!$A:$A,'IPL - Bowler Database (20-22)'!$A94,'IPLPlayerAuctionData (20-22)'!$F:$F,2021)</f>
        <v>0</v>
      </c>
      <c r="E94" s="30">
        <f>COUNTIFS('IPLPlayerAuctionData (20-22)'!$A:$A,'IPL - Bowler Database (20-22)'!$A94,'IPLPlayerAuctionData (20-22)'!$F:$F,2022)</f>
        <v>1</v>
      </c>
      <c r="F94" s="30">
        <f>COUNTIFS('IPL20 - Most Wickets'!$B:$B,$A94)</f>
        <v>0</v>
      </c>
      <c r="G94" s="30">
        <f>COUNTIFS('IPL21 - Most Wickets'!$B:$B,$A94)</f>
        <v>0</v>
      </c>
      <c r="H94" s="30">
        <f>COUNTIFS('IPL22 - Most Wickets'!$B:$B,$A94)</f>
        <v>1</v>
      </c>
      <c r="I94" s="6">
        <f>_xlfn.IFNA(VLOOKUP($A94,'IPL20 - Most Wickets'!$B$2:$M$80,2,FALSE),0)</f>
        <v>0</v>
      </c>
      <c r="J94" s="6">
        <f>_xlfn.IFNA(VLOOKUP($A94,'IPL21 - Most Wickets'!$B$2:$M$91,2,FALSE),0)</f>
        <v>0</v>
      </c>
      <c r="K94" s="6">
        <f>_xlfn.IFNA(VLOOKUP($A94,'IPL22 - Most Wickets'!$B$2:$M$105,2,FALSE),0)</f>
        <v>4</v>
      </c>
      <c r="L94" s="6">
        <f t="shared" si="10"/>
        <v>4</v>
      </c>
      <c r="M94">
        <f t="shared" si="11"/>
        <v>1</v>
      </c>
      <c r="N94">
        <f t="shared" si="12"/>
        <v>1</v>
      </c>
      <c r="O94">
        <f t="shared" si="13"/>
        <v>2</v>
      </c>
      <c r="P94">
        <f t="shared" si="14"/>
        <v>1</v>
      </c>
      <c r="Q94">
        <f t="shared" si="15"/>
        <v>0</v>
      </c>
      <c r="R94">
        <f t="shared" si="16"/>
        <v>0</v>
      </c>
      <c r="S94">
        <f t="shared" si="17"/>
        <v>0</v>
      </c>
      <c r="T94">
        <f t="shared" si="18"/>
        <v>0</v>
      </c>
    </row>
    <row r="95" spans="1:20" ht="15.75" customHeight="1" x14ac:dyDescent="0.2">
      <c r="A95" s="6" t="s">
        <v>107</v>
      </c>
      <c r="B95" t="str">
        <f>_xlfn.IFNA(VLOOKUP(A95,'IPLPlayerAuctionData (20-22)'!$A$3:$G$501,7,FALSE),"Others")</f>
        <v>Indian</v>
      </c>
      <c r="C95" s="30">
        <f>COUNTIFS('IPLPlayerAuctionData (20-22)'!$A:$A,'IPL - Bowler Database (20-22)'!$A95,'IPLPlayerAuctionData (20-22)'!$F:$F,2020)</f>
        <v>0</v>
      </c>
      <c r="D95" s="30">
        <f>COUNTIFS('IPLPlayerAuctionData (20-22)'!$A:$A,'IPL - Bowler Database (20-22)'!$A95,'IPLPlayerAuctionData (20-22)'!$F:$F,2021)</f>
        <v>0</v>
      </c>
      <c r="E95" s="30">
        <f>COUNTIFS('IPLPlayerAuctionData (20-22)'!$A:$A,'IPL - Bowler Database (20-22)'!$A95,'IPLPlayerAuctionData (20-22)'!$F:$F,2022)</f>
        <v>1</v>
      </c>
      <c r="F95" s="30">
        <f>COUNTIFS('IPL20 - Most Wickets'!$B:$B,$A95)</f>
        <v>0</v>
      </c>
      <c r="G95" s="30">
        <f>COUNTIFS('IPL21 - Most Wickets'!$B:$B,$A95)</f>
        <v>0</v>
      </c>
      <c r="H95" s="30">
        <f>COUNTIFS('IPL22 - Most Wickets'!$B:$B,$A95)</f>
        <v>1</v>
      </c>
      <c r="I95" s="6">
        <f>_xlfn.IFNA(VLOOKUP($A95,'IPL20 - Most Wickets'!$B$2:$M$80,2,FALSE),0)</f>
        <v>0</v>
      </c>
      <c r="J95" s="6">
        <f>_xlfn.IFNA(VLOOKUP($A95,'IPL21 - Most Wickets'!$B$2:$M$91,2,FALSE),0)</f>
        <v>0</v>
      </c>
      <c r="K95" s="6">
        <f>_xlfn.IFNA(VLOOKUP($A95,'IPL22 - Most Wickets'!$B$2:$M$105,2,FALSE),0)</f>
        <v>2</v>
      </c>
      <c r="L95" s="6">
        <f t="shared" si="10"/>
        <v>2</v>
      </c>
      <c r="M95">
        <f t="shared" si="11"/>
        <v>1</v>
      </c>
      <c r="N95">
        <f t="shared" si="12"/>
        <v>1</v>
      </c>
      <c r="O95">
        <f t="shared" si="13"/>
        <v>2</v>
      </c>
      <c r="P95">
        <f t="shared" si="14"/>
        <v>1</v>
      </c>
      <c r="Q95">
        <f t="shared" si="15"/>
        <v>0</v>
      </c>
      <c r="R95">
        <f t="shared" si="16"/>
        <v>0</v>
      </c>
      <c r="S95">
        <f t="shared" si="17"/>
        <v>0</v>
      </c>
      <c r="T95">
        <f t="shared" si="18"/>
        <v>0</v>
      </c>
    </row>
    <row r="96" spans="1:20" ht="15.75" customHeight="1" x14ac:dyDescent="0.2">
      <c r="A96" s="6" t="s">
        <v>225</v>
      </c>
      <c r="B96" t="str">
        <f>_xlfn.IFNA(VLOOKUP(A96,'IPLPlayerAuctionData (20-22)'!$A$3:$G$501,7,FALSE),"Others")</f>
        <v>Indian</v>
      </c>
      <c r="C96" s="30">
        <f>COUNTIFS('IPLPlayerAuctionData (20-22)'!$A:$A,'IPL - Bowler Database (20-22)'!$A96,'IPLPlayerAuctionData (20-22)'!$F:$F,2020)</f>
        <v>0</v>
      </c>
      <c r="D96" s="30">
        <f>COUNTIFS('IPLPlayerAuctionData (20-22)'!$A:$A,'IPL - Bowler Database (20-22)'!$A96,'IPLPlayerAuctionData (20-22)'!$F:$F,2021)</f>
        <v>0</v>
      </c>
      <c r="E96" s="30">
        <f>COUNTIFS('IPLPlayerAuctionData (20-22)'!$A:$A,'IPL - Bowler Database (20-22)'!$A96,'IPLPlayerAuctionData (20-22)'!$F:$F,2022)</f>
        <v>1</v>
      </c>
      <c r="F96" s="30">
        <f>COUNTIFS('IPL20 - Most Wickets'!$B:$B,$A96)</f>
        <v>0</v>
      </c>
      <c r="G96" s="30">
        <f>COUNTIFS('IPL21 - Most Wickets'!$B:$B,$A96)</f>
        <v>0</v>
      </c>
      <c r="H96" s="30">
        <f>COUNTIFS('IPL22 - Most Wickets'!$B:$B,$A96)</f>
        <v>1</v>
      </c>
      <c r="I96" s="6">
        <f>_xlfn.IFNA(VLOOKUP($A96,'IPL20 - Most Wickets'!$B$2:$M$80,2,FALSE),0)</f>
        <v>0</v>
      </c>
      <c r="J96" s="6">
        <f>_xlfn.IFNA(VLOOKUP($A96,'IPL21 - Most Wickets'!$B$2:$M$91,2,FALSE),0)</f>
        <v>0</v>
      </c>
      <c r="K96" s="6">
        <f>_xlfn.IFNA(VLOOKUP($A96,'IPL22 - Most Wickets'!$B$2:$M$105,2,FALSE),0)</f>
        <v>2</v>
      </c>
      <c r="L96" s="6">
        <f t="shared" si="10"/>
        <v>2</v>
      </c>
      <c r="M96">
        <f t="shared" si="11"/>
        <v>1</v>
      </c>
      <c r="N96">
        <f t="shared" si="12"/>
        <v>1</v>
      </c>
      <c r="O96">
        <f t="shared" si="13"/>
        <v>2</v>
      </c>
      <c r="P96">
        <f t="shared" si="14"/>
        <v>1</v>
      </c>
      <c r="Q96">
        <f t="shared" si="15"/>
        <v>0</v>
      </c>
      <c r="R96">
        <f t="shared" si="16"/>
        <v>0</v>
      </c>
      <c r="S96">
        <f t="shared" si="17"/>
        <v>0</v>
      </c>
      <c r="T96">
        <f t="shared" si="18"/>
        <v>0</v>
      </c>
    </row>
    <row r="97" spans="1:20" ht="15.75" customHeight="1" x14ac:dyDescent="0.2">
      <c r="A97" s="6" t="s">
        <v>334</v>
      </c>
      <c r="B97" t="str">
        <f>_xlfn.IFNA(VLOOKUP(A97,'IPLPlayerAuctionData (20-22)'!$A$3:$G$501,7,FALSE),"Others")</f>
        <v>Indian</v>
      </c>
      <c r="C97" s="30">
        <f>COUNTIFS('IPLPlayerAuctionData (20-22)'!$A:$A,'IPL - Bowler Database (20-22)'!$A97,'IPLPlayerAuctionData (20-22)'!$F:$F,2020)</f>
        <v>1</v>
      </c>
      <c r="D97" s="30">
        <f>COUNTIFS('IPLPlayerAuctionData (20-22)'!$A:$A,'IPL - Bowler Database (20-22)'!$A97,'IPLPlayerAuctionData (20-22)'!$F:$F,2021)</f>
        <v>0</v>
      </c>
      <c r="E97" s="30">
        <f>COUNTIFS('IPLPlayerAuctionData (20-22)'!$A:$A,'IPL - Bowler Database (20-22)'!$A97,'IPLPlayerAuctionData (20-22)'!$F:$F,2022)</f>
        <v>1</v>
      </c>
      <c r="F97" s="30">
        <f>COUNTIFS('IPL20 - Most Wickets'!$B:$B,$A97)</f>
        <v>1</v>
      </c>
      <c r="G97" s="30">
        <f>COUNTIFS('IPL21 - Most Wickets'!$B:$B,$A97)</f>
        <v>0</v>
      </c>
      <c r="H97" s="30">
        <f>COUNTIFS('IPL22 - Most Wickets'!$B:$B,$A97)</f>
        <v>1</v>
      </c>
      <c r="I97" s="6">
        <f>_xlfn.IFNA(VLOOKUP($A97,'IPL20 - Most Wickets'!$B$2:$M$80,2,FALSE),0)</f>
        <v>5</v>
      </c>
      <c r="J97" s="6">
        <f>_xlfn.IFNA(VLOOKUP($A97,'IPL21 - Most Wickets'!$B$2:$M$91,2,FALSE),0)</f>
        <v>0</v>
      </c>
      <c r="K97" s="6">
        <f>_xlfn.IFNA(VLOOKUP($A97,'IPL22 - Most Wickets'!$B$2:$M$105,2,FALSE),0)</f>
        <v>2</v>
      </c>
      <c r="L97" s="6">
        <f t="shared" si="10"/>
        <v>7</v>
      </c>
      <c r="M97">
        <f t="shared" si="11"/>
        <v>2</v>
      </c>
      <c r="N97">
        <f t="shared" si="12"/>
        <v>2</v>
      </c>
      <c r="O97">
        <f t="shared" si="13"/>
        <v>1</v>
      </c>
      <c r="P97">
        <f t="shared" si="14"/>
        <v>1</v>
      </c>
      <c r="Q97">
        <f t="shared" si="15"/>
        <v>0</v>
      </c>
      <c r="R97">
        <f t="shared" si="16"/>
        <v>0</v>
      </c>
      <c r="S97">
        <f t="shared" si="17"/>
        <v>0</v>
      </c>
      <c r="T97">
        <f t="shared" si="18"/>
        <v>0</v>
      </c>
    </row>
    <row r="98" spans="1:20" ht="15.75" customHeight="1" x14ac:dyDescent="0.2">
      <c r="A98" s="6" t="s">
        <v>198</v>
      </c>
      <c r="B98" t="str">
        <f>_xlfn.IFNA(VLOOKUP(A98,'IPLPlayerAuctionData (20-22)'!$A$3:$G$501,7,FALSE),"Others")</f>
        <v>Indian</v>
      </c>
      <c r="C98" s="30">
        <f>COUNTIFS('IPLPlayerAuctionData (20-22)'!$A:$A,'IPL - Bowler Database (20-22)'!$A98,'IPLPlayerAuctionData (20-22)'!$F:$F,2020)</f>
        <v>1</v>
      </c>
      <c r="D98" s="30">
        <f>COUNTIFS('IPLPlayerAuctionData (20-22)'!$A:$A,'IPL - Bowler Database (20-22)'!$A98,'IPLPlayerAuctionData (20-22)'!$F:$F,2021)</f>
        <v>1</v>
      </c>
      <c r="E98" s="30">
        <f>COUNTIFS('IPLPlayerAuctionData (20-22)'!$A:$A,'IPL - Bowler Database (20-22)'!$A98,'IPLPlayerAuctionData (20-22)'!$F:$F,2022)</f>
        <v>1</v>
      </c>
      <c r="F98" s="30">
        <f>COUNTIFS('IPL20 - Most Wickets'!$B:$B,$A98)</f>
        <v>1</v>
      </c>
      <c r="G98" s="30">
        <f>COUNTIFS('IPL21 - Most Wickets'!$B:$B,$A98)</f>
        <v>1</v>
      </c>
      <c r="H98" s="30">
        <f>COUNTIFS('IPL22 - Most Wickets'!$B:$B,$A98)</f>
        <v>1</v>
      </c>
      <c r="I98" s="6">
        <f>_xlfn.IFNA(VLOOKUP($A98,'IPL20 - Most Wickets'!$B$2:$M$80,2,FALSE),0)</f>
        <v>10</v>
      </c>
      <c r="J98" s="6">
        <f>_xlfn.IFNA(VLOOKUP($A98,'IPL21 - Most Wickets'!$B$2:$M$91,2,FALSE),0)</f>
        <v>4</v>
      </c>
      <c r="K98" s="6">
        <f>_xlfn.IFNA(VLOOKUP($A98,'IPL22 - Most Wickets'!$B$2:$M$105,2,FALSE),0)</f>
        <v>2</v>
      </c>
      <c r="L98" s="6">
        <f t="shared" si="10"/>
        <v>16</v>
      </c>
      <c r="M98">
        <f t="shared" si="11"/>
        <v>3</v>
      </c>
      <c r="N98">
        <f t="shared" si="12"/>
        <v>3</v>
      </c>
      <c r="O98">
        <f t="shared" si="13"/>
        <v>0</v>
      </c>
      <c r="P98">
        <f t="shared" si="14"/>
        <v>1</v>
      </c>
      <c r="Q98">
        <f t="shared" si="15"/>
        <v>0</v>
      </c>
      <c r="R98">
        <f t="shared" si="16"/>
        <v>0</v>
      </c>
      <c r="S98">
        <f t="shared" si="17"/>
        <v>1</v>
      </c>
      <c r="T98">
        <f t="shared" si="18"/>
        <v>0</v>
      </c>
    </row>
    <row r="99" spans="1:20" ht="15.75" customHeight="1" x14ac:dyDescent="0.2">
      <c r="A99" s="6" t="s">
        <v>679</v>
      </c>
      <c r="B99" t="str">
        <f>_xlfn.IFNA(VLOOKUP(A99,'IPLPlayerAuctionData (20-22)'!$A$3:$G$501,7,FALSE),"Others")</f>
        <v>Others</v>
      </c>
      <c r="C99" s="30">
        <f>COUNTIFS('IPLPlayerAuctionData (20-22)'!$A:$A,'IPL - Bowler Database (20-22)'!$A99,'IPLPlayerAuctionData (20-22)'!$F:$F,2020)</f>
        <v>0</v>
      </c>
      <c r="D99" s="30">
        <f>COUNTIFS('IPLPlayerAuctionData (20-22)'!$A:$A,'IPL - Bowler Database (20-22)'!$A99,'IPLPlayerAuctionData (20-22)'!$F:$F,2021)</f>
        <v>0</v>
      </c>
      <c r="E99" s="30">
        <f>COUNTIFS('IPLPlayerAuctionData (20-22)'!$A:$A,'IPL - Bowler Database (20-22)'!$A99,'IPLPlayerAuctionData (20-22)'!$F:$F,2022)</f>
        <v>0</v>
      </c>
      <c r="F99" s="30">
        <f>COUNTIFS('IPL20 - Most Wickets'!$B:$B,$A99)</f>
        <v>0</v>
      </c>
      <c r="G99" s="30">
        <f>COUNTIFS('IPL21 - Most Wickets'!$B:$B,$A99)</f>
        <v>0</v>
      </c>
      <c r="H99" s="30">
        <f>COUNTIFS('IPL22 - Most Wickets'!$B:$B,$A99)</f>
        <v>1</v>
      </c>
      <c r="I99" s="6">
        <f>_xlfn.IFNA(VLOOKUP($A99,'IPL20 - Most Wickets'!$B$2:$M$80,2,FALSE),0)</f>
        <v>0</v>
      </c>
      <c r="J99" s="6">
        <f>_xlfn.IFNA(VLOOKUP($A99,'IPL21 - Most Wickets'!$B$2:$M$91,2,FALSE),0)</f>
        <v>0</v>
      </c>
      <c r="K99" s="6">
        <f>_xlfn.IFNA(VLOOKUP($A99,'IPL22 - Most Wickets'!$B$2:$M$105,2,FALSE),0)</f>
        <v>2</v>
      </c>
      <c r="L99" s="6">
        <f t="shared" si="10"/>
        <v>2</v>
      </c>
      <c r="M99">
        <f t="shared" si="11"/>
        <v>0</v>
      </c>
      <c r="N99">
        <f t="shared" si="12"/>
        <v>1</v>
      </c>
      <c r="O99">
        <f t="shared" si="13"/>
        <v>2</v>
      </c>
      <c r="P99">
        <f t="shared" si="14"/>
        <v>1</v>
      </c>
      <c r="Q99">
        <f t="shared" si="15"/>
        <v>1</v>
      </c>
      <c r="R99">
        <f t="shared" si="16"/>
        <v>1</v>
      </c>
      <c r="S99">
        <f t="shared" si="17"/>
        <v>0</v>
      </c>
      <c r="T99">
        <f t="shared" si="18"/>
        <v>0</v>
      </c>
    </row>
    <row r="100" spans="1:20" ht="15.75" customHeight="1" x14ac:dyDescent="0.2">
      <c r="A100" s="6" t="s">
        <v>86</v>
      </c>
      <c r="B100" t="str">
        <f>_xlfn.IFNA(VLOOKUP(A100,'IPLPlayerAuctionData (20-22)'!$A$3:$G$501,7,FALSE),"Others")</f>
        <v>Overseas</v>
      </c>
      <c r="C100" s="30">
        <f>COUNTIFS('IPLPlayerAuctionData (20-22)'!$A:$A,'IPL - Bowler Database (20-22)'!$A100,'IPLPlayerAuctionData (20-22)'!$F:$F,2020)</f>
        <v>0</v>
      </c>
      <c r="D100" s="30">
        <f>COUNTIFS('IPLPlayerAuctionData (20-22)'!$A:$A,'IPL - Bowler Database (20-22)'!$A100,'IPLPlayerAuctionData (20-22)'!$F:$F,2021)</f>
        <v>0</v>
      </c>
      <c r="E100" s="30">
        <f>COUNTIFS('IPLPlayerAuctionData (20-22)'!$A:$A,'IPL - Bowler Database (20-22)'!$A100,'IPLPlayerAuctionData (20-22)'!$F:$F,2022)</f>
        <v>1</v>
      </c>
      <c r="F100" s="30">
        <f>COUNTIFS('IPL20 - Most Wickets'!$B:$B,$A100)</f>
        <v>0</v>
      </c>
      <c r="G100" s="30">
        <f>COUNTIFS('IPL21 - Most Wickets'!$B:$B,$A100)</f>
        <v>0</v>
      </c>
      <c r="H100" s="30">
        <f>COUNTIFS('IPL22 - Most Wickets'!$B:$B,$A100)</f>
        <v>1</v>
      </c>
      <c r="I100" s="6">
        <f>_xlfn.IFNA(VLOOKUP($A100,'IPL20 - Most Wickets'!$B$2:$M$80,2,FALSE),0)</f>
        <v>0</v>
      </c>
      <c r="J100" s="6">
        <f>_xlfn.IFNA(VLOOKUP($A100,'IPL21 - Most Wickets'!$B$2:$M$91,2,FALSE),0)</f>
        <v>0</v>
      </c>
      <c r="K100" s="6">
        <f>_xlfn.IFNA(VLOOKUP($A100,'IPL22 - Most Wickets'!$B$2:$M$105,2,FALSE),0)</f>
        <v>14</v>
      </c>
      <c r="L100" s="6">
        <f t="shared" si="10"/>
        <v>14</v>
      </c>
      <c r="M100">
        <f t="shared" si="11"/>
        <v>1</v>
      </c>
      <c r="N100">
        <f t="shared" si="12"/>
        <v>1</v>
      </c>
      <c r="O100">
        <f t="shared" si="13"/>
        <v>2</v>
      </c>
      <c r="P100">
        <f t="shared" si="14"/>
        <v>1</v>
      </c>
      <c r="Q100">
        <f t="shared" si="15"/>
        <v>0</v>
      </c>
      <c r="R100">
        <f t="shared" si="16"/>
        <v>0</v>
      </c>
      <c r="S100">
        <f t="shared" si="17"/>
        <v>0</v>
      </c>
      <c r="T100">
        <f t="shared" si="18"/>
        <v>0</v>
      </c>
    </row>
    <row r="101" spans="1:20" ht="15.75" customHeight="1" x14ac:dyDescent="0.2">
      <c r="A101" s="6" t="s">
        <v>146</v>
      </c>
      <c r="B101" t="str">
        <f>_xlfn.IFNA(VLOOKUP(A101,'IPLPlayerAuctionData (20-22)'!$A$3:$G$501,7,FALSE),"Others")</f>
        <v>Indian</v>
      </c>
      <c r="C101" s="30">
        <f>COUNTIFS('IPLPlayerAuctionData (20-22)'!$A:$A,'IPL - Bowler Database (20-22)'!$A101,'IPLPlayerAuctionData (20-22)'!$F:$F,2020)</f>
        <v>1</v>
      </c>
      <c r="D101" s="30">
        <f>COUNTIFS('IPLPlayerAuctionData (20-22)'!$A:$A,'IPL - Bowler Database (20-22)'!$A101,'IPLPlayerAuctionData (20-22)'!$F:$F,2021)</f>
        <v>1</v>
      </c>
      <c r="E101" s="30">
        <f>COUNTIFS('IPLPlayerAuctionData (20-22)'!$A:$A,'IPL - Bowler Database (20-22)'!$A101,'IPLPlayerAuctionData (20-22)'!$F:$F,2022)</f>
        <v>1</v>
      </c>
      <c r="F101" s="30">
        <f>COUNTIFS('IPL20 - Most Wickets'!$B:$B,$A101)</f>
        <v>0</v>
      </c>
      <c r="G101" s="30">
        <f>COUNTIFS('IPL21 - Most Wickets'!$B:$B,$A101)</f>
        <v>1</v>
      </c>
      <c r="H101" s="30">
        <f>COUNTIFS('IPL22 - Most Wickets'!$B:$B,$A101)</f>
        <v>1</v>
      </c>
      <c r="I101" s="6">
        <f>_xlfn.IFNA(VLOOKUP($A101,'IPL20 - Most Wickets'!$B$2:$M$80,2,FALSE),0)</f>
        <v>0</v>
      </c>
      <c r="J101" s="6">
        <f>_xlfn.IFNA(VLOOKUP($A101,'IPL21 - Most Wickets'!$B$2:$M$91,2,FALSE),0)</f>
        <v>12</v>
      </c>
      <c r="K101" s="6">
        <f>_xlfn.IFNA(VLOOKUP($A101,'IPL22 - Most Wickets'!$B$2:$M$105,2,FALSE),0)</f>
        <v>15</v>
      </c>
      <c r="L101" s="6">
        <f t="shared" si="10"/>
        <v>27</v>
      </c>
      <c r="M101">
        <f t="shared" si="11"/>
        <v>3</v>
      </c>
      <c r="N101">
        <f t="shared" si="12"/>
        <v>2</v>
      </c>
      <c r="O101">
        <f t="shared" si="13"/>
        <v>1</v>
      </c>
      <c r="P101">
        <f t="shared" si="14"/>
        <v>1</v>
      </c>
      <c r="Q101">
        <f t="shared" si="15"/>
        <v>-1</v>
      </c>
      <c r="R101">
        <f t="shared" si="16"/>
        <v>0</v>
      </c>
      <c r="S101">
        <f t="shared" si="17"/>
        <v>0</v>
      </c>
      <c r="T101">
        <f t="shared" si="18"/>
        <v>0</v>
      </c>
    </row>
    <row r="102" spans="1:20" ht="15.75" customHeight="1" x14ac:dyDescent="0.2">
      <c r="A102" s="6" t="s">
        <v>315</v>
      </c>
      <c r="B102" t="str">
        <f>_xlfn.IFNA(VLOOKUP(A102,'IPLPlayerAuctionData (20-22)'!$A$3:$G$501,7,FALSE),"Others")</f>
        <v>Indian</v>
      </c>
      <c r="C102" s="30">
        <f>COUNTIFS('IPLPlayerAuctionData (20-22)'!$A:$A,'IPL - Bowler Database (20-22)'!$A102,'IPLPlayerAuctionData (20-22)'!$F:$F,2020)</f>
        <v>1</v>
      </c>
      <c r="D102" s="30">
        <f>COUNTIFS('IPLPlayerAuctionData (20-22)'!$A:$A,'IPL - Bowler Database (20-22)'!$A102,'IPLPlayerAuctionData (20-22)'!$F:$F,2021)</f>
        <v>1</v>
      </c>
      <c r="E102" s="30">
        <f>COUNTIFS('IPLPlayerAuctionData (20-22)'!$A:$A,'IPL - Bowler Database (20-22)'!$A102,'IPLPlayerAuctionData (20-22)'!$F:$F,2022)</f>
        <v>1</v>
      </c>
      <c r="F102" s="30">
        <f>COUNTIFS('IPL20 - Most Wickets'!$B:$B,$A102)</f>
        <v>1</v>
      </c>
      <c r="G102" s="30">
        <f>COUNTIFS('IPL21 - Most Wickets'!$B:$B,$A102)</f>
        <v>0</v>
      </c>
      <c r="H102" s="30">
        <f>COUNTIFS('IPL22 - Most Wickets'!$B:$B,$A102)</f>
        <v>1</v>
      </c>
      <c r="I102" s="6">
        <f>_xlfn.IFNA(VLOOKUP($A102,'IPL20 - Most Wickets'!$B$2:$M$80,2,FALSE),0)</f>
        <v>14</v>
      </c>
      <c r="J102" s="6">
        <f>_xlfn.IFNA(VLOOKUP($A102,'IPL21 - Most Wickets'!$B$2:$M$91,2,FALSE),0)</f>
        <v>0</v>
      </c>
      <c r="K102" s="6">
        <f>_xlfn.IFNA(VLOOKUP($A102,'IPL22 - Most Wickets'!$B$2:$M$105,2,FALSE),0)</f>
        <v>1</v>
      </c>
      <c r="L102" s="6">
        <f t="shared" si="10"/>
        <v>15</v>
      </c>
      <c r="M102">
        <f t="shared" si="11"/>
        <v>3</v>
      </c>
      <c r="N102">
        <f t="shared" si="12"/>
        <v>2</v>
      </c>
      <c r="O102">
        <f t="shared" si="13"/>
        <v>1</v>
      </c>
      <c r="P102">
        <f t="shared" si="14"/>
        <v>1</v>
      </c>
      <c r="Q102">
        <f t="shared" si="15"/>
        <v>-1</v>
      </c>
      <c r="R102">
        <f t="shared" si="16"/>
        <v>0</v>
      </c>
      <c r="S102">
        <f t="shared" si="17"/>
        <v>0</v>
      </c>
      <c r="T102">
        <f t="shared" si="18"/>
        <v>0</v>
      </c>
    </row>
    <row r="103" spans="1:20" ht="15.75" customHeight="1" x14ac:dyDescent="0.2">
      <c r="A103" s="6" t="s">
        <v>159</v>
      </c>
      <c r="B103" t="str">
        <f>_xlfn.IFNA(VLOOKUP(A103,'IPLPlayerAuctionData (20-22)'!$A$3:$G$501,7,FALSE),"Others")</f>
        <v>Overseas</v>
      </c>
      <c r="C103" s="30">
        <f>COUNTIFS('IPLPlayerAuctionData (20-22)'!$A:$A,'IPL - Bowler Database (20-22)'!$A103,'IPLPlayerAuctionData (20-22)'!$F:$F,2020)</f>
        <v>1</v>
      </c>
      <c r="D103" s="30">
        <f>COUNTIFS('IPLPlayerAuctionData (20-22)'!$A:$A,'IPL - Bowler Database (20-22)'!$A103,'IPLPlayerAuctionData (20-22)'!$F:$F,2021)</f>
        <v>1</v>
      </c>
      <c r="E103" s="30">
        <f>COUNTIFS('IPLPlayerAuctionData (20-22)'!$A:$A,'IPL - Bowler Database (20-22)'!$A103,'IPLPlayerAuctionData (20-22)'!$F:$F,2022)</f>
        <v>1</v>
      </c>
      <c r="F103" s="30">
        <f>COUNTIFS('IPL20 - Most Wickets'!$B:$B,$A103)</f>
        <v>0</v>
      </c>
      <c r="G103" s="30">
        <f>COUNTIFS('IPL21 - Most Wickets'!$B:$B,$A103)</f>
        <v>1</v>
      </c>
      <c r="H103" s="30">
        <f>COUNTIFS('IPL22 - Most Wickets'!$B:$B,$A103)</f>
        <v>1</v>
      </c>
      <c r="I103" s="6">
        <f>_xlfn.IFNA(VLOOKUP($A103,'IPL20 - Most Wickets'!$B$2:$M$80,2,FALSE),0)</f>
        <v>0</v>
      </c>
      <c r="J103" s="6">
        <f>_xlfn.IFNA(VLOOKUP($A103,'IPL21 - Most Wickets'!$B$2:$M$91,2,FALSE),0)</f>
        <v>4</v>
      </c>
      <c r="K103" s="6">
        <f>_xlfn.IFNA(VLOOKUP($A103,'IPL22 - Most Wickets'!$B$2:$M$105,2,FALSE),0)</f>
        <v>1</v>
      </c>
      <c r="L103" s="6">
        <f t="shared" si="10"/>
        <v>5</v>
      </c>
      <c r="M103">
        <f t="shared" si="11"/>
        <v>3</v>
      </c>
      <c r="N103">
        <f t="shared" si="12"/>
        <v>2</v>
      </c>
      <c r="O103">
        <f t="shared" si="13"/>
        <v>1</v>
      </c>
      <c r="P103">
        <f t="shared" si="14"/>
        <v>1</v>
      </c>
      <c r="Q103">
        <f t="shared" si="15"/>
        <v>-1</v>
      </c>
      <c r="R103">
        <f t="shared" si="16"/>
        <v>0</v>
      </c>
      <c r="S103">
        <f t="shared" si="17"/>
        <v>0</v>
      </c>
      <c r="T103">
        <f t="shared" si="18"/>
        <v>0</v>
      </c>
    </row>
    <row r="104" spans="1:20" ht="15.75" customHeight="1" x14ac:dyDescent="0.2">
      <c r="A104" s="6" t="s">
        <v>301</v>
      </c>
      <c r="B104" t="str">
        <f>_xlfn.IFNA(VLOOKUP(A104,'IPLPlayerAuctionData (20-22)'!$A$3:$G$501,7,FALSE),"Others")</f>
        <v>Overseas</v>
      </c>
      <c r="C104" s="30">
        <f>COUNTIFS('IPLPlayerAuctionData (20-22)'!$A:$A,'IPL - Bowler Database (20-22)'!$A104,'IPLPlayerAuctionData (20-22)'!$F:$F,2020)</f>
        <v>0</v>
      </c>
      <c r="D104" s="30">
        <f>COUNTIFS('IPLPlayerAuctionData (20-22)'!$A:$A,'IPL - Bowler Database (20-22)'!$A104,'IPLPlayerAuctionData (20-22)'!$F:$F,2021)</f>
        <v>0</v>
      </c>
      <c r="E104" s="30">
        <f>COUNTIFS('IPLPlayerAuctionData (20-22)'!$A:$A,'IPL - Bowler Database (20-22)'!$A104,'IPLPlayerAuctionData (20-22)'!$F:$F,2022)</f>
        <v>1</v>
      </c>
      <c r="F104" s="30">
        <f>COUNTIFS('IPL20 - Most Wickets'!$B:$B,$A104)</f>
        <v>0</v>
      </c>
      <c r="G104" s="30">
        <f>COUNTIFS('IPL21 - Most Wickets'!$B:$B,$A104)</f>
        <v>0</v>
      </c>
      <c r="H104" s="30">
        <f>COUNTIFS('IPL22 - Most Wickets'!$B:$B,$A104)</f>
        <v>1</v>
      </c>
      <c r="I104" s="6">
        <f>_xlfn.IFNA(VLOOKUP($A104,'IPL20 - Most Wickets'!$B$2:$M$80,2,FALSE),0)</f>
        <v>0</v>
      </c>
      <c r="J104" s="6">
        <f>_xlfn.IFNA(VLOOKUP($A104,'IPL21 - Most Wickets'!$B$2:$M$91,2,FALSE),0)</f>
        <v>0</v>
      </c>
      <c r="K104" s="6">
        <f>_xlfn.IFNA(VLOOKUP($A104,'IPL22 - Most Wickets'!$B$2:$M$105,2,FALSE),0)</f>
        <v>1</v>
      </c>
      <c r="L104" s="6">
        <f t="shared" si="10"/>
        <v>1</v>
      </c>
      <c r="M104">
        <f t="shared" si="11"/>
        <v>1</v>
      </c>
      <c r="N104">
        <f t="shared" si="12"/>
        <v>1</v>
      </c>
      <c r="O104">
        <f t="shared" si="13"/>
        <v>2</v>
      </c>
      <c r="P104">
        <f t="shared" si="14"/>
        <v>1</v>
      </c>
      <c r="Q104">
        <f t="shared" si="15"/>
        <v>0</v>
      </c>
      <c r="R104">
        <f t="shared" si="16"/>
        <v>0</v>
      </c>
      <c r="S104">
        <f t="shared" si="17"/>
        <v>0</v>
      </c>
      <c r="T104">
        <f t="shared" si="18"/>
        <v>0</v>
      </c>
    </row>
    <row r="105" spans="1:20" ht="15.75" customHeight="1" x14ac:dyDescent="0.2">
      <c r="A105" s="6" t="s">
        <v>287</v>
      </c>
      <c r="B105" t="str">
        <f>_xlfn.IFNA(VLOOKUP(A105,'IPLPlayerAuctionData (20-22)'!$A$3:$G$501,7,FALSE),"Others")</f>
        <v>Indian</v>
      </c>
      <c r="C105" s="30">
        <f>COUNTIFS('IPLPlayerAuctionData (20-22)'!$A:$A,'IPL - Bowler Database (20-22)'!$A105,'IPLPlayerAuctionData (20-22)'!$F:$F,2020)</f>
        <v>1</v>
      </c>
      <c r="D105" s="30">
        <f>COUNTIFS('IPLPlayerAuctionData (20-22)'!$A:$A,'IPL - Bowler Database (20-22)'!$A105,'IPLPlayerAuctionData (20-22)'!$F:$F,2021)</f>
        <v>1</v>
      </c>
      <c r="E105" s="30">
        <f>COUNTIFS('IPLPlayerAuctionData (20-22)'!$A:$A,'IPL - Bowler Database (20-22)'!$A105,'IPLPlayerAuctionData (20-22)'!$F:$F,2022)</f>
        <v>1</v>
      </c>
      <c r="F105" s="30">
        <f>COUNTIFS('IPL20 - Most Wickets'!$B:$B,$A105)</f>
        <v>0</v>
      </c>
      <c r="G105" s="30">
        <f>COUNTIFS('IPL21 - Most Wickets'!$B:$B,$A105)</f>
        <v>1</v>
      </c>
      <c r="H105" s="30">
        <f>COUNTIFS('IPL22 - Most Wickets'!$B:$B,$A105)</f>
        <v>1</v>
      </c>
      <c r="I105" s="6">
        <f>_xlfn.IFNA(VLOOKUP($A105,'IPL20 - Most Wickets'!$B$2:$M$80,2,FALSE),0)</f>
        <v>0</v>
      </c>
      <c r="J105" s="6">
        <f>_xlfn.IFNA(VLOOKUP($A105,'IPL21 - Most Wickets'!$B$2:$M$91,2,FALSE),0)</f>
        <v>11</v>
      </c>
      <c r="K105" s="6">
        <f>_xlfn.IFNA(VLOOKUP($A105,'IPL22 - Most Wickets'!$B$2:$M$105,2,FALSE),0)</f>
        <v>17</v>
      </c>
      <c r="L105" s="6">
        <f t="shared" si="10"/>
        <v>28</v>
      </c>
      <c r="M105">
        <f t="shared" si="11"/>
        <v>3</v>
      </c>
      <c r="N105">
        <f t="shared" si="12"/>
        <v>2</v>
      </c>
      <c r="O105">
        <f t="shared" si="13"/>
        <v>1</v>
      </c>
      <c r="P105">
        <f t="shared" si="14"/>
        <v>1</v>
      </c>
      <c r="Q105">
        <f t="shared" si="15"/>
        <v>-1</v>
      </c>
      <c r="R105">
        <f t="shared" si="16"/>
        <v>0</v>
      </c>
      <c r="S105">
        <f t="shared" si="17"/>
        <v>0</v>
      </c>
      <c r="T105">
        <f t="shared" si="18"/>
        <v>0</v>
      </c>
    </row>
    <row r="106" spans="1:20" ht="15.75" customHeight="1" x14ac:dyDescent="0.2">
      <c r="A106" s="6" t="s">
        <v>149</v>
      </c>
      <c r="B106" t="str">
        <f>_xlfn.IFNA(VLOOKUP(A106,'IPLPlayerAuctionData (20-22)'!$A$3:$G$501,7,FALSE),"Others")</f>
        <v>Overseas</v>
      </c>
      <c r="C106" s="30">
        <f>COUNTIFS('IPLPlayerAuctionData (20-22)'!$A:$A,'IPL - Bowler Database (20-22)'!$A106,'IPLPlayerAuctionData (20-22)'!$F:$F,2020)</f>
        <v>0</v>
      </c>
      <c r="D106" s="30">
        <f>COUNTIFS('IPLPlayerAuctionData (20-22)'!$A:$A,'IPL - Bowler Database (20-22)'!$A106,'IPLPlayerAuctionData (20-22)'!$F:$F,2021)</f>
        <v>0</v>
      </c>
      <c r="E106" s="30">
        <f>COUNTIFS('IPLPlayerAuctionData (20-22)'!$A:$A,'IPL - Bowler Database (20-22)'!$A106,'IPLPlayerAuctionData (20-22)'!$F:$F,2022)</f>
        <v>1</v>
      </c>
      <c r="F106" s="30">
        <f>COUNTIFS('IPL20 - Most Wickets'!$B:$B,$A106)</f>
        <v>0</v>
      </c>
      <c r="G106" s="30">
        <f>COUNTIFS('IPL21 - Most Wickets'!$B:$B,$A106)</f>
        <v>0</v>
      </c>
      <c r="H106" s="30">
        <f>COUNTIFS('IPL22 - Most Wickets'!$B:$B,$A106)</f>
        <v>1</v>
      </c>
      <c r="I106" s="6">
        <f>_xlfn.IFNA(VLOOKUP($A106,'IPL20 - Most Wickets'!$B$2:$M$80,2,FALSE),0)</f>
        <v>0</v>
      </c>
      <c r="J106" s="6">
        <f>_xlfn.IFNA(VLOOKUP($A106,'IPL21 - Most Wickets'!$B$2:$M$91,2,FALSE),0)</f>
        <v>0</v>
      </c>
      <c r="K106" s="6">
        <f>_xlfn.IFNA(VLOOKUP($A106,'IPL22 - Most Wickets'!$B$2:$M$105,2,FALSE),0)</f>
        <v>7</v>
      </c>
      <c r="L106" s="6">
        <f t="shared" si="10"/>
        <v>7</v>
      </c>
      <c r="M106">
        <f t="shared" si="11"/>
        <v>1</v>
      </c>
      <c r="N106">
        <f t="shared" si="12"/>
        <v>1</v>
      </c>
      <c r="O106">
        <f t="shared" si="13"/>
        <v>2</v>
      </c>
      <c r="P106">
        <f t="shared" si="14"/>
        <v>1</v>
      </c>
      <c r="Q106">
        <f t="shared" si="15"/>
        <v>0</v>
      </c>
      <c r="R106">
        <f t="shared" si="16"/>
        <v>0</v>
      </c>
      <c r="S106">
        <f t="shared" si="17"/>
        <v>0</v>
      </c>
      <c r="T106">
        <f t="shared" si="18"/>
        <v>0</v>
      </c>
    </row>
    <row r="107" spans="1:20" ht="15.75" customHeight="1" x14ac:dyDescent="0.2">
      <c r="A107" s="6" t="s">
        <v>678</v>
      </c>
      <c r="B107" t="str">
        <f>_xlfn.IFNA(VLOOKUP(A107,'IPLPlayerAuctionData (20-22)'!$A$3:$G$501,7,FALSE),"Others")</f>
        <v>Others</v>
      </c>
      <c r="C107" s="30">
        <f>COUNTIFS('IPLPlayerAuctionData (20-22)'!$A:$A,'IPL - Bowler Database (20-22)'!$A107,'IPLPlayerAuctionData (20-22)'!$F:$F,2020)</f>
        <v>0</v>
      </c>
      <c r="D107" s="30">
        <f>COUNTIFS('IPLPlayerAuctionData (20-22)'!$A:$A,'IPL - Bowler Database (20-22)'!$A107,'IPLPlayerAuctionData (20-22)'!$F:$F,2021)</f>
        <v>0</v>
      </c>
      <c r="E107" s="30">
        <f>COUNTIFS('IPLPlayerAuctionData (20-22)'!$A:$A,'IPL - Bowler Database (20-22)'!$A107,'IPLPlayerAuctionData (20-22)'!$F:$F,2022)</f>
        <v>0</v>
      </c>
      <c r="F107" s="30">
        <f>COUNTIFS('IPL20 - Most Wickets'!$B:$B,$A107)</f>
        <v>0</v>
      </c>
      <c r="G107" s="30">
        <f>COUNTIFS('IPL21 - Most Wickets'!$B:$B,$A107)</f>
        <v>0</v>
      </c>
      <c r="H107" s="30">
        <f>COUNTIFS('IPL22 - Most Wickets'!$B:$B,$A107)</f>
        <v>0</v>
      </c>
      <c r="I107" s="6">
        <f>_xlfn.IFNA(VLOOKUP($A107,'IPL20 - Most Wickets'!$B$2:$M$80,2,FALSE),0)</f>
        <v>0</v>
      </c>
      <c r="J107" s="6">
        <f>_xlfn.IFNA(VLOOKUP($A107,'IPL21 - Most Wickets'!$B$2:$M$91,2,FALSE),0)</f>
        <v>0</v>
      </c>
      <c r="K107" s="6">
        <f>_xlfn.IFNA(VLOOKUP($A107,'IPL22 - Most Wickets'!$B$2:$M$105,2,FALSE),0)</f>
        <v>0</v>
      </c>
      <c r="L107" s="6">
        <f t="shared" si="10"/>
        <v>0</v>
      </c>
      <c r="M107">
        <f t="shared" si="11"/>
        <v>0</v>
      </c>
      <c r="N107">
        <f t="shared" si="12"/>
        <v>0</v>
      </c>
      <c r="O107">
        <f t="shared" si="13"/>
        <v>3</v>
      </c>
      <c r="P107">
        <f t="shared" si="14"/>
        <v>0</v>
      </c>
      <c r="Q107">
        <f t="shared" si="15"/>
        <v>0</v>
      </c>
      <c r="R107">
        <f t="shared" si="16"/>
        <v>0</v>
      </c>
      <c r="S107">
        <f t="shared" si="17"/>
        <v>0</v>
      </c>
      <c r="T107">
        <f t="shared" si="18"/>
        <v>0</v>
      </c>
    </row>
    <row r="108" spans="1:20" ht="15.75" customHeight="1" x14ac:dyDescent="0.2">
      <c r="A108" s="6" t="s">
        <v>82</v>
      </c>
      <c r="B108" t="str">
        <f>_xlfn.IFNA(VLOOKUP(A108,'IPLPlayerAuctionData (20-22)'!$A$3:$G$501,7,FALSE),"Others")</f>
        <v>Indian</v>
      </c>
      <c r="C108" s="30">
        <f>COUNTIFS('IPLPlayerAuctionData (20-22)'!$A:$A,'IPL - Bowler Database (20-22)'!$A108,'IPLPlayerAuctionData (20-22)'!$F:$F,2020)</f>
        <v>1</v>
      </c>
      <c r="D108" s="30">
        <f>COUNTIFS('IPLPlayerAuctionData (20-22)'!$A:$A,'IPL - Bowler Database (20-22)'!$A108,'IPLPlayerAuctionData (20-22)'!$F:$F,2021)</f>
        <v>1</v>
      </c>
      <c r="E108" s="30">
        <f>COUNTIFS('IPLPlayerAuctionData (20-22)'!$A:$A,'IPL - Bowler Database (20-22)'!$A108,'IPLPlayerAuctionData (20-22)'!$F:$F,2022)</f>
        <v>1</v>
      </c>
      <c r="F108" s="30">
        <f>COUNTIFS('IPL20 - Most Wickets'!$B:$B,$A108)</f>
        <v>1</v>
      </c>
      <c r="G108" s="30">
        <f>COUNTIFS('IPL21 - Most Wickets'!$B:$B,$A108)</f>
        <v>1</v>
      </c>
      <c r="H108" s="30">
        <f>COUNTIFS('IPL22 - Most Wickets'!$B:$B,$A108)</f>
        <v>0</v>
      </c>
      <c r="I108" s="6">
        <f>_xlfn.IFNA(VLOOKUP($A108,'IPL20 - Most Wickets'!$B$2:$M$80,2,FALSE),0)</f>
        <v>8</v>
      </c>
      <c r="J108" s="6">
        <f>_xlfn.IFNA(VLOOKUP($A108,'IPL21 - Most Wickets'!$B$2:$M$91,2,FALSE),0)</f>
        <v>8</v>
      </c>
      <c r="K108" s="6">
        <f>_xlfn.IFNA(VLOOKUP($A108,'IPL22 - Most Wickets'!$B$2:$M$105,2,FALSE),0)</f>
        <v>0</v>
      </c>
      <c r="L108" s="6">
        <f t="shared" si="10"/>
        <v>16</v>
      </c>
      <c r="M108">
        <f t="shared" si="11"/>
        <v>3</v>
      </c>
      <c r="N108">
        <f t="shared" si="12"/>
        <v>2</v>
      </c>
      <c r="O108">
        <f t="shared" si="13"/>
        <v>1</v>
      </c>
      <c r="P108">
        <f t="shared" si="14"/>
        <v>1</v>
      </c>
      <c r="Q108">
        <f t="shared" si="15"/>
        <v>-1</v>
      </c>
      <c r="R108">
        <f t="shared" si="16"/>
        <v>0</v>
      </c>
      <c r="S108">
        <f t="shared" si="17"/>
        <v>0</v>
      </c>
      <c r="T108">
        <f t="shared" si="18"/>
        <v>0</v>
      </c>
    </row>
    <row r="109" spans="1:20" ht="15.75" customHeight="1" x14ac:dyDescent="0.2">
      <c r="A109" s="6" t="s">
        <v>598</v>
      </c>
      <c r="B109" t="str">
        <f>_xlfn.IFNA(VLOOKUP(A109,'IPLPlayerAuctionData (20-22)'!$A$3:$G$501,7,FALSE),"Others")</f>
        <v>Others</v>
      </c>
      <c r="C109" s="30">
        <f>COUNTIFS('IPLPlayerAuctionData (20-22)'!$A:$A,'IPL - Bowler Database (20-22)'!$A109,'IPLPlayerAuctionData (20-22)'!$F:$F,2020)</f>
        <v>0</v>
      </c>
      <c r="D109" s="30">
        <f>COUNTIFS('IPLPlayerAuctionData (20-22)'!$A:$A,'IPL - Bowler Database (20-22)'!$A109,'IPLPlayerAuctionData (20-22)'!$F:$F,2021)</f>
        <v>0</v>
      </c>
      <c r="E109" s="30">
        <f>COUNTIFS('IPLPlayerAuctionData (20-22)'!$A:$A,'IPL - Bowler Database (20-22)'!$A109,'IPLPlayerAuctionData (20-22)'!$F:$F,2022)</f>
        <v>0</v>
      </c>
      <c r="F109" s="30">
        <f>COUNTIFS('IPL20 - Most Wickets'!$B:$B,$A109)</f>
        <v>1</v>
      </c>
      <c r="G109" s="30">
        <f>COUNTIFS('IPL21 - Most Wickets'!$B:$B,$A109)</f>
        <v>1</v>
      </c>
      <c r="H109" s="30">
        <f>COUNTIFS('IPL22 - Most Wickets'!$B:$B,$A109)</f>
        <v>0</v>
      </c>
      <c r="I109" s="6">
        <f>_xlfn.IFNA(VLOOKUP($A109,'IPL20 - Most Wickets'!$B$2:$M$80,2,FALSE),0)</f>
        <v>1</v>
      </c>
      <c r="J109" s="6">
        <f>_xlfn.IFNA(VLOOKUP($A109,'IPL21 - Most Wickets'!$B$2:$M$91,2,FALSE),0)</f>
        <v>8</v>
      </c>
      <c r="K109" s="6">
        <f>_xlfn.IFNA(VLOOKUP($A109,'IPL22 - Most Wickets'!$B$2:$M$105,2,FALSE),0)</f>
        <v>0</v>
      </c>
      <c r="L109" s="6">
        <f t="shared" si="10"/>
        <v>9</v>
      </c>
      <c r="M109">
        <f t="shared" si="11"/>
        <v>0</v>
      </c>
      <c r="N109">
        <f t="shared" si="12"/>
        <v>2</v>
      </c>
      <c r="O109">
        <f t="shared" si="13"/>
        <v>1</v>
      </c>
      <c r="P109">
        <f t="shared" si="14"/>
        <v>1</v>
      </c>
      <c r="Q109">
        <f t="shared" si="15"/>
        <v>2</v>
      </c>
      <c r="R109">
        <f t="shared" si="16"/>
        <v>2</v>
      </c>
      <c r="S109">
        <f t="shared" si="17"/>
        <v>0</v>
      </c>
      <c r="T109">
        <f t="shared" si="18"/>
        <v>0</v>
      </c>
    </row>
    <row r="110" spans="1:20" ht="15.75" customHeight="1" x14ac:dyDescent="0.2">
      <c r="A110" s="6" t="s">
        <v>341</v>
      </c>
      <c r="B110" t="str">
        <f>_xlfn.IFNA(VLOOKUP(A110,'IPLPlayerAuctionData (20-22)'!$A$3:$G$501,7,FALSE),"Others")</f>
        <v>Indian</v>
      </c>
      <c r="C110" s="30">
        <f>COUNTIFS('IPLPlayerAuctionData (20-22)'!$A:$A,'IPL - Bowler Database (20-22)'!$A110,'IPLPlayerAuctionData (20-22)'!$F:$F,2020)</f>
        <v>0</v>
      </c>
      <c r="D110" s="30">
        <f>COUNTIFS('IPLPlayerAuctionData (20-22)'!$A:$A,'IPL - Bowler Database (20-22)'!$A110,'IPLPlayerAuctionData (20-22)'!$F:$F,2021)</f>
        <v>1</v>
      </c>
      <c r="E110" s="30">
        <f>COUNTIFS('IPLPlayerAuctionData (20-22)'!$A:$A,'IPL - Bowler Database (20-22)'!$A110,'IPLPlayerAuctionData (20-22)'!$F:$F,2022)</f>
        <v>0</v>
      </c>
      <c r="F110" s="30">
        <f>COUNTIFS('IPL20 - Most Wickets'!$B:$B,$A110)</f>
        <v>0</v>
      </c>
      <c r="G110" s="30">
        <f>COUNTIFS('IPL21 - Most Wickets'!$B:$B,$A110)</f>
        <v>1</v>
      </c>
      <c r="H110" s="30">
        <f>COUNTIFS('IPL22 - Most Wickets'!$B:$B,$A110)</f>
        <v>0</v>
      </c>
      <c r="I110" s="6">
        <f>_xlfn.IFNA(VLOOKUP($A110,'IPL20 - Most Wickets'!$B$2:$M$80,2,FALSE),0)</f>
        <v>0</v>
      </c>
      <c r="J110" s="6">
        <f>_xlfn.IFNA(VLOOKUP($A110,'IPL21 - Most Wickets'!$B$2:$M$91,2,FALSE),0)</f>
        <v>10</v>
      </c>
      <c r="K110" s="6">
        <f>_xlfn.IFNA(VLOOKUP($A110,'IPL22 - Most Wickets'!$B$2:$M$105,2,FALSE),0)</f>
        <v>0</v>
      </c>
      <c r="L110" s="6">
        <f t="shared" si="10"/>
        <v>10</v>
      </c>
      <c r="M110">
        <f t="shared" si="11"/>
        <v>1</v>
      </c>
      <c r="N110">
        <f t="shared" si="12"/>
        <v>1</v>
      </c>
      <c r="O110">
        <f t="shared" si="13"/>
        <v>2</v>
      </c>
      <c r="P110">
        <f t="shared" si="14"/>
        <v>1</v>
      </c>
      <c r="Q110">
        <f t="shared" si="15"/>
        <v>0</v>
      </c>
      <c r="R110">
        <f t="shared" si="16"/>
        <v>0</v>
      </c>
      <c r="S110">
        <f t="shared" si="17"/>
        <v>0</v>
      </c>
      <c r="T110">
        <f t="shared" si="18"/>
        <v>0</v>
      </c>
    </row>
    <row r="111" spans="1:20" ht="15.75" customHeight="1" x14ac:dyDescent="0.2">
      <c r="A111" s="6" t="s">
        <v>273</v>
      </c>
      <c r="B111" t="str">
        <f>_xlfn.IFNA(VLOOKUP(A111,'IPLPlayerAuctionData (20-22)'!$A$3:$G$501,7,FALSE),"Others")</f>
        <v>Indian</v>
      </c>
      <c r="C111" s="30">
        <f>COUNTIFS('IPLPlayerAuctionData (20-22)'!$A:$A,'IPL - Bowler Database (20-22)'!$A111,'IPLPlayerAuctionData (20-22)'!$F:$F,2020)</f>
        <v>1</v>
      </c>
      <c r="D111" s="30">
        <f>COUNTIFS('IPLPlayerAuctionData (20-22)'!$A:$A,'IPL - Bowler Database (20-22)'!$A111,'IPLPlayerAuctionData (20-22)'!$F:$F,2021)</f>
        <v>1</v>
      </c>
      <c r="E111" s="30">
        <f>COUNTIFS('IPLPlayerAuctionData (20-22)'!$A:$A,'IPL - Bowler Database (20-22)'!$A111,'IPLPlayerAuctionData (20-22)'!$F:$F,2022)</f>
        <v>1</v>
      </c>
      <c r="F111" s="30">
        <f>COUNTIFS('IPL20 - Most Wickets'!$B:$B,$A111)</f>
        <v>1</v>
      </c>
      <c r="G111" s="30">
        <f>COUNTIFS('IPL21 - Most Wickets'!$B:$B,$A111)</f>
        <v>1</v>
      </c>
      <c r="H111" s="30">
        <f>COUNTIFS('IPL22 - Most Wickets'!$B:$B,$A111)</f>
        <v>0</v>
      </c>
      <c r="I111" s="6">
        <f>_xlfn.IFNA(VLOOKUP($A111,'IPL20 - Most Wickets'!$B$2:$M$80,2,FALSE),0)</f>
        <v>14</v>
      </c>
      <c r="J111" s="6">
        <f>_xlfn.IFNA(VLOOKUP($A111,'IPL21 - Most Wickets'!$B$2:$M$91,2,FALSE),0)</f>
        <v>14</v>
      </c>
      <c r="K111" s="6">
        <f>_xlfn.IFNA(VLOOKUP($A111,'IPL22 - Most Wickets'!$B$2:$M$105,2,FALSE),0)</f>
        <v>0</v>
      </c>
      <c r="L111" s="6">
        <f t="shared" si="10"/>
        <v>28</v>
      </c>
      <c r="M111">
        <f t="shared" si="11"/>
        <v>3</v>
      </c>
      <c r="N111">
        <f t="shared" si="12"/>
        <v>2</v>
      </c>
      <c r="O111">
        <f t="shared" si="13"/>
        <v>1</v>
      </c>
      <c r="P111">
        <f t="shared" si="14"/>
        <v>1</v>
      </c>
      <c r="Q111">
        <f t="shared" si="15"/>
        <v>-1</v>
      </c>
      <c r="R111">
        <f t="shared" si="16"/>
        <v>0</v>
      </c>
      <c r="S111">
        <f t="shared" si="17"/>
        <v>0</v>
      </c>
      <c r="T111">
        <f t="shared" si="18"/>
        <v>0</v>
      </c>
    </row>
    <row r="112" spans="1:20" ht="15.75" customHeight="1" x14ac:dyDescent="0.2">
      <c r="A112" s="6" t="s">
        <v>652</v>
      </c>
      <c r="B112" t="str">
        <f>_xlfn.IFNA(VLOOKUP(A112,'IPLPlayerAuctionData (20-22)'!$A$3:$G$501,7,FALSE),"Others")</f>
        <v>Overseas</v>
      </c>
      <c r="C112" s="30">
        <f>COUNTIFS('IPLPlayerAuctionData (20-22)'!$A:$A,'IPL - Bowler Database (20-22)'!$A112,'IPLPlayerAuctionData (20-22)'!$F:$F,2020)</f>
        <v>1</v>
      </c>
      <c r="D112" s="30">
        <f>COUNTIFS('IPLPlayerAuctionData (20-22)'!$A:$A,'IPL - Bowler Database (20-22)'!$A112,'IPLPlayerAuctionData (20-22)'!$F:$F,2021)</f>
        <v>1</v>
      </c>
      <c r="E112" s="30">
        <f>COUNTIFS('IPLPlayerAuctionData (20-22)'!$A:$A,'IPL - Bowler Database (20-22)'!$A112,'IPLPlayerAuctionData (20-22)'!$F:$F,2022)</f>
        <v>1</v>
      </c>
      <c r="F112" s="30">
        <f>COUNTIFS('IPL20 - Most Wickets'!$B:$B,$A112)</f>
        <v>1</v>
      </c>
      <c r="G112" s="30">
        <f>COUNTIFS('IPL21 - Most Wickets'!$B:$B,$A112)</f>
        <v>1</v>
      </c>
      <c r="H112" s="30">
        <f>COUNTIFS('IPL22 - Most Wickets'!$B:$B,$A112)</f>
        <v>0</v>
      </c>
      <c r="I112" s="6">
        <f>_xlfn.IFNA(VLOOKUP($A112,'IPL20 - Most Wickets'!$B$2:$M$80,2,FALSE),0)</f>
        <v>9</v>
      </c>
      <c r="J112" s="6">
        <f>_xlfn.IFNA(VLOOKUP($A112,'IPL21 - Most Wickets'!$B$2:$M$91,2,FALSE),0)</f>
        <v>11</v>
      </c>
      <c r="K112" s="6">
        <f>_xlfn.IFNA(VLOOKUP($A112,'IPL22 - Most Wickets'!$B$2:$M$105,2,FALSE),0)</f>
        <v>0</v>
      </c>
      <c r="L112" s="6">
        <f t="shared" si="10"/>
        <v>20</v>
      </c>
      <c r="M112">
        <f t="shared" si="11"/>
        <v>3</v>
      </c>
      <c r="N112">
        <f t="shared" si="12"/>
        <v>2</v>
      </c>
      <c r="O112">
        <f t="shared" si="13"/>
        <v>1</v>
      </c>
      <c r="P112">
        <f t="shared" si="14"/>
        <v>1</v>
      </c>
      <c r="Q112">
        <f t="shared" si="15"/>
        <v>-1</v>
      </c>
      <c r="R112">
        <f t="shared" si="16"/>
        <v>0</v>
      </c>
      <c r="S112">
        <f t="shared" si="17"/>
        <v>0</v>
      </c>
      <c r="T112">
        <f t="shared" si="18"/>
        <v>0</v>
      </c>
    </row>
    <row r="113" spans="1:20" ht="15.75" customHeight="1" x14ac:dyDescent="0.2">
      <c r="A113" s="6" t="s">
        <v>145</v>
      </c>
      <c r="B113" t="str">
        <f>_xlfn.IFNA(VLOOKUP(A113,'IPLPlayerAuctionData (20-22)'!$A$3:$G$501,7,FALSE),"Others")</f>
        <v>Indian</v>
      </c>
      <c r="C113" s="30">
        <f>COUNTIFS('IPLPlayerAuctionData (20-22)'!$A:$A,'IPL - Bowler Database (20-22)'!$A113,'IPLPlayerAuctionData (20-22)'!$F:$F,2020)</f>
        <v>0</v>
      </c>
      <c r="D113" s="30">
        <f>COUNTIFS('IPLPlayerAuctionData (20-22)'!$A:$A,'IPL - Bowler Database (20-22)'!$A113,'IPLPlayerAuctionData (20-22)'!$F:$F,2021)</f>
        <v>0</v>
      </c>
      <c r="E113" s="30">
        <f>COUNTIFS('IPLPlayerAuctionData (20-22)'!$A:$A,'IPL - Bowler Database (20-22)'!$A113,'IPLPlayerAuctionData (20-22)'!$F:$F,2022)</f>
        <v>1</v>
      </c>
      <c r="F113" s="30">
        <f>COUNTIFS('IPL20 - Most Wickets'!$B:$B,$A113)</f>
        <v>1</v>
      </c>
      <c r="G113" s="30">
        <f>COUNTIFS('IPL21 - Most Wickets'!$B:$B,$A113)</f>
        <v>1</v>
      </c>
      <c r="H113" s="30">
        <f>COUNTIFS('IPL22 - Most Wickets'!$B:$B,$A113)</f>
        <v>0</v>
      </c>
      <c r="I113" s="6">
        <f>_xlfn.IFNA(VLOOKUP($A113,'IPL20 - Most Wickets'!$B$2:$M$80,2,FALSE),0)</f>
        <v>14</v>
      </c>
      <c r="J113" s="6">
        <f>_xlfn.IFNA(VLOOKUP($A113,'IPL21 - Most Wickets'!$B$2:$M$91,2,FALSE),0)</f>
        <v>15</v>
      </c>
      <c r="K113" s="6">
        <f>_xlfn.IFNA(VLOOKUP($A113,'IPL22 - Most Wickets'!$B$2:$M$105,2,FALSE),0)</f>
        <v>0</v>
      </c>
      <c r="L113" s="6">
        <f t="shared" si="10"/>
        <v>29</v>
      </c>
      <c r="M113">
        <f t="shared" si="11"/>
        <v>1</v>
      </c>
      <c r="N113">
        <f t="shared" si="12"/>
        <v>2</v>
      </c>
      <c r="O113">
        <f t="shared" si="13"/>
        <v>1</v>
      </c>
      <c r="P113">
        <f t="shared" si="14"/>
        <v>1</v>
      </c>
      <c r="Q113">
        <f t="shared" si="15"/>
        <v>1</v>
      </c>
      <c r="R113">
        <f t="shared" si="16"/>
        <v>1</v>
      </c>
      <c r="S113">
        <f t="shared" si="17"/>
        <v>0</v>
      </c>
      <c r="T113">
        <f t="shared" si="18"/>
        <v>0</v>
      </c>
    </row>
    <row r="114" spans="1:20" ht="15.75" customHeight="1" x14ac:dyDescent="0.2">
      <c r="A114" s="6" t="s">
        <v>293</v>
      </c>
      <c r="B114" t="str">
        <f>_xlfn.IFNA(VLOOKUP(A114,'IPLPlayerAuctionData (20-22)'!$A$3:$G$501,7,FALSE),"Others")</f>
        <v>Overseas</v>
      </c>
      <c r="C114" s="30">
        <f>COUNTIFS('IPLPlayerAuctionData (20-22)'!$A:$A,'IPL - Bowler Database (20-22)'!$A114,'IPLPlayerAuctionData (20-22)'!$F:$F,2020)</f>
        <v>1</v>
      </c>
      <c r="D114" s="30">
        <f>COUNTIFS('IPLPlayerAuctionData (20-22)'!$A:$A,'IPL - Bowler Database (20-22)'!$A114,'IPLPlayerAuctionData (20-22)'!$F:$F,2021)</f>
        <v>0</v>
      </c>
      <c r="E114" s="30">
        <f>COUNTIFS('IPLPlayerAuctionData (20-22)'!$A:$A,'IPL - Bowler Database (20-22)'!$A114,'IPLPlayerAuctionData (20-22)'!$F:$F,2022)</f>
        <v>0</v>
      </c>
      <c r="F114" s="30">
        <f>COUNTIFS('IPL20 - Most Wickets'!$B:$B,$A114)</f>
        <v>1</v>
      </c>
      <c r="G114" s="30">
        <f>COUNTIFS('IPL21 - Most Wickets'!$B:$B,$A114)</f>
        <v>1</v>
      </c>
      <c r="H114" s="30">
        <f>COUNTIFS('IPL22 - Most Wickets'!$B:$B,$A114)</f>
        <v>0</v>
      </c>
      <c r="I114" s="6">
        <f>_xlfn.IFNA(VLOOKUP($A114,'IPL20 - Most Wickets'!$B$2:$M$80,2,FALSE),0)</f>
        <v>14</v>
      </c>
      <c r="J114" s="6">
        <f>_xlfn.IFNA(VLOOKUP($A114,'IPL21 - Most Wickets'!$B$2:$M$91,2,FALSE),0)</f>
        <v>9</v>
      </c>
      <c r="K114" s="6">
        <f>_xlfn.IFNA(VLOOKUP($A114,'IPL22 - Most Wickets'!$B$2:$M$105,2,FALSE),0)</f>
        <v>0</v>
      </c>
      <c r="L114" s="6">
        <f t="shared" si="10"/>
        <v>23</v>
      </c>
      <c r="M114">
        <f t="shared" si="11"/>
        <v>1</v>
      </c>
      <c r="N114">
        <f t="shared" si="12"/>
        <v>2</v>
      </c>
      <c r="O114">
        <f t="shared" si="13"/>
        <v>1</v>
      </c>
      <c r="P114">
        <f t="shared" si="14"/>
        <v>1</v>
      </c>
      <c r="Q114">
        <f t="shared" si="15"/>
        <v>1</v>
      </c>
      <c r="R114">
        <f t="shared" si="16"/>
        <v>1</v>
      </c>
      <c r="S114">
        <f t="shared" si="17"/>
        <v>0</v>
      </c>
      <c r="T114">
        <f t="shared" si="18"/>
        <v>0</v>
      </c>
    </row>
    <row r="115" spans="1:20" ht="15.75" customHeight="1" x14ac:dyDescent="0.2">
      <c r="A115" s="6" t="s">
        <v>206</v>
      </c>
      <c r="B115" t="str">
        <f>_xlfn.IFNA(VLOOKUP(A115,'IPLPlayerAuctionData (20-22)'!$A$3:$G$501,7,FALSE),"Others")</f>
        <v>Overseas</v>
      </c>
      <c r="C115" s="30">
        <f>COUNTIFS('IPLPlayerAuctionData (20-22)'!$A:$A,'IPL - Bowler Database (20-22)'!$A115,'IPLPlayerAuctionData (20-22)'!$F:$F,2020)</f>
        <v>0</v>
      </c>
      <c r="D115" s="30">
        <f>COUNTIFS('IPLPlayerAuctionData (20-22)'!$A:$A,'IPL - Bowler Database (20-22)'!$A115,'IPLPlayerAuctionData (20-22)'!$F:$F,2021)</f>
        <v>1</v>
      </c>
      <c r="E115" s="30">
        <f>COUNTIFS('IPLPlayerAuctionData (20-22)'!$A:$A,'IPL - Bowler Database (20-22)'!$A115,'IPLPlayerAuctionData (20-22)'!$F:$F,2022)</f>
        <v>0</v>
      </c>
      <c r="F115" s="30">
        <f>COUNTIFS('IPL20 - Most Wickets'!$B:$B,$A115)</f>
        <v>0</v>
      </c>
      <c r="G115" s="30">
        <f>COUNTIFS('IPL21 - Most Wickets'!$B:$B,$A115)</f>
        <v>1</v>
      </c>
      <c r="H115" s="30">
        <f>COUNTIFS('IPL22 - Most Wickets'!$B:$B,$A115)</f>
        <v>0</v>
      </c>
      <c r="I115" s="6">
        <f>_xlfn.IFNA(VLOOKUP($A115,'IPL20 - Most Wickets'!$B$2:$M$80,2,FALSE),0)</f>
        <v>0</v>
      </c>
      <c r="J115" s="6">
        <f>_xlfn.IFNA(VLOOKUP($A115,'IPL21 - Most Wickets'!$B$2:$M$91,2,FALSE),0)</f>
        <v>9</v>
      </c>
      <c r="K115" s="6">
        <f>_xlfn.IFNA(VLOOKUP($A115,'IPL22 - Most Wickets'!$B$2:$M$105,2,FALSE),0)</f>
        <v>0</v>
      </c>
      <c r="L115" s="6">
        <f t="shared" si="10"/>
        <v>9</v>
      </c>
      <c r="M115">
        <f t="shared" si="11"/>
        <v>1</v>
      </c>
      <c r="N115">
        <f t="shared" si="12"/>
        <v>1</v>
      </c>
      <c r="O115">
        <f t="shared" si="13"/>
        <v>2</v>
      </c>
      <c r="P115">
        <f t="shared" si="14"/>
        <v>1</v>
      </c>
      <c r="Q115">
        <f t="shared" si="15"/>
        <v>0</v>
      </c>
      <c r="R115">
        <f t="shared" si="16"/>
        <v>0</v>
      </c>
      <c r="S115">
        <f t="shared" si="17"/>
        <v>0</v>
      </c>
      <c r="T115">
        <f t="shared" si="18"/>
        <v>0</v>
      </c>
    </row>
    <row r="116" spans="1:20" ht="15.75" customHeight="1" x14ac:dyDescent="0.2">
      <c r="A116" s="6" t="s">
        <v>243</v>
      </c>
      <c r="B116" t="str">
        <f>_xlfn.IFNA(VLOOKUP(A116,'IPLPlayerAuctionData (20-22)'!$A$3:$G$501,7,FALSE),"Others")</f>
        <v>Overseas</v>
      </c>
      <c r="C116" s="30">
        <f>COUNTIFS('IPLPlayerAuctionData (20-22)'!$A:$A,'IPL - Bowler Database (20-22)'!$A116,'IPLPlayerAuctionData (20-22)'!$F:$F,2020)</f>
        <v>1</v>
      </c>
      <c r="D116" s="30">
        <f>COUNTIFS('IPLPlayerAuctionData (20-22)'!$A:$A,'IPL - Bowler Database (20-22)'!$A116,'IPLPlayerAuctionData (20-22)'!$F:$F,2021)</f>
        <v>1</v>
      </c>
      <c r="E116" s="30">
        <f>COUNTIFS('IPLPlayerAuctionData (20-22)'!$A:$A,'IPL - Bowler Database (20-22)'!$A116,'IPLPlayerAuctionData (20-22)'!$F:$F,2022)</f>
        <v>1</v>
      </c>
      <c r="F116" s="30">
        <f>COUNTIFS('IPL20 - Most Wickets'!$B:$B,$A116)</f>
        <v>1</v>
      </c>
      <c r="G116" s="30">
        <f>COUNTIFS('IPL21 - Most Wickets'!$B:$B,$A116)</f>
        <v>1</v>
      </c>
      <c r="H116" s="30">
        <f>COUNTIFS('IPL22 - Most Wickets'!$B:$B,$A116)</f>
        <v>0</v>
      </c>
      <c r="I116" s="6">
        <f>_xlfn.IFNA(VLOOKUP($A116,'IPL20 - Most Wickets'!$B$2:$M$80,2,FALSE),0)</f>
        <v>7</v>
      </c>
      <c r="J116" s="6">
        <f>_xlfn.IFNA(VLOOKUP($A116,'IPL21 - Most Wickets'!$B$2:$M$91,2,FALSE),0)</f>
        <v>5</v>
      </c>
      <c r="K116" s="6">
        <f>_xlfn.IFNA(VLOOKUP($A116,'IPL22 - Most Wickets'!$B$2:$M$105,2,FALSE),0)</f>
        <v>0</v>
      </c>
      <c r="L116" s="6">
        <f t="shared" si="10"/>
        <v>12</v>
      </c>
      <c r="M116">
        <f t="shared" si="11"/>
        <v>3</v>
      </c>
      <c r="N116">
        <f t="shared" si="12"/>
        <v>2</v>
      </c>
      <c r="O116">
        <f t="shared" si="13"/>
        <v>1</v>
      </c>
      <c r="P116">
        <f t="shared" si="14"/>
        <v>1</v>
      </c>
      <c r="Q116">
        <f t="shared" si="15"/>
        <v>-1</v>
      </c>
      <c r="R116">
        <f t="shared" si="16"/>
        <v>0</v>
      </c>
      <c r="S116">
        <f t="shared" si="17"/>
        <v>0</v>
      </c>
      <c r="T116">
        <f t="shared" si="18"/>
        <v>0</v>
      </c>
    </row>
    <row r="117" spans="1:20" ht="15.75" customHeight="1" x14ac:dyDescent="0.2">
      <c r="A117" s="6" t="s">
        <v>376</v>
      </c>
      <c r="B117" t="str">
        <f>_xlfn.IFNA(VLOOKUP(A117,'IPLPlayerAuctionData (20-22)'!$A$3:$G$501,7,FALSE),"Others")</f>
        <v>Others</v>
      </c>
      <c r="C117" s="30">
        <f>COUNTIFS('IPLPlayerAuctionData (20-22)'!$A:$A,'IPL - Bowler Database (20-22)'!$A117,'IPLPlayerAuctionData (20-22)'!$F:$F,2020)</f>
        <v>0</v>
      </c>
      <c r="D117" s="30">
        <f>COUNTIFS('IPLPlayerAuctionData (20-22)'!$A:$A,'IPL - Bowler Database (20-22)'!$A117,'IPLPlayerAuctionData (20-22)'!$F:$F,2021)</f>
        <v>0</v>
      </c>
      <c r="E117" s="30">
        <f>COUNTIFS('IPLPlayerAuctionData (20-22)'!$A:$A,'IPL - Bowler Database (20-22)'!$A117,'IPLPlayerAuctionData (20-22)'!$F:$F,2022)</f>
        <v>0</v>
      </c>
      <c r="F117" s="30">
        <f>COUNTIFS('IPL20 - Most Wickets'!$B:$B,$A117)</f>
        <v>1</v>
      </c>
      <c r="G117" s="30">
        <f>COUNTIFS('IPL21 - Most Wickets'!$B:$B,$A117)</f>
        <v>1</v>
      </c>
      <c r="H117" s="30">
        <f>COUNTIFS('IPL22 - Most Wickets'!$B:$B,$A117)</f>
        <v>0</v>
      </c>
      <c r="I117" s="6">
        <f>_xlfn.IFNA(VLOOKUP($A117,'IPL20 - Most Wickets'!$B$2:$M$80,2,FALSE),0)</f>
        <v>3</v>
      </c>
      <c r="J117" s="6">
        <f>_xlfn.IFNA(VLOOKUP($A117,'IPL21 - Most Wickets'!$B$2:$M$91,2,FALSE),0)</f>
        <v>4</v>
      </c>
      <c r="K117" s="6">
        <f>_xlfn.IFNA(VLOOKUP($A117,'IPL22 - Most Wickets'!$B$2:$M$105,2,FALSE),0)</f>
        <v>0</v>
      </c>
      <c r="L117" s="6">
        <f t="shared" si="10"/>
        <v>7</v>
      </c>
      <c r="M117">
        <f t="shared" si="11"/>
        <v>0</v>
      </c>
      <c r="N117">
        <f t="shared" si="12"/>
        <v>2</v>
      </c>
      <c r="O117">
        <f t="shared" si="13"/>
        <v>1</v>
      </c>
      <c r="P117">
        <f t="shared" si="14"/>
        <v>1</v>
      </c>
      <c r="Q117">
        <f t="shared" si="15"/>
        <v>2</v>
      </c>
      <c r="R117">
        <f t="shared" si="16"/>
        <v>2</v>
      </c>
      <c r="S117">
        <f t="shared" si="17"/>
        <v>0</v>
      </c>
      <c r="T117">
        <f t="shared" si="18"/>
        <v>0</v>
      </c>
    </row>
    <row r="118" spans="1:20" ht="15.75" customHeight="1" x14ac:dyDescent="0.2">
      <c r="A118" s="6" t="s">
        <v>1965</v>
      </c>
      <c r="B118" t="str">
        <f>_xlfn.IFNA(VLOOKUP(A118,'IPLPlayerAuctionData (20-22)'!$A$3:$G$501,7,FALSE),"Others")</f>
        <v>Others</v>
      </c>
      <c r="C118" s="30">
        <f>COUNTIFS('IPLPlayerAuctionData (20-22)'!$A:$A,'IPL - Bowler Database (20-22)'!$A118,'IPLPlayerAuctionData (20-22)'!$F:$F,2020)</f>
        <v>0</v>
      </c>
      <c r="D118" s="30">
        <f>COUNTIFS('IPLPlayerAuctionData (20-22)'!$A:$A,'IPL - Bowler Database (20-22)'!$A118,'IPLPlayerAuctionData (20-22)'!$F:$F,2021)</f>
        <v>0</v>
      </c>
      <c r="E118" s="30">
        <f>COUNTIFS('IPLPlayerAuctionData (20-22)'!$A:$A,'IPL - Bowler Database (20-22)'!$A118,'IPLPlayerAuctionData (20-22)'!$F:$F,2022)</f>
        <v>0</v>
      </c>
      <c r="F118" s="30">
        <f>COUNTIFS('IPL20 - Most Wickets'!$B:$B,$A118)</f>
        <v>1</v>
      </c>
      <c r="G118" s="30">
        <f>COUNTIFS('IPL21 - Most Wickets'!$B:$B,$A118)</f>
        <v>1</v>
      </c>
      <c r="H118" s="30">
        <f>COUNTIFS('IPL22 - Most Wickets'!$B:$B,$A118)</f>
        <v>0</v>
      </c>
      <c r="I118" s="6">
        <f>_xlfn.IFNA(VLOOKUP($A118,'IPL20 - Most Wickets'!$B$2:$M$80,2,FALSE),0)</f>
        <v>4</v>
      </c>
      <c r="J118" s="6">
        <f>_xlfn.IFNA(VLOOKUP($A118,'IPL21 - Most Wickets'!$B$2:$M$91,2,FALSE),0)</f>
        <v>3</v>
      </c>
      <c r="K118" s="6">
        <f>_xlfn.IFNA(VLOOKUP($A118,'IPL22 - Most Wickets'!$B$2:$M$105,2,FALSE),0)</f>
        <v>0</v>
      </c>
      <c r="L118" s="6">
        <f t="shared" si="10"/>
        <v>7</v>
      </c>
      <c r="M118">
        <f t="shared" si="11"/>
        <v>0</v>
      </c>
      <c r="N118">
        <f t="shared" si="12"/>
        <v>2</v>
      </c>
      <c r="O118">
        <f t="shared" si="13"/>
        <v>1</v>
      </c>
      <c r="P118">
        <f t="shared" si="14"/>
        <v>1</v>
      </c>
      <c r="Q118">
        <f t="shared" si="15"/>
        <v>2</v>
      </c>
      <c r="R118">
        <f t="shared" si="16"/>
        <v>2</v>
      </c>
      <c r="S118">
        <f t="shared" si="17"/>
        <v>0</v>
      </c>
      <c r="T118">
        <f t="shared" si="18"/>
        <v>0</v>
      </c>
    </row>
    <row r="119" spans="1:20" ht="15.75" customHeight="1" x14ac:dyDescent="0.2">
      <c r="A119" s="6" t="s">
        <v>134</v>
      </c>
      <c r="B119" t="str">
        <f>_xlfn.IFNA(VLOOKUP(A119,'IPLPlayerAuctionData (20-22)'!$A$3:$G$501,7,FALSE),"Others")</f>
        <v>Overseas</v>
      </c>
      <c r="C119" s="30">
        <f>COUNTIFS('IPLPlayerAuctionData (20-22)'!$A:$A,'IPL - Bowler Database (20-22)'!$A119,'IPLPlayerAuctionData (20-22)'!$F:$F,2020)</f>
        <v>1</v>
      </c>
      <c r="D119" s="30">
        <f>COUNTIFS('IPLPlayerAuctionData (20-22)'!$A:$A,'IPL - Bowler Database (20-22)'!$A119,'IPLPlayerAuctionData (20-22)'!$F:$F,2021)</f>
        <v>0</v>
      </c>
      <c r="E119" s="30">
        <f>COUNTIFS('IPLPlayerAuctionData (20-22)'!$A:$A,'IPL - Bowler Database (20-22)'!$A119,'IPLPlayerAuctionData (20-22)'!$F:$F,2022)</f>
        <v>0</v>
      </c>
      <c r="F119" s="30">
        <f>COUNTIFS('IPL20 - Most Wickets'!$B:$B,$A119)</f>
        <v>0</v>
      </c>
      <c r="G119" s="30">
        <f>COUNTIFS('IPL21 - Most Wickets'!$B:$B,$A119)</f>
        <v>1</v>
      </c>
      <c r="H119" s="30">
        <f>COUNTIFS('IPL22 - Most Wickets'!$B:$B,$A119)</f>
        <v>0</v>
      </c>
      <c r="I119" s="6">
        <f>_xlfn.IFNA(VLOOKUP($A119,'IPL20 - Most Wickets'!$B$2:$M$80,2,FALSE),0)</f>
        <v>0</v>
      </c>
      <c r="J119" s="6">
        <f>_xlfn.IFNA(VLOOKUP($A119,'IPL21 - Most Wickets'!$B$2:$M$91,2,FALSE),0)</f>
        <v>3</v>
      </c>
      <c r="K119" s="6">
        <f>_xlfn.IFNA(VLOOKUP($A119,'IPL22 - Most Wickets'!$B$2:$M$105,2,FALSE),0)</f>
        <v>0</v>
      </c>
      <c r="L119" s="6">
        <f t="shared" si="10"/>
        <v>3</v>
      </c>
      <c r="M119">
        <f t="shared" si="11"/>
        <v>1</v>
      </c>
      <c r="N119">
        <f t="shared" si="12"/>
        <v>1</v>
      </c>
      <c r="O119">
        <f t="shared" si="13"/>
        <v>2</v>
      </c>
      <c r="P119">
        <f t="shared" si="14"/>
        <v>1</v>
      </c>
      <c r="Q119">
        <f t="shared" si="15"/>
        <v>0</v>
      </c>
      <c r="R119">
        <f t="shared" si="16"/>
        <v>0</v>
      </c>
      <c r="S119">
        <f t="shared" si="17"/>
        <v>0</v>
      </c>
      <c r="T119">
        <f t="shared" si="18"/>
        <v>0</v>
      </c>
    </row>
    <row r="120" spans="1:20" ht="15.75" customHeight="1" x14ac:dyDescent="0.2">
      <c r="A120" s="6" t="s">
        <v>662</v>
      </c>
      <c r="B120" t="str">
        <f>_xlfn.IFNA(VLOOKUP(A120,'IPLPlayerAuctionData (20-22)'!$A$3:$G$501,7,FALSE),"Others")</f>
        <v>Others</v>
      </c>
      <c r="C120" s="30">
        <f>COUNTIFS('IPLPlayerAuctionData (20-22)'!$A:$A,'IPL - Bowler Database (20-22)'!$A120,'IPLPlayerAuctionData (20-22)'!$F:$F,2020)</f>
        <v>0</v>
      </c>
      <c r="D120" s="30">
        <f>COUNTIFS('IPLPlayerAuctionData (20-22)'!$A:$A,'IPL - Bowler Database (20-22)'!$A120,'IPLPlayerAuctionData (20-22)'!$F:$F,2021)</f>
        <v>0</v>
      </c>
      <c r="E120" s="30">
        <f>COUNTIFS('IPLPlayerAuctionData (20-22)'!$A:$A,'IPL - Bowler Database (20-22)'!$A120,'IPLPlayerAuctionData (20-22)'!$F:$F,2022)</f>
        <v>0</v>
      </c>
      <c r="F120" s="30">
        <f>COUNTIFS('IPL20 - Most Wickets'!$B:$B,$A120)</f>
        <v>1</v>
      </c>
      <c r="G120" s="30">
        <f>COUNTIFS('IPL21 - Most Wickets'!$B:$B,$A120)</f>
        <v>1</v>
      </c>
      <c r="H120" s="30">
        <f>COUNTIFS('IPL22 - Most Wickets'!$B:$B,$A120)</f>
        <v>0</v>
      </c>
      <c r="I120" s="6">
        <f>_xlfn.IFNA(VLOOKUP($A120,'IPL20 - Most Wickets'!$B$2:$M$80,2,FALSE),0)</f>
        <v>5</v>
      </c>
      <c r="J120" s="6">
        <f>_xlfn.IFNA(VLOOKUP($A120,'IPL21 - Most Wickets'!$B$2:$M$91,2,FALSE),0)</f>
        <v>3</v>
      </c>
      <c r="K120" s="6">
        <f>_xlfn.IFNA(VLOOKUP($A120,'IPL22 - Most Wickets'!$B$2:$M$105,2,FALSE),0)</f>
        <v>0</v>
      </c>
      <c r="L120" s="6">
        <f t="shared" si="10"/>
        <v>8</v>
      </c>
      <c r="M120">
        <f t="shared" si="11"/>
        <v>0</v>
      </c>
      <c r="N120">
        <f t="shared" si="12"/>
        <v>2</v>
      </c>
      <c r="O120">
        <f t="shared" si="13"/>
        <v>1</v>
      </c>
      <c r="P120">
        <f t="shared" si="14"/>
        <v>1</v>
      </c>
      <c r="Q120">
        <f t="shared" si="15"/>
        <v>2</v>
      </c>
      <c r="R120">
        <f t="shared" si="16"/>
        <v>2</v>
      </c>
      <c r="S120">
        <f t="shared" si="17"/>
        <v>0</v>
      </c>
      <c r="T120">
        <f t="shared" si="18"/>
        <v>0</v>
      </c>
    </row>
    <row r="121" spans="1:20" ht="15.75" customHeight="1" x14ac:dyDescent="0.2">
      <c r="A121" s="6" t="s">
        <v>332</v>
      </c>
      <c r="B121" t="str">
        <f>_xlfn.IFNA(VLOOKUP(A121,'IPLPlayerAuctionData (20-22)'!$A$3:$G$501,7,FALSE),"Others")</f>
        <v>Overseas</v>
      </c>
      <c r="C121" s="30">
        <f>COUNTIFS('IPLPlayerAuctionData (20-22)'!$A:$A,'IPL - Bowler Database (20-22)'!$A121,'IPLPlayerAuctionData (20-22)'!$F:$F,2020)</f>
        <v>1</v>
      </c>
      <c r="D121" s="30">
        <f>COUNTIFS('IPLPlayerAuctionData (20-22)'!$A:$A,'IPL - Bowler Database (20-22)'!$A121,'IPLPlayerAuctionData (20-22)'!$F:$F,2021)</f>
        <v>1</v>
      </c>
      <c r="E121" s="30">
        <f>COUNTIFS('IPLPlayerAuctionData (20-22)'!$A:$A,'IPL - Bowler Database (20-22)'!$A121,'IPLPlayerAuctionData (20-22)'!$F:$F,2022)</f>
        <v>0</v>
      </c>
      <c r="F121" s="30">
        <f>COUNTIFS('IPL20 - Most Wickets'!$B:$B,$A121)</f>
        <v>1</v>
      </c>
      <c r="G121" s="30">
        <f>COUNTIFS('IPL21 - Most Wickets'!$B:$B,$A121)</f>
        <v>1</v>
      </c>
      <c r="H121" s="30">
        <f>COUNTIFS('IPL22 - Most Wickets'!$B:$B,$A121)</f>
        <v>0</v>
      </c>
      <c r="I121" s="6">
        <f>_xlfn.IFNA(VLOOKUP($A121,'IPL20 - Most Wickets'!$B$2:$M$80,2,FALSE),0)</f>
        <v>5</v>
      </c>
      <c r="J121" s="6">
        <f>_xlfn.IFNA(VLOOKUP($A121,'IPL21 - Most Wickets'!$B$2:$M$91,2,FALSE),0)</f>
        <v>3</v>
      </c>
      <c r="K121" s="6">
        <f>_xlfn.IFNA(VLOOKUP($A121,'IPL22 - Most Wickets'!$B$2:$M$105,2,FALSE),0)</f>
        <v>0</v>
      </c>
      <c r="L121" s="6">
        <f t="shared" si="10"/>
        <v>8</v>
      </c>
      <c r="M121">
        <f t="shared" si="11"/>
        <v>2</v>
      </c>
      <c r="N121">
        <f t="shared" si="12"/>
        <v>2</v>
      </c>
      <c r="O121">
        <f t="shared" si="13"/>
        <v>1</v>
      </c>
      <c r="P121">
        <f t="shared" si="14"/>
        <v>1</v>
      </c>
      <c r="Q121">
        <f t="shared" si="15"/>
        <v>0</v>
      </c>
      <c r="R121">
        <f t="shared" si="16"/>
        <v>0</v>
      </c>
      <c r="S121">
        <f t="shared" si="17"/>
        <v>0</v>
      </c>
      <c r="T121">
        <f t="shared" si="18"/>
        <v>0</v>
      </c>
    </row>
    <row r="122" spans="1:20" ht="15.75" customHeight="1" x14ac:dyDescent="0.2">
      <c r="A122" s="6" t="s">
        <v>236</v>
      </c>
      <c r="B122" t="str">
        <f>_xlfn.IFNA(VLOOKUP(A122,'IPLPlayerAuctionData (20-22)'!$A$3:$G$501,7,FALSE),"Others")</f>
        <v>Overseas</v>
      </c>
      <c r="C122" s="30">
        <f>COUNTIFS('IPLPlayerAuctionData (20-22)'!$A:$A,'IPL - Bowler Database (20-22)'!$A122,'IPLPlayerAuctionData (20-22)'!$F:$F,2020)</f>
        <v>0</v>
      </c>
      <c r="D122" s="30">
        <f>COUNTIFS('IPLPlayerAuctionData (20-22)'!$A:$A,'IPL - Bowler Database (20-22)'!$A122,'IPLPlayerAuctionData (20-22)'!$F:$F,2021)</f>
        <v>1</v>
      </c>
      <c r="E122" s="30">
        <f>COUNTIFS('IPLPlayerAuctionData (20-22)'!$A:$A,'IPL - Bowler Database (20-22)'!$A122,'IPLPlayerAuctionData (20-22)'!$F:$F,2022)</f>
        <v>0</v>
      </c>
      <c r="F122" s="30">
        <f>COUNTIFS('IPL20 - Most Wickets'!$B:$B,$A122)</f>
        <v>0</v>
      </c>
      <c r="G122" s="30">
        <f>COUNTIFS('IPL21 - Most Wickets'!$B:$B,$A122)</f>
        <v>1</v>
      </c>
      <c r="H122" s="30">
        <f>COUNTIFS('IPL22 - Most Wickets'!$B:$B,$A122)</f>
        <v>0</v>
      </c>
      <c r="I122" s="6">
        <f>_xlfn.IFNA(VLOOKUP($A122,'IPL20 - Most Wickets'!$B$2:$M$80,2,FALSE),0)</f>
        <v>0</v>
      </c>
      <c r="J122" s="6">
        <f>_xlfn.IFNA(VLOOKUP($A122,'IPL21 - Most Wickets'!$B$2:$M$91,2,FALSE),0)</f>
        <v>5</v>
      </c>
      <c r="K122" s="6">
        <f>_xlfn.IFNA(VLOOKUP($A122,'IPL22 - Most Wickets'!$B$2:$M$105,2,FALSE),0)</f>
        <v>0</v>
      </c>
      <c r="L122" s="6">
        <f t="shared" si="10"/>
        <v>5</v>
      </c>
      <c r="M122">
        <f t="shared" si="11"/>
        <v>1</v>
      </c>
      <c r="N122">
        <f t="shared" si="12"/>
        <v>1</v>
      </c>
      <c r="O122">
        <f t="shared" si="13"/>
        <v>2</v>
      </c>
      <c r="P122">
        <f t="shared" si="14"/>
        <v>1</v>
      </c>
      <c r="Q122">
        <f t="shared" si="15"/>
        <v>0</v>
      </c>
      <c r="R122">
        <f t="shared" si="16"/>
        <v>0</v>
      </c>
      <c r="S122">
        <f t="shared" si="17"/>
        <v>0</v>
      </c>
      <c r="T122">
        <f t="shared" si="18"/>
        <v>0</v>
      </c>
    </row>
    <row r="123" spans="1:20" ht="15.75" customHeight="1" x14ac:dyDescent="0.2">
      <c r="A123" s="6" t="s">
        <v>137</v>
      </c>
      <c r="B123" t="str">
        <f>_xlfn.IFNA(VLOOKUP(A123,'IPLPlayerAuctionData (20-22)'!$A$3:$G$501,7,FALSE),"Others")</f>
        <v>Overseas</v>
      </c>
      <c r="C123" s="30">
        <f>COUNTIFS('IPLPlayerAuctionData (20-22)'!$A:$A,'IPL - Bowler Database (20-22)'!$A123,'IPLPlayerAuctionData (20-22)'!$F:$F,2020)</f>
        <v>0</v>
      </c>
      <c r="D123" s="30">
        <f>COUNTIFS('IPLPlayerAuctionData (20-22)'!$A:$A,'IPL - Bowler Database (20-22)'!$A123,'IPLPlayerAuctionData (20-22)'!$F:$F,2021)</f>
        <v>1</v>
      </c>
      <c r="E123" s="30">
        <f>COUNTIFS('IPLPlayerAuctionData (20-22)'!$A:$A,'IPL - Bowler Database (20-22)'!$A123,'IPLPlayerAuctionData (20-22)'!$F:$F,2022)</f>
        <v>0</v>
      </c>
      <c r="F123" s="30">
        <f>COUNTIFS('IPL20 - Most Wickets'!$B:$B,$A123)</f>
        <v>0</v>
      </c>
      <c r="G123" s="30">
        <f>COUNTIFS('IPL21 - Most Wickets'!$B:$B,$A123)</f>
        <v>1</v>
      </c>
      <c r="H123" s="30">
        <f>COUNTIFS('IPL22 - Most Wickets'!$B:$B,$A123)</f>
        <v>0</v>
      </c>
      <c r="I123" s="6">
        <f>_xlfn.IFNA(VLOOKUP($A123,'IPL20 - Most Wickets'!$B$2:$M$80,2,FALSE),0)</f>
        <v>0</v>
      </c>
      <c r="J123" s="6">
        <f>_xlfn.IFNA(VLOOKUP($A123,'IPL21 - Most Wickets'!$B$2:$M$91,2,FALSE),0)</f>
        <v>9</v>
      </c>
      <c r="K123" s="6">
        <f>_xlfn.IFNA(VLOOKUP($A123,'IPL22 - Most Wickets'!$B$2:$M$105,2,FALSE),0)</f>
        <v>0</v>
      </c>
      <c r="L123" s="6">
        <f t="shared" si="10"/>
        <v>9</v>
      </c>
      <c r="M123">
        <f t="shared" si="11"/>
        <v>1</v>
      </c>
      <c r="N123">
        <f t="shared" si="12"/>
        <v>1</v>
      </c>
      <c r="O123">
        <f t="shared" si="13"/>
        <v>2</v>
      </c>
      <c r="P123">
        <f t="shared" si="14"/>
        <v>1</v>
      </c>
      <c r="Q123">
        <f t="shared" si="15"/>
        <v>0</v>
      </c>
      <c r="R123">
        <f t="shared" si="16"/>
        <v>0</v>
      </c>
      <c r="S123">
        <f t="shared" si="17"/>
        <v>0</v>
      </c>
      <c r="T123">
        <f t="shared" si="18"/>
        <v>0</v>
      </c>
    </row>
    <row r="124" spans="1:20" ht="15.75" customHeight="1" x14ac:dyDescent="0.2">
      <c r="A124" s="6" t="s">
        <v>305</v>
      </c>
      <c r="B124" t="str">
        <f>_xlfn.IFNA(VLOOKUP(A124,'IPLPlayerAuctionData (20-22)'!$A$3:$G$501,7,FALSE),"Others")</f>
        <v>Overseas</v>
      </c>
      <c r="C124" s="30">
        <f>COUNTIFS('IPLPlayerAuctionData (20-22)'!$A:$A,'IPL - Bowler Database (20-22)'!$A124,'IPLPlayerAuctionData (20-22)'!$F:$F,2020)</f>
        <v>0</v>
      </c>
      <c r="D124" s="30">
        <f>COUNTIFS('IPLPlayerAuctionData (20-22)'!$A:$A,'IPL - Bowler Database (20-22)'!$A124,'IPLPlayerAuctionData (20-22)'!$F:$F,2021)</f>
        <v>1</v>
      </c>
      <c r="E124" s="30">
        <f>COUNTIFS('IPLPlayerAuctionData (20-22)'!$A:$A,'IPL - Bowler Database (20-22)'!$A124,'IPLPlayerAuctionData (20-22)'!$F:$F,2022)</f>
        <v>0</v>
      </c>
      <c r="F124" s="30">
        <f>COUNTIFS('IPL20 - Most Wickets'!$B:$B,$A124)</f>
        <v>0</v>
      </c>
      <c r="G124" s="30">
        <f>COUNTIFS('IPL21 - Most Wickets'!$B:$B,$A124)</f>
        <v>1</v>
      </c>
      <c r="H124" s="30">
        <f>COUNTIFS('IPL22 - Most Wickets'!$B:$B,$A124)</f>
        <v>0</v>
      </c>
      <c r="I124" s="6">
        <f>_xlfn.IFNA(VLOOKUP($A124,'IPL20 - Most Wickets'!$B$2:$M$80,2,FALSE),0)</f>
        <v>0</v>
      </c>
      <c r="J124" s="6">
        <f>_xlfn.IFNA(VLOOKUP($A124,'IPL21 - Most Wickets'!$B$2:$M$91,2,FALSE),0)</f>
        <v>8</v>
      </c>
      <c r="K124" s="6">
        <f>_xlfn.IFNA(VLOOKUP($A124,'IPL22 - Most Wickets'!$B$2:$M$105,2,FALSE),0)</f>
        <v>0</v>
      </c>
      <c r="L124" s="6">
        <f t="shared" si="10"/>
        <v>8</v>
      </c>
      <c r="M124">
        <f t="shared" si="11"/>
        <v>1</v>
      </c>
      <c r="N124">
        <f t="shared" si="12"/>
        <v>1</v>
      </c>
      <c r="O124">
        <f t="shared" si="13"/>
        <v>2</v>
      </c>
      <c r="P124">
        <f t="shared" si="14"/>
        <v>1</v>
      </c>
      <c r="Q124">
        <f t="shared" si="15"/>
        <v>0</v>
      </c>
      <c r="R124">
        <f t="shared" si="16"/>
        <v>0</v>
      </c>
      <c r="S124">
        <f t="shared" si="17"/>
        <v>0</v>
      </c>
      <c r="T124">
        <f t="shared" si="18"/>
        <v>0</v>
      </c>
    </row>
    <row r="125" spans="1:20" ht="15.75" customHeight="1" x14ac:dyDescent="0.2">
      <c r="A125" s="6" t="s">
        <v>83</v>
      </c>
      <c r="B125" t="str">
        <f>_xlfn.IFNA(VLOOKUP(A125,'IPLPlayerAuctionData (20-22)'!$A$3:$G$501,7,FALSE),"Others")</f>
        <v>Overseas</v>
      </c>
      <c r="C125" s="30">
        <f>COUNTIFS('IPLPlayerAuctionData (20-22)'!$A:$A,'IPL - Bowler Database (20-22)'!$A125,'IPLPlayerAuctionData (20-22)'!$F:$F,2020)</f>
        <v>0</v>
      </c>
      <c r="D125" s="30">
        <f>COUNTIFS('IPLPlayerAuctionData (20-22)'!$A:$A,'IPL - Bowler Database (20-22)'!$A125,'IPLPlayerAuctionData (20-22)'!$F:$F,2021)</f>
        <v>1</v>
      </c>
      <c r="E125" s="30">
        <f>COUNTIFS('IPLPlayerAuctionData (20-22)'!$A:$A,'IPL - Bowler Database (20-22)'!$A125,'IPLPlayerAuctionData (20-22)'!$F:$F,2022)</f>
        <v>1</v>
      </c>
      <c r="F125" s="30">
        <f>COUNTIFS('IPL20 - Most Wickets'!$B:$B,$A125)</f>
        <v>0</v>
      </c>
      <c r="G125" s="30">
        <f>COUNTIFS('IPL21 - Most Wickets'!$B:$B,$A125)</f>
        <v>1</v>
      </c>
      <c r="H125" s="30">
        <f>COUNTIFS('IPL22 - Most Wickets'!$B:$B,$A125)</f>
        <v>0</v>
      </c>
      <c r="I125" s="6">
        <f>_xlfn.IFNA(VLOOKUP($A125,'IPL20 - Most Wickets'!$B$2:$M$80,2,FALSE),0)</f>
        <v>0</v>
      </c>
      <c r="J125" s="6">
        <f>_xlfn.IFNA(VLOOKUP($A125,'IPL21 - Most Wickets'!$B$2:$M$91,2,FALSE),0)</f>
        <v>4</v>
      </c>
      <c r="K125" s="6">
        <f>_xlfn.IFNA(VLOOKUP($A125,'IPL22 - Most Wickets'!$B$2:$M$105,2,FALSE),0)</f>
        <v>0</v>
      </c>
      <c r="L125" s="6">
        <f t="shared" si="10"/>
        <v>4</v>
      </c>
      <c r="M125">
        <f t="shared" si="11"/>
        <v>2</v>
      </c>
      <c r="N125">
        <f t="shared" si="12"/>
        <v>1</v>
      </c>
      <c r="O125">
        <f t="shared" si="13"/>
        <v>2</v>
      </c>
      <c r="P125">
        <f t="shared" si="14"/>
        <v>1</v>
      </c>
      <c r="Q125">
        <f t="shared" si="15"/>
        <v>-1</v>
      </c>
      <c r="R125">
        <f t="shared" si="16"/>
        <v>0</v>
      </c>
      <c r="S125">
        <f t="shared" si="17"/>
        <v>0</v>
      </c>
      <c r="T125">
        <f t="shared" si="18"/>
        <v>0</v>
      </c>
    </row>
    <row r="126" spans="1:20" ht="15.75" customHeight="1" x14ac:dyDescent="0.2">
      <c r="A126" s="6" t="s">
        <v>343</v>
      </c>
      <c r="B126" t="str">
        <f>_xlfn.IFNA(VLOOKUP(A126,'IPLPlayerAuctionData (20-22)'!$A$3:$G$501,7,FALSE),"Others")</f>
        <v>Indian</v>
      </c>
      <c r="C126" s="30">
        <f>COUNTIFS('IPLPlayerAuctionData (20-22)'!$A:$A,'IPL - Bowler Database (20-22)'!$A126,'IPLPlayerAuctionData (20-22)'!$F:$F,2020)</f>
        <v>1</v>
      </c>
      <c r="D126" s="30">
        <f>COUNTIFS('IPLPlayerAuctionData (20-22)'!$A:$A,'IPL - Bowler Database (20-22)'!$A126,'IPLPlayerAuctionData (20-22)'!$F:$F,2021)</f>
        <v>1</v>
      </c>
      <c r="E126" s="30">
        <f>COUNTIFS('IPLPlayerAuctionData (20-22)'!$A:$A,'IPL - Bowler Database (20-22)'!$A126,'IPLPlayerAuctionData (20-22)'!$F:$F,2022)</f>
        <v>1</v>
      </c>
      <c r="F126" s="30">
        <f>COUNTIFS('IPL20 - Most Wickets'!$B:$B,$A126)</f>
        <v>1</v>
      </c>
      <c r="G126" s="30">
        <f>COUNTIFS('IPL21 - Most Wickets'!$B:$B,$A126)</f>
        <v>1</v>
      </c>
      <c r="H126" s="30">
        <f>COUNTIFS('IPL22 - Most Wickets'!$B:$B,$A126)</f>
        <v>0</v>
      </c>
      <c r="I126" s="6">
        <f>_xlfn.IFNA(VLOOKUP($A126,'IPL20 - Most Wickets'!$B$2:$M$80,2,FALSE),0)</f>
        <v>7</v>
      </c>
      <c r="J126" s="6">
        <f>_xlfn.IFNA(VLOOKUP($A126,'IPL21 - Most Wickets'!$B$2:$M$91,2,FALSE),0)</f>
        <v>7</v>
      </c>
      <c r="K126" s="6">
        <f>_xlfn.IFNA(VLOOKUP($A126,'IPL22 - Most Wickets'!$B$2:$M$105,2,FALSE),0)</f>
        <v>0</v>
      </c>
      <c r="L126" s="6">
        <f t="shared" si="10"/>
        <v>14</v>
      </c>
      <c r="M126">
        <f t="shared" si="11"/>
        <v>3</v>
      </c>
      <c r="N126">
        <f t="shared" si="12"/>
        <v>2</v>
      </c>
      <c r="O126">
        <f t="shared" si="13"/>
        <v>1</v>
      </c>
      <c r="P126">
        <f t="shared" si="14"/>
        <v>1</v>
      </c>
      <c r="Q126">
        <f t="shared" si="15"/>
        <v>-1</v>
      </c>
      <c r="R126">
        <f t="shared" si="16"/>
        <v>0</v>
      </c>
      <c r="S126">
        <f t="shared" si="17"/>
        <v>0</v>
      </c>
      <c r="T126">
        <f t="shared" si="18"/>
        <v>0</v>
      </c>
    </row>
    <row r="127" spans="1:20" ht="15.75" customHeight="1" x14ac:dyDescent="0.2">
      <c r="A127" s="6" t="s">
        <v>182</v>
      </c>
      <c r="B127" t="str">
        <f>_xlfn.IFNA(VLOOKUP(A127,'IPLPlayerAuctionData (20-22)'!$A$3:$G$501,7,FALSE),"Others")</f>
        <v>Overseas</v>
      </c>
      <c r="C127" s="30">
        <f>COUNTIFS('IPLPlayerAuctionData (20-22)'!$A:$A,'IPL - Bowler Database (20-22)'!$A127,'IPLPlayerAuctionData (20-22)'!$F:$F,2020)</f>
        <v>0</v>
      </c>
      <c r="D127" s="30">
        <f>COUNTIFS('IPLPlayerAuctionData (20-22)'!$A:$A,'IPL - Bowler Database (20-22)'!$A127,'IPLPlayerAuctionData (20-22)'!$F:$F,2021)</f>
        <v>1</v>
      </c>
      <c r="E127" s="30">
        <f>COUNTIFS('IPLPlayerAuctionData (20-22)'!$A:$A,'IPL - Bowler Database (20-22)'!$A127,'IPLPlayerAuctionData (20-22)'!$F:$F,2022)</f>
        <v>0</v>
      </c>
      <c r="F127" s="30">
        <f>COUNTIFS('IPL20 - Most Wickets'!$B:$B,$A127)</f>
        <v>0</v>
      </c>
      <c r="G127" s="30">
        <f>COUNTIFS('IPL21 - Most Wickets'!$B:$B,$A127)</f>
        <v>1</v>
      </c>
      <c r="H127" s="30">
        <f>COUNTIFS('IPL22 - Most Wickets'!$B:$B,$A127)</f>
        <v>0</v>
      </c>
      <c r="I127" s="6">
        <f>_xlfn.IFNA(VLOOKUP($A127,'IPL20 - Most Wickets'!$B$2:$M$80,2,FALSE),0)</f>
        <v>0</v>
      </c>
      <c r="J127" s="6">
        <f>_xlfn.IFNA(VLOOKUP($A127,'IPL21 - Most Wickets'!$B$2:$M$91,2,FALSE),0)</f>
        <v>3</v>
      </c>
      <c r="K127" s="6">
        <f>_xlfn.IFNA(VLOOKUP($A127,'IPL22 - Most Wickets'!$B$2:$M$105,2,FALSE),0)</f>
        <v>0</v>
      </c>
      <c r="L127" s="6">
        <f t="shared" si="10"/>
        <v>3</v>
      </c>
      <c r="M127">
        <f t="shared" si="11"/>
        <v>1</v>
      </c>
      <c r="N127">
        <f t="shared" si="12"/>
        <v>1</v>
      </c>
      <c r="O127">
        <f t="shared" si="13"/>
        <v>2</v>
      </c>
      <c r="P127">
        <f t="shared" si="14"/>
        <v>1</v>
      </c>
      <c r="Q127">
        <f t="shared" si="15"/>
        <v>0</v>
      </c>
      <c r="R127">
        <f t="shared" si="16"/>
        <v>0</v>
      </c>
      <c r="S127">
        <f t="shared" si="17"/>
        <v>0</v>
      </c>
      <c r="T127">
        <f t="shared" si="18"/>
        <v>0</v>
      </c>
    </row>
    <row r="128" spans="1:20" ht="15.75" customHeight="1" x14ac:dyDescent="0.2">
      <c r="A128" s="6" t="s">
        <v>668</v>
      </c>
      <c r="B128" t="str">
        <f>_xlfn.IFNA(VLOOKUP(A128,'IPLPlayerAuctionData (20-22)'!$A$3:$G$501,7,FALSE),"Others")</f>
        <v>Others</v>
      </c>
      <c r="C128" s="30">
        <f>COUNTIFS('IPLPlayerAuctionData (20-22)'!$A:$A,'IPL - Bowler Database (20-22)'!$A128,'IPLPlayerAuctionData (20-22)'!$F:$F,2020)</f>
        <v>0</v>
      </c>
      <c r="D128" s="30">
        <f>COUNTIFS('IPLPlayerAuctionData (20-22)'!$A:$A,'IPL - Bowler Database (20-22)'!$A128,'IPLPlayerAuctionData (20-22)'!$F:$F,2021)</f>
        <v>0</v>
      </c>
      <c r="E128" s="30">
        <f>COUNTIFS('IPLPlayerAuctionData (20-22)'!$A:$A,'IPL - Bowler Database (20-22)'!$A128,'IPLPlayerAuctionData (20-22)'!$F:$F,2022)</f>
        <v>0</v>
      </c>
      <c r="F128" s="30">
        <f>COUNTIFS('IPL20 - Most Wickets'!$B:$B,$A128)</f>
        <v>0</v>
      </c>
      <c r="G128" s="30">
        <f>COUNTIFS('IPL21 - Most Wickets'!$B:$B,$A128)</f>
        <v>1</v>
      </c>
      <c r="H128" s="30">
        <f>COUNTIFS('IPL22 - Most Wickets'!$B:$B,$A128)</f>
        <v>0</v>
      </c>
      <c r="I128" s="6">
        <f>_xlfn.IFNA(VLOOKUP($A128,'IPL20 - Most Wickets'!$B$2:$M$80,2,FALSE),0)</f>
        <v>0</v>
      </c>
      <c r="J128" s="6">
        <f>_xlfn.IFNA(VLOOKUP($A128,'IPL21 - Most Wickets'!$B$2:$M$91,2,FALSE),0)</f>
        <v>5</v>
      </c>
      <c r="K128" s="6">
        <f>_xlfn.IFNA(VLOOKUP($A128,'IPL22 - Most Wickets'!$B$2:$M$105,2,FALSE),0)</f>
        <v>0</v>
      </c>
      <c r="L128" s="6">
        <f t="shared" si="10"/>
        <v>5</v>
      </c>
      <c r="M128">
        <f t="shared" si="11"/>
        <v>0</v>
      </c>
      <c r="N128">
        <f t="shared" si="12"/>
        <v>1</v>
      </c>
      <c r="O128">
        <f t="shared" si="13"/>
        <v>2</v>
      </c>
      <c r="P128">
        <f t="shared" si="14"/>
        <v>1</v>
      </c>
      <c r="Q128">
        <f t="shared" si="15"/>
        <v>1</v>
      </c>
      <c r="R128">
        <f t="shared" si="16"/>
        <v>1</v>
      </c>
      <c r="S128">
        <f t="shared" si="17"/>
        <v>0</v>
      </c>
      <c r="T128">
        <f t="shared" si="18"/>
        <v>0</v>
      </c>
    </row>
    <row r="129" spans="1:20" ht="15.75" customHeight="1" x14ac:dyDescent="0.2">
      <c r="A129" s="6" t="s">
        <v>180</v>
      </c>
      <c r="B129" t="str">
        <f>_xlfn.IFNA(VLOOKUP(A129,'IPLPlayerAuctionData (20-22)'!$A$3:$G$501,7,FALSE),"Others")</f>
        <v>Indian</v>
      </c>
      <c r="C129" s="30">
        <f>COUNTIFS('IPLPlayerAuctionData (20-22)'!$A:$A,'IPL - Bowler Database (20-22)'!$A129,'IPLPlayerAuctionData (20-22)'!$F:$F,2020)</f>
        <v>0</v>
      </c>
      <c r="D129" s="30">
        <f>COUNTIFS('IPLPlayerAuctionData (20-22)'!$A:$A,'IPL - Bowler Database (20-22)'!$A129,'IPLPlayerAuctionData (20-22)'!$F:$F,2021)</f>
        <v>0</v>
      </c>
      <c r="E129" s="30">
        <f>COUNTIFS('IPLPlayerAuctionData (20-22)'!$A:$A,'IPL - Bowler Database (20-22)'!$A129,'IPLPlayerAuctionData (20-22)'!$F:$F,2022)</f>
        <v>1</v>
      </c>
      <c r="F129" s="30">
        <f>COUNTIFS('IPL20 - Most Wickets'!$B:$B,$A129)</f>
        <v>1</v>
      </c>
      <c r="G129" s="30">
        <f>COUNTIFS('IPL21 - Most Wickets'!$B:$B,$A129)</f>
        <v>1</v>
      </c>
      <c r="H129" s="30">
        <f>COUNTIFS('IPL22 - Most Wickets'!$B:$B,$A129)</f>
        <v>0</v>
      </c>
      <c r="I129" s="6">
        <f>_xlfn.IFNA(VLOOKUP($A129,'IPL20 - Most Wickets'!$B$2:$M$80,2,FALSE),0)</f>
        <v>2</v>
      </c>
      <c r="J129" s="6">
        <f>_xlfn.IFNA(VLOOKUP($A129,'IPL21 - Most Wickets'!$B$2:$M$91,2,FALSE),0)</f>
        <v>5</v>
      </c>
      <c r="K129" s="6">
        <f>_xlfn.IFNA(VLOOKUP($A129,'IPL22 - Most Wickets'!$B$2:$M$105,2,FALSE),0)</f>
        <v>0</v>
      </c>
      <c r="L129" s="6">
        <f t="shared" si="10"/>
        <v>7</v>
      </c>
      <c r="M129">
        <f t="shared" si="11"/>
        <v>1</v>
      </c>
      <c r="N129">
        <f t="shared" si="12"/>
        <v>2</v>
      </c>
      <c r="O129">
        <f t="shared" si="13"/>
        <v>1</v>
      </c>
      <c r="P129">
        <f t="shared" si="14"/>
        <v>1</v>
      </c>
      <c r="Q129">
        <f t="shared" si="15"/>
        <v>1</v>
      </c>
      <c r="R129">
        <f t="shared" si="16"/>
        <v>1</v>
      </c>
      <c r="S129">
        <f t="shared" si="17"/>
        <v>0</v>
      </c>
      <c r="T129">
        <f t="shared" si="18"/>
        <v>0</v>
      </c>
    </row>
    <row r="130" spans="1:20" ht="15.75" customHeight="1" x14ac:dyDescent="0.2">
      <c r="A130" s="6" t="s">
        <v>454</v>
      </c>
      <c r="B130" t="str">
        <f>_xlfn.IFNA(VLOOKUP(A130,'IPLPlayerAuctionData (20-22)'!$A$3:$G$501,7,FALSE),"Others")</f>
        <v>Others</v>
      </c>
      <c r="C130" s="30">
        <f>COUNTIFS('IPLPlayerAuctionData (20-22)'!$A:$A,'IPL - Bowler Database (20-22)'!$A130,'IPLPlayerAuctionData (20-22)'!$F:$F,2020)</f>
        <v>0</v>
      </c>
      <c r="D130" s="30">
        <f>COUNTIFS('IPLPlayerAuctionData (20-22)'!$A:$A,'IPL - Bowler Database (20-22)'!$A130,'IPLPlayerAuctionData (20-22)'!$F:$F,2021)</f>
        <v>0</v>
      </c>
      <c r="E130" s="30">
        <f>COUNTIFS('IPLPlayerAuctionData (20-22)'!$A:$A,'IPL - Bowler Database (20-22)'!$A130,'IPLPlayerAuctionData (20-22)'!$F:$F,2022)</f>
        <v>0</v>
      </c>
      <c r="F130" s="30">
        <f>COUNTIFS('IPL20 - Most Wickets'!$B:$B,$A130)</f>
        <v>1</v>
      </c>
      <c r="G130" s="30">
        <f>COUNTIFS('IPL21 - Most Wickets'!$B:$B,$A130)</f>
        <v>1</v>
      </c>
      <c r="H130" s="30">
        <f>COUNTIFS('IPL22 - Most Wickets'!$B:$B,$A130)</f>
        <v>0</v>
      </c>
      <c r="I130" s="6">
        <f>_xlfn.IFNA(VLOOKUP($A130,'IPL20 - Most Wickets'!$B$2:$M$80,2,FALSE),0)</f>
        <v>3</v>
      </c>
      <c r="J130" s="6">
        <f>_xlfn.IFNA(VLOOKUP($A130,'IPL21 - Most Wickets'!$B$2:$M$91,2,FALSE),0)</f>
        <v>1</v>
      </c>
      <c r="K130" s="6">
        <f>_xlfn.IFNA(VLOOKUP($A130,'IPL22 - Most Wickets'!$B$2:$M$105,2,FALSE),0)</f>
        <v>0</v>
      </c>
      <c r="L130" s="6">
        <f t="shared" si="10"/>
        <v>4</v>
      </c>
      <c r="M130">
        <f t="shared" si="11"/>
        <v>0</v>
      </c>
      <c r="N130">
        <f t="shared" si="12"/>
        <v>2</v>
      </c>
      <c r="O130">
        <f t="shared" si="13"/>
        <v>1</v>
      </c>
      <c r="P130">
        <f t="shared" si="14"/>
        <v>1</v>
      </c>
      <c r="Q130">
        <f t="shared" si="15"/>
        <v>2</v>
      </c>
      <c r="R130">
        <f t="shared" si="16"/>
        <v>2</v>
      </c>
      <c r="S130">
        <f t="shared" si="17"/>
        <v>0</v>
      </c>
      <c r="T130">
        <f t="shared" si="18"/>
        <v>0</v>
      </c>
    </row>
    <row r="131" spans="1:20" ht="15.75" customHeight="1" x14ac:dyDescent="0.2">
      <c r="A131" s="6" t="s">
        <v>230</v>
      </c>
      <c r="B131" t="str">
        <f>_xlfn.IFNA(VLOOKUP(A131,'IPLPlayerAuctionData (20-22)'!$A$3:$G$501,7,FALSE),"Others")</f>
        <v>Overseas</v>
      </c>
      <c r="C131" s="30">
        <f>COUNTIFS('IPLPlayerAuctionData (20-22)'!$A:$A,'IPL - Bowler Database (20-22)'!$A131,'IPLPlayerAuctionData (20-22)'!$F:$F,2020)</f>
        <v>0</v>
      </c>
      <c r="D131" s="30">
        <f>COUNTIFS('IPLPlayerAuctionData (20-22)'!$A:$A,'IPL - Bowler Database (20-22)'!$A131,'IPLPlayerAuctionData (20-22)'!$F:$F,2021)</f>
        <v>0</v>
      </c>
      <c r="E131" s="30">
        <f>COUNTIFS('IPLPlayerAuctionData (20-22)'!$A:$A,'IPL - Bowler Database (20-22)'!$A131,'IPLPlayerAuctionData (20-22)'!$F:$F,2022)</f>
        <v>1</v>
      </c>
      <c r="F131" s="30">
        <f>COUNTIFS('IPL20 - Most Wickets'!$B:$B,$A131)</f>
        <v>0</v>
      </c>
      <c r="G131" s="30">
        <f>COUNTIFS('IPL21 - Most Wickets'!$B:$B,$A131)</f>
        <v>1</v>
      </c>
      <c r="H131" s="30">
        <f>COUNTIFS('IPL22 - Most Wickets'!$B:$B,$A131)</f>
        <v>0</v>
      </c>
      <c r="I131" s="6">
        <f>_xlfn.IFNA(VLOOKUP($A131,'IPL20 - Most Wickets'!$B$2:$M$80,2,FALSE),0)</f>
        <v>0</v>
      </c>
      <c r="J131" s="6">
        <f>_xlfn.IFNA(VLOOKUP($A131,'IPL21 - Most Wickets'!$B$2:$M$91,2,FALSE),0)</f>
        <v>3</v>
      </c>
      <c r="K131" s="6">
        <f>_xlfn.IFNA(VLOOKUP($A131,'IPL22 - Most Wickets'!$B$2:$M$105,2,FALSE),0)</f>
        <v>0</v>
      </c>
      <c r="L131" s="6">
        <f t="shared" si="10"/>
        <v>3</v>
      </c>
      <c r="M131">
        <f t="shared" si="11"/>
        <v>1</v>
      </c>
      <c r="N131">
        <f t="shared" si="12"/>
        <v>1</v>
      </c>
      <c r="O131">
        <f t="shared" si="13"/>
        <v>2</v>
      </c>
      <c r="P131">
        <f t="shared" si="14"/>
        <v>1</v>
      </c>
      <c r="Q131">
        <f t="shared" si="15"/>
        <v>0</v>
      </c>
      <c r="R131">
        <f t="shared" si="16"/>
        <v>0</v>
      </c>
      <c r="S131">
        <f t="shared" si="17"/>
        <v>0</v>
      </c>
      <c r="T131">
        <f t="shared" si="18"/>
        <v>0</v>
      </c>
    </row>
    <row r="132" spans="1:20" ht="15.75" customHeight="1" x14ac:dyDescent="0.2">
      <c r="A132" s="6" t="s">
        <v>674</v>
      </c>
      <c r="B132" t="str">
        <f>_xlfn.IFNA(VLOOKUP(A132,'IPLPlayerAuctionData (20-22)'!$A$3:$G$501,7,FALSE),"Others")</f>
        <v>Others</v>
      </c>
      <c r="C132" s="30">
        <f>COUNTIFS('IPLPlayerAuctionData (20-22)'!$A:$A,'IPL - Bowler Database (20-22)'!$A132,'IPLPlayerAuctionData (20-22)'!$F:$F,2020)</f>
        <v>0</v>
      </c>
      <c r="D132" s="30">
        <f>COUNTIFS('IPLPlayerAuctionData (20-22)'!$A:$A,'IPL - Bowler Database (20-22)'!$A132,'IPLPlayerAuctionData (20-22)'!$F:$F,2021)</f>
        <v>0</v>
      </c>
      <c r="E132" s="30">
        <f>COUNTIFS('IPLPlayerAuctionData (20-22)'!$A:$A,'IPL - Bowler Database (20-22)'!$A132,'IPLPlayerAuctionData (20-22)'!$F:$F,2022)</f>
        <v>0</v>
      </c>
      <c r="F132" s="30">
        <f>COUNTIFS('IPL20 - Most Wickets'!$B:$B,$A132)</f>
        <v>0</v>
      </c>
      <c r="G132" s="30">
        <f>COUNTIFS('IPL21 - Most Wickets'!$B:$B,$A132)</f>
        <v>1</v>
      </c>
      <c r="H132" s="30">
        <f>COUNTIFS('IPL22 - Most Wickets'!$B:$B,$A132)</f>
        <v>0</v>
      </c>
      <c r="I132" s="6">
        <f>_xlfn.IFNA(VLOOKUP($A132,'IPL20 - Most Wickets'!$B$2:$M$80,2,FALSE),0)</f>
        <v>0</v>
      </c>
      <c r="J132" s="6">
        <f>_xlfn.IFNA(VLOOKUP($A132,'IPL21 - Most Wickets'!$B$2:$M$91,2,FALSE),0)</f>
        <v>1</v>
      </c>
      <c r="K132" s="6">
        <f>_xlfn.IFNA(VLOOKUP($A132,'IPL22 - Most Wickets'!$B$2:$M$105,2,FALSE),0)</f>
        <v>0</v>
      </c>
      <c r="L132" s="6">
        <f t="shared" si="10"/>
        <v>1</v>
      </c>
      <c r="M132">
        <f t="shared" si="11"/>
        <v>0</v>
      </c>
      <c r="N132">
        <f t="shared" si="12"/>
        <v>1</v>
      </c>
      <c r="O132">
        <f t="shared" si="13"/>
        <v>2</v>
      </c>
      <c r="P132">
        <f t="shared" si="14"/>
        <v>1</v>
      </c>
      <c r="Q132">
        <f t="shared" si="15"/>
        <v>1</v>
      </c>
      <c r="R132">
        <f t="shared" si="16"/>
        <v>1</v>
      </c>
      <c r="S132">
        <f t="shared" si="17"/>
        <v>0</v>
      </c>
      <c r="T132">
        <f t="shared" si="18"/>
        <v>0</v>
      </c>
    </row>
    <row r="133" spans="1:20" ht="15.75" customHeight="1" x14ac:dyDescent="0.2">
      <c r="A133" s="6" t="s">
        <v>164</v>
      </c>
      <c r="B133" t="str">
        <f>_xlfn.IFNA(VLOOKUP(A133,'IPLPlayerAuctionData (20-22)'!$A$3:$G$501,7,FALSE),"Others")</f>
        <v>Overseas</v>
      </c>
      <c r="C133" s="30">
        <f>COUNTIFS('IPLPlayerAuctionData (20-22)'!$A:$A,'IPL - Bowler Database (20-22)'!$A133,'IPLPlayerAuctionData (20-22)'!$F:$F,2020)</f>
        <v>0</v>
      </c>
      <c r="D133" s="30">
        <f>COUNTIFS('IPLPlayerAuctionData (20-22)'!$A:$A,'IPL - Bowler Database (20-22)'!$A133,'IPLPlayerAuctionData (20-22)'!$F:$F,2021)</f>
        <v>0</v>
      </c>
      <c r="E133" s="30">
        <f>COUNTIFS('IPLPlayerAuctionData (20-22)'!$A:$A,'IPL - Bowler Database (20-22)'!$A133,'IPLPlayerAuctionData (20-22)'!$F:$F,2022)</f>
        <v>1</v>
      </c>
      <c r="F133" s="30">
        <f>COUNTIFS('IPL20 - Most Wickets'!$B:$B,$A133)</f>
        <v>0</v>
      </c>
      <c r="G133" s="30">
        <f>COUNTIFS('IPL21 - Most Wickets'!$B:$B,$A133)</f>
        <v>1</v>
      </c>
      <c r="H133" s="30">
        <f>COUNTIFS('IPL22 - Most Wickets'!$B:$B,$A133)</f>
        <v>0</v>
      </c>
      <c r="I133" s="6">
        <f>_xlfn.IFNA(VLOOKUP($A133,'IPL20 - Most Wickets'!$B$2:$M$80,2,FALSE),0)</f>
        <v>0</v>
      </c>
      <c r="J133" s="6">
        <f>_xlfn.IFNA(VLOOKUP($A133,'IPL21 - Most Wickets'!$B$2:$M$91,2,FALSE),0)</f>
        <v>3</v>
      </c>
      <c r="K133" s="6">
        <f>_xlfn.IFNA(VLOOKUP($A133,'IPL22 - Most Wickets'!$B$2:$M$105,2,FALSE),0)</f>
        <v>0</v>
      </c>
      <c r="L133" s="6">
        <f t="shared" ref="L133:L154" si="19">SUM(I133:K133)</f>
        <v>3</v>
      </c>
      <c r="M133">
        <f t="shared" ref="M133:M154" si="20">SUM(C133:E133)</f>
        <v>1</v>
      </c>
      <c r="N133">
        <f t="shared" ref="N133:N154" si="21">SUM(F133:H133)</f>
        <v>1</v>
      </c>
      <c r="O133">
        <f t="shared" ref="O133:O154" si="22">COUNTIF(I133:K133,0)</f>
        <v>2</v>
      </c>
      <c r="P133">
        <f t="shared" ref="P133:P154" si="23">IF((J133+K133)=0,0,1)</f>
        <v>1</v>
      </c>
      <c r="Q133">
        <f t="shared" ref="Q133:Q154" si="24">IF(P133=1,N133-M133,0)</f>
        <v>0</v>
      </c>
      <c r="R133">
        <f t="shared" ref="R133:R154" si="25">IF(Q133&lt;0,0,Q133)</f>
        <v>0</v>
      </c>
      <c r="S133">
        <f t="shared" ref="S133:S154" si="26">IF(N133=3,1,0)</f>
        <v>0</v>
      </c>
      <c r="T133">
        <f t="shared" ref="T133:T154" si="27">_xlfn.IFNA(IF(S133=1,IF(B133="Overseas",1,0),0),0)</f>
        <v>0</v>
      </c>
    </row>
    <row r="134" spans="1:20" ht="15.75" customHeight="1" x14ac:dyDescent="0.2">
      <c r="A134" s="6" t="s">
        <v>256</v>
      </c>
      <c r="B134" t="str">
        <f>_xlfn.IFNA(VLOOKUP(A134,'IPLPlayerAuctionData (20-22)'!$A$3:$G$501,7,FALSE),"Others")</f>
        <v>Indian</v>
      </c>
      <c r="C134" s="30">
        <f>COUNTIFS('IPLPlayerAuctionData (20-22)'!$A:$A,'IPL - Bowler Database (20-22)'!$A134,'IPLPlayerAuctionData (20-22)'!$F:$F,2020)</f>
        <v>1</v>
      </c>
      <c r="D134" s="30">
        <f>COUNTIFS('IPLPlayerAuctionData (20-22)'!$A:$A,'IPL - Bowler Database (20-22)'!$A134,'IPLPlayerAuctionData (20-22)'!$F:$F,2021)</f>
        <v>1</v>
      </c>
      <c r="E134" s="30">
        <f>COUNTIFS('IPLPlayerAuctionData (20-22)'!$A:$A,'IPL - Bowler Database (20-22)'!$A134,'IPLPlayerAuctionData (20-22)'!$F:$F,2022)</f>
        <v>0</v>
      </c>
      <c r="F134" s="30">
        <f>COUNTIFS('IPL20 - Most Wickets'!$B:$B,$A134)</f>
        <v>1</v>
      </c>
      <c r="G134" s="30">
        <f>COUNTIFS('IPL21 - Most Wickets'!$B:$B,$A134)</f>
        <v>1</v>
      </c>
      <c r="H134" s="30">
        <f>COUNTIFS('IPL22 - Most Wickets'!$B:$B,$A134)</f>
        <v>0</v>
      </c>
      <c r="I134" s="6">
        <f>_xlfn.IFNA(VLOOKUP($A134,'IPL20 - Most Wickets'!$B$2:$M$80,2,FALSE),0)</f>
        <v>7</v>
      </c>
      <c r="J134" s="6">
        <f>_xlfn.IFNA(VLOOKUP($A134,'IPL21 - Most Wickets'!$B$2:$M$91,2,FALSE),0)</f>
        <v>1</v>
      </c>
      <c r="K134" s="6">
        <f>_xlfn.IFNA(VLOOKUP($A134,'IPL22 - Most Wickets'!$B$2:$M$105,2,FALSE),0)</f>
        <v>0</v>
      </c>
      <c r="L134" s="6">
        <f t="shared" si="19"/>
        <v>8</v>
      </c>
      <c r="M134">
        <f t="shared" si="20"/>
        <v>2</v>
      </c>
      <c r="N134">
        <f t="shared" si="21"/>
        <v>2</v>
      </c>
      <c r="O134">
        <f t="shared" si="22"/>
        <v>1</v>
      </c>
      <c r="P134">
        <f t="shared" si="23"/>
        <v>1</v>
      </c>
      <c r="Q134">
        <f t="shared" si="24"/>
        <v>0</v>
      </c>
      <c r="R134">
        <f t="shared" si="25"/>
        <v>0</v>
      </c>
      <c r="S134">
        <f t="shared" si="26"/>
        <v>0</v>
      </c>
      <c r="T134">
        <f t="shared" si="27"/>
        <v>0</v>
      </c>
    </row>
    <row r="135" spans="1:20" ht="15.75" customHeight="1" x14ac:dyDescent="0.2">
      <c r="A135" s="6" t="s">
        <v>171</v>
      </c>
      <c r="B135" t="str">
        <f>_xlfn.IFNA(VLOOKUP(A135,'IPLPlayerAuctionData (20-22)'!$A$3:$G$501,7,FALSE),"Others")</f>
        <v>Indian</v>
      </c>
      <c r="C135" s="30">
        <f>COUNTIFS('IPLPlayerAuctionData (20-22)'!$A:$A,'IPL - Bowler Database (20-22)'!$A135,'IPLPlayerAuctionData (20-22)'!$F:$F,2020)</f>
        <v>0</v>
      </c>
      <c r="D135" s="30">
        <f>COUNTIFS('IPLPlayerAuctionData (20-22)'!$A:$A,'IPL - Bowler Database (20-22)'!$A135,'IPLPlayerAuctionData (20-22)'!$F:$F,2021)</f>
        <v>0</v>
      </c>
      <c r="E135" s="30">
        <f>COUNTIFS('IPLPlayerAuctionData (20-22)'!$A:$A,'IPL - Bowler Database (20-22)'!$A135,'IPLPlayerAuctionData (20-22)'!$F:$F,2022)</f>
        <v>1</v>
      </c>
      <c r="F135" s="30">
        <f>COUNTIFS('IPL20 - Most Wickets'!$B:$B,$A135)</f>
        <v>0</v>
      </c>
      <c r="G135" s="30">
        <f>COUNTIFS('IPL21 - Most Wickets'!$B:$B,$A135)</f>
        <v>1</v>
      </c>
      <c r="H135" s="30">
        <f>COUNTIFS('IPL22 - Most Wickets'!$B:$B,$A135)</f>
        <v>0</v>
      </c>
      <c r="I135" s="6">
        <f>_xlfn.IFNA(VLOOKUP($A135,'IPL20 - Most Wickets'!$B$2:$M$80,2,FALSE),0)</f>
        <v>0</v>
      </c>
      <c r="J135" s="6">
        <f>_xlfn.IFNA(VLOOKUP($A135,'IPL21 - Most Wickets'!$B$2:$M$91,2,FALSE),0)</f>
        <v>1</v>
      </c>
      <c r="K135" s="6">
        <f>_xlfn.IFNA(VLOOKUP($A135,'IPL22 - Most Wickets'!$B$2:$M$105,2,FALSE),0)</f>
        <v>0</v>
      </c>
      <c r="L135" s="6">
        <f t="shared" si="19"/>
        <v>1</v>
      </c>
      <c r="M135">
        <f t="shared" si="20"/>
        <v>1</v>
      </c>
      <c r="N135">
        <f t="shared" si="21"/>
        <v>1</v>
      </c>
      <c r="O135">
        <f t="shared" si="22"/>
        <v>2</v>
      </c>
      <c r="P135">
        <f t="shared" si="23"/>
        <v>1</v>
      </c>
      <c r="Q135">
        <f t="shared" si="24"/>
        <v>0</v>
      </c>
      <c r="R135">
        <f t="shared" si="25"/>
        <v>0</v>
      </c>
      <c r="S135">
        <f t="shared" si="26"/>
        <v>0</v>
      </c>
      <c r="T135">
        <f t="shared" si="27"/>
        <v>0</v>
      </c>
    </row>
    <row r="136" spans="1:20" ht="15.75" customHeight="1" x14ac:dyDescent="0.2">
      <c r="A136" s="6" t="s">
        <v>458</v>
      </c>
      <c r="B136" t="str">
        <f>_xlfn.IFNA(VLOOKUP(A136,'IPLPlayerAuctionData (20-22)'!$A$3:$G$501,7,FALSE),"Others")</f>
        <v>Others</v>
      </c>
      <c r="C136" s="30">
        <f>COUNTIFS('IPLPlayerAuctionData (20-22)'!$A:$A,'IPL - Bowler Database (20-22)'!$A136,'IPLPlayerAuctionData (20-22)'!$F:$F,2020)</f>
        <v>0</v>
      </c>
      <c r="D136" s="30">
        <f>COUNTIFS('IPLPlayerAuctionData (20-22)'!$A:$A,'IPL - Bowler Database (20-22)'!$A136,'IPLPlayerAuctionData (20-22)'!$F:$F,2021)</f>
        <v>0</v>
      </c>
      <c r="E136" s="30">
        <f>COUNTIFS('IPLPlayerAuctionData (20-22)'!$A:$A,'IPL - Bowler Database (20-22)'!$A136,'IPLPlayerAuctionData (20-22)'!$F:$F,2022)</f>
        <v>0</v>
      </c>
      <c r="F136" s="30">
        <f>COUNTIFS('IPL20 - Most Wickets'!$B:$B,$A136)</f>
        <v>0</v>
      </c>
      <c r="G136" s="30">
        <f>COUNTIFS('IPL21 - Most Wickets'!$B:$B,$A136)</f>
        <v>1</v>
      </c>
      <c r="H136" s="30">
        <f>COUNTIFS('IPL22 - Most Wickets'!$B:$B,$A136)</f>
        <v>0</v>
      </c>
      <c r="I136" s="6">
        <f>_xlfn.IFNA(VLOOKUP($A136,'IPL20 - Most Wickets'!$B$2:$M$80,2,FALSE),0)</f>
        <v>0</v>
      </c>
      <c r="J136" s="6">
        <f>_xlfn.IFNA(VLOOKUP($A136,'IPL21 - Most Wickets'!$B$2:$M$91,2,FALSE),0)</f>
        <v>3</v>
      </c>
      <c r="K136" s="6">
        <f>_xlfn.IFNA(VLOOKUP($A136,'IPL22 - Most Wickets'!$B$2:$M$105,2,FALSE),0)</f>
        <v>0</v>
      </c>
      <c r="L136" s="6">
        <f t="shared" si="19"/>
        <v>3</v>
      </c>
      <c r="M136">
        <f t="shared" si="20"/>
        <v>0</v>
      </c>
      <c r="N136">
        <f t="shared" si="21"/>
        <v>1</v>
      </c>
      <c r="O136">
        <f t="shared" si="22"/>
        <v>2</v>
      </c>
      <c r="P136">
        <f t="shared" si="23"/>
        <v>1</v>
      </c>
      <c r="Q136">
        <f t="shared" si="24"/>
        <v>1</v>
      </c>
      <c r="R136">
        <f t="shared" si="25"/>
        <v>1</v>
      </c>
      <c r="S136">
        <f t="shared" si="26"/>
        <v>0</v>
      </c>
      <c r="T136">
        <f t="shared" si="27"/>
        <v>0</v>
      </c>
    </row>
    <row r="137" spans="1:20" ht="15.75" customHeight="1" x14ac:dyDescent="0.2">
      <c r="A137" s="6" t="s">
        <v>195</v>
      </c>
      <c r="B137" t="str">
        <f>_xlfn.IFNA(VLOOKUP(A137,'IPLPlayerAuctionData (20-22)'!$A$3:$G$501,7,FALSE),"Others")</f>
        <v>Overseas</v>
      </c>
      <c r="C137" s="30">
        <f>COUNTIFS('IPLPlayerAuctionData (20-22)'!$A:$A,'IPL - Bowler Database (20-22)'!$A137,'IPLPlayerAuctionData (20-22)'!$F:$F,2020)</f>
        <v>1</v>
      </c>
      <c r="D137" s="30">
        <f>COUNTIFS('IPLPlayerAuctionData (20-22)'!$A:$A,'IPL - Bowler Database (20-22)'!$A137,'IPLPlayerAuctionData (20-22)'!$F:$F,2021)</f>
        <v>0</v>
      </c>
      <c r="E137" s="30">
        <f>COUNTIFS('IPLPlayerAuctionData (20-22)'!$A:$A,'IPL - Bowler Database (20-22)'!$A137,'IPLPlayerAuctionData (20-22)'!$F:$F,2022)</f>
        <v>0</v>
      </c>
      <c r="F137" s="30">
        <f>COUNTIFS('IPL20 - Most Wickets'!$B:$B,$A137)</f>
        <v>0</v>
      </c>
      <c r="G137" s="30">
        <f>COUNTIFS('IPL21 - Most Wickets'!$B:$B,$A137)</f>
        <v>1</v>
      </c>
      <c r="H137" s="30">
        <f>COUNTIFS('IPL22 - Most Wickets'!$B:$B,$A137)</f>
        <v>0</v>
      </c>
      <c r="I137" s="6">
        <f>_xlfn.IFNA(VLOOKUP($A137,'IPL20 - Most Wickets'!$B$2:$M$80,2,FALSE),0)</f>
        <v>0</v>
      </c>
      <c r="J137" s="6">
        <f>_xlfn.IFNA(VLOOKUP($A137,'IPL21 - Most Wickets'!$B$2:$M$91,2,FALSE),0)</f>
        <v>1</v>
      </c>
      <c r="K137" s="6">
        <f>_xlfn.IFNA(VLOOKUP($A137,'IPL22 - Most Wickets'!$B$2:$M$105,2,FALSE),0)</f>
        <v>0</v>
      </c>
      <c r="L137" s="6">
        <f t="shared" si="19"/>
        <v>1</v>
      </c>
      <c r="M137">
        <f t="shared" si="20"/>
        <v>1</v>
      </c>
      <c r="N137">
        <f t="shared" si="21"/>
        <v>1</v>
      </c>
      <c r="O137">
        <f t="shared" si="22"/>
        <v>2</v>
      </c>
      <c r="P137">
        <f t="shared" si="23"/>
        <v>1</v>
      </c>
      <c r="Q137">
        <f t="shared" si="24"/>
        <v>0</v>
      </c>
      <c r="R137">
        <f t="shared" si="25"/>
        <v>0</v>
      </c>
      <c r="S137">
        <f t="shared" si="26"/>
        <v>0</v>
      </c>
      <c r="T137">
        <f t="shared" si="27"/>
        <v>0</v>
      </c>
    </row>
    <row r="138" spans="1:20" ht="15.75" customHeight="1" x14ac:dyDescent="0.2">
      <c r="A138" s="6" t="s">
        <v>1737</v>
      </c>
      <c r="B138" t="str">
        <f>_xlfn.IFNA(VLOOKUP(A138,'IPLPlayerAuctionData (20-22)'!$A$3:$G$501,7,FALSE),"Others")</f>
        <v>Others</v>
      </c>
      <c r="C138" s="30">
        <f>COUNTIFS('IPLPlayerAuctionData (20-22)'!$A:$A,'IPL - Bowler Database (20-22)'!$A138,'IPLPlayerAuctionData (20-22)'!$F:$F,2020)</f>
        <v>0</v>
      </c>
      <c r="D138" s="30">
        <f>COUNTIFS('IPLPlayerAuctionData (20-22)'!$A:$A,'IPL - Bowler Database (20-22)'!$A138,'IPLPlayerAuctionData (20-22)'!$F:$F,2021)</f>
        <v>0</v>
      </c>
      <c r="E138" s="30">
        <f>COUNTIFS('IPLPlayerAuctionData (20-22)'!$A:$A,'IPL - Bowler Database (20-22)'!$A138,'IPLPlayerAuctionData (20-22)'!$F:$F,2022)</f>
        <v>0</v>
      </c>
      <c r="F138" s="30">
        <f>COUNTIFS('IPL20 - Most Wickets'!$B:$B,$A138)</f>
        <v>0</v>
      </c>
      <c r="G138" s="30">
        <f>COUNTIFS('IPL21 - Most Wickets'!$B:$B,$A138)</f>
        <v>1</v>
      </c>
      <c r="H138" s="30">
        <f>COUNTIFS('IPL22 - Most Wickets'!$B:$B,$A138)</f>
        <v>0</v>
      </c>
      <c r="I138" s="6">
        <f>_xlfn.IFNA(VLOOKUP($A138,'IPL20 - Most Wickets'!$B$2:$M$80,2,FALSE),0)</f>
        <v>0</v>
      </c>
      <c r="J138" s="6">
        <f>_xlfn.IFNA(VLOOKUP($A138,'IPL21 - Most Wickets'!$B$2:$M$91,2,FALSE),0)</f>
        <v>1</v>
      </c>
      <c r="K138" s="6">
        <f>_xlfn.IFNA(VLOOKUP($A138,'IPL22 - Most Wickets'!$B$2:$M$105,2,FALSE),0)</f>
        <v>0</v>
      </c>
      <c r="L138" s="6">
        <f t="shared" si="19"/>
        <v>1</v>
      </c>
      <c r="M138">
        <f t="shared" si="20"/>
        <v>0</v>
      </c>
      <c r="N138">
        <f t="shared" si="21"/>
        <v>1</v>
      </c>
      <c r="O138">
        <f t="shared" si="22"/>
        <v>2</v>
      </c>
      <c r="P138">
        <f t="shared" si="23"/>
        <v>1</v>
      </c>
      <c r="Q138">
        <f t="shared" si="24"/>
        <v>1</v>
      </c>
      <c r="R138">
        <f t="shared" si="25"/>
        <v>1</v>
      </c>
      <c r="S138">
        <f t="shared" si="26"/>
        <v>0</v>
      </c>
      <c r="T138">
        <f t="shared" si="27"/>
        <v>0</v>
      </c>
    </row>
    <row r="139" spans="1:20" ht="15.75" customHeight="1" x14ac:dyDescent="0.2">
      <c r="A139" s="6" t="s">
        <v>303</v>
      </c>
      <c r="B139" t="str">
        <f>_xlfn.IFNA(VLOOKUP(A139,'IPLPlayerAuctionData (20-22)'!$A$3:$G$501,7,FALSE),"Others")</f>
        <v>Indian</v>
      </c>
      <c r="C139" s="30">
        <f>COUNTIFS('IPLPlayerAuctionData (20-22)'!$A:$A,'IPL - Bowler Database (20-22)'!$A139,'IPLPlayerAuctionData (20-22)'!$F:$F,2020)</f>
        <v>0</v>
      </c>
      <c r="D139" s="30">
        <f>COUNTIFS('IPLPlayerAuctionData (20-22)'!$A:$A,'IPL - Bowler Database (20-22)'!$A139,'IPLPlayerAuctionData (20-22)'!$F:$F,2021)</f>
        <v>0</v>
      </c>
      <c r="E139" s="30">
        <f>COUNTIFS('IPLPlayerAuctionData (20-22)'!$A:$A,'IPL - Bowler Database (20-22)'!$A139,'IPLPlayerAuctionData (20-22)'!$F:$F,2022)</f>
        <v>1</v>
      </c>
      <c r="F139" s="30">
        <f>COUNTIFS('IPL20 - Most Wickets'!$B:$B,$A139)</f>
        <v>1</v>
      </c>
      <c r="G139" s="30">
        <f>COUNTIFS('IPL21 - Most Wickets'!$B:$B,$A139)</f>
        <v>1</v>
      </c>
      <c r="H139" s="30">
        <f>COUNTIFS('IPL22 - Most Wickets'!$B:$B,$A139)</f>
        <v>0</v>
      </c>
      <c r="I139" s="6">
        <f>_xlfn.IFNA(VLOOKUP($A139,'IPL20 - Most Wickets'!$B$2:$M$80,2,FALSE),0)</f>
        <v>7</v>
      </c>
      <c r="J139" s="6">
        <f>_xlfn.IFNA(VLOOKUP($A139,'IPL21 - Most Wickets'!$B$2:$M$91,2,FALSE),0)</f>
        <v>1</v>
      </c>
      <c r="K139" s="6">
        <f>_xlfn.IFNA(VLOOKUP($A139,'IPL22 - Most Wickets'!$B$2:$M$105,2,FALSE),0)</f>
        <v>0</v>
      </c>
      <c r="L139" s="6">
        <f t="shared" si="19"/>
        <v>8</v>
      </c>
      <c r="M139">
        <f t="shared" si="20"/>
        <v>1</v>
      </c>
      <c r="N139">
        <f t="shared" si="21"/>
        <v>2</v>
      </c>
      <c r="O139">
        <f t="shared" si="22"/>
        <v>1</v>
      </c>
      <c r="P139">
        <f t="shared" si="23"/>
        <v>1</v>
      </c>
      <c r="Q139">
        <f t="shared" si="24"/>
        <v>1</v>
      </c>
      <c r="R139">
        <f t="shared" si="25"/>
        <v>1</v>
      </c>
      <c r="S139">
        <f t="shared" si="26"/>
        <v>0</v>
      </c>
      <c r="T139">
        <f t="shared" si="27"/>
        <v>0</v>
      </c>
    </row>
    <row r="140" spans="1:20" ht="15.75" customHeight="1" x14ac:dyDescent="0.2">
      <c r="A140" s="6" t="s">
        <v>2788</v>
      </c>
      <c r="B140" t="str">
        <f>_xlfn.IFNA(VLOOKUP(A140,'IPLPlayerAuctionData (20-22)'!$A$3:$G$501,7,FALSE),"Others")</f>
        <v>Others</v>
      </c>
      <c r="C140" s="30">
        <f>COUNTIFS('IPLPlayerAuctionData (20-22)'!$A:$A,'IPL - Bowler Database (20-22)'!$A140,'IPLPlayerAuctionData (20-22)'!$F:$F,2020)</f>
        <v>0</v>
      </c>
      <c r="D140" s="30">
        <f>COUNTIFS('IPLPlayerAuctionData (20-22)'!$A:$A,'IPL - Bowler Database (20-22)'!$A140,'IPLPlayerAuctionData (20-22)'!$F:$F,2021)</f>
        <v>0</v>
      </c>
      <c r="E140" s="30">
        <f>COUNTIFS('IPLPlayerAuctionData (20-22)'!$A:$A,'IPL - Bowler Database (20-22)'!$A140,'IPLPlayerAuctionData (20-22)'!$F:$F,2022)</f>
        <v>0</v>
      </c>
      <c r="F140" s="30">
        <f>COUNTIFS('IPL20 - Most Wickets'!$B:$B,$A140)</f>
        <v>0</v>
      </c>
      <c r="G140" s="30">
        <f>COUNTIFS('IPL21 - Most Wickets'!$B:$B,$A140)</f>
        <v>1</v>
      </c>
      <c r="H140" s="30">
        <f>COUNTIFS('IPL22 - Most Wickets'!$B:$B,$A140)</f>
        <v>0</v>
      </c>
      <c r="I140" s="6">
        <f>_xlfn.IFNA(VLOOKUP($A140,'IPL20 - Most Wickets'!$B$2:$M$80,2,FALSE),0)</f>
        <v>0</v>
      </c>
      <c r="J140" s="6">
        <f>_xlfn.IFNA(VLOOKUP($A140,'IPL21 - Most Wickets'!$B$2:$M$91,2,FALSE),0)</f>
        <v>1</v>
      </c>
      <c r="K140" s="6">
        <f>_xlfn.IFNA(VLOOKUP($A140,'IPL22 - Most Wickets'!$B$2:$M$105,2,FALSE),0)</f>
        <v>0</v>
      </c>
      <c r="L140" s="6">
        <f t="shared" si="19"/>
        <v>1</v>
      </c>
      <c r="M140">
        <f t="shared" si="20"/>
        <v>0</v>
      </c>
      <c r="N140">
        <f t="shared" si="21"/>
        <v>1</v>
      </c>
      <c r="O140">
        <f t="shared" si="22"/>
        <v>2</v>
      </c>
      <c r="P140">
        <f t="shared" si="23"/>
        <v>1</v>
      </c>
      <c r="Q140">
        <f t="shared" si="24"/>
        <v>1</v>
      </c>
      <c r="R140">
        <f t="shared" si="25"/>
        <v>1</v>
      </c>
      <c r="S140">
        <f t="shared" si="26"/>
        <v>0</v>
      </c>
      <c r="T140">
        <f t="shared" si="27"/>
        <v>0</v>
      </c>
    </row>
    <row r="141" spans="1:20" ht="15.75" customHeight="1" x14ac:dyDescent="0.2">
      <c r="A141" s="6" t="s">
        <v>217</v>
      </c>
      <c r="B141" t="str">
        <f>_xlfn.IFNA(VLOOKUP(A141,'IPLPlayerAuctionData (20-22)'!$A$3:$G$501,7,FALSE),"Others")</f>
        <v>Indian</v>
      </c>
      <c r="C141" s="30">
        <f>COUNTIFS('IPLPlayerAuctionData (20-22)'!$A:$A,'IPL - Bowler Database (20-22)'!$A141,'IPLPlayerAuctionData (20-22)'!$F:$F,2020)</f>
        <v>1</v>
      </c>
      <c r="D141" s="30">
        <f>COUNTIFS('IPLPlayerAuctionData (20-22)'!$A:$A,'IPL - Bowler Database (20-22)'!$A141,'IPLPlayerAuctionData (20-22)'!$F:$F,2021)</f>
        <v>1</v>
      </c>
      <c r="E141" s="30">
        <f>COUNTIFS('IPLPlayerAuctionData (20-22)'!$A:$A,'IPL - Bowler Database (20-22)'!$A141,'IPLPlayerAuctionData (20-22)'!$F:$F,2022)</f>
        <v>1</v>
      </c>
      <c r="F141" s="30">
        <f>COUNTIFS('IPL20 - Most Wickets'!$B:$B,$A141)</f>
        <v>0</v>
      </c>
      <c r="G141" s="30">
        <f>COUNTIFS('IPL21 - Most Wickets'!$B:$B,$A141)</f>
        <v>1</v>
      </c>
      <c r="H141" s="30">
        <f>COUNTIFS('IPL22 - Most Wickets'!$B:$B,$A141)</f>
        <v>0</v>
      </c>
      <c r="I141" s="6">
        <f>_xlfn.IFNA(VLOOKUP($A141,'IPL20 - Most Wickets'!$B$2:$M$80,2,FALSE),0)</f>
        <v>0</v>
      </c>
      <c r="J141" s="6">
        <f>_xlfn.IFNA(VLOOKUP($A141,'IPL21 - Most Wickets'!$B$2:$M$91,2,FALSE),0)</f>
        <v>4</v>
      </c>
      <c r="K141" s="6">
        <f>_xlfn.IFNA(VLOOKUP($A141,'IPL22 - Most Wickets'!$B$2:$M$105,2,FALSE),0)</f>
        <v>0</v>
      </c>
      <c r="L141" s="6">
        <f t="shared" si="19"/>
        <v>4</v>
      </c>
      <c r="M141">
        <f t="shared" si="20"/>
        <v>3</v>
      </c>
      <c r="N141">
        <f t="shared" si="21"/>
        <v>1</v>
      </c>
      <c r="O141">
        <f t="shared" si="22"/>
        <v>2</v>
      </c>
      <c r="P141">
        <f t="shared" si="23"/>
        <v>1</v>
      </c>
      <c r="Q141">
        <f t="shared" si="24"/>
        <v>-2</v>
      </c>
      <c r="R141">
        <f t="shared" si="25"/>
        <v>0</v>
      </c>
      <c r="S141">
        <f t="shared" si="26"/>
        <v>0</v>
      </c>
      <c r="T141">
        <f t="shared" si="27"/>
        <v>0</v>
      </c>
    </row>
    <row r="142" spans="1:20" ht="15.75" customHeight="1" x14ac:dyDescent="0.2">
      <c r="A142" s="6" t="s">
        <v>184</v>
      </c>
      <c r="B142" t="str">
        <f>_xlfn.IFNA(VLOOKUP(A142,'IPLPlayerAuctionData (20-22)'!$A$3:$G$501,7,FALSE),"Others")</f>
        <v>Overseas</v>
      </c>
      <c r="C142" s="30">
        <f>COUNTIFS('IPLPlayerAuctionData (20-22)'!$A:$A,'IPL - Bowler Database (20-22)'!$A142,'IPLPlayerAuctionData (20-22)'!$F:$F,2020)</f>
        <v>0</v>
      </c>
      <c r="D142" s="30">
        <f>COUNTIFS('IPLPlayerAuctionData (20-22)'!$A:$A,'IPL - Bowler Database (20-22)'!$A142,'IPLPlayerAuctionData (20-22)'!$F:$F,2021)</f>
        <v>0</v>
      </c>
      <c r="E142" s="30">
        <f>COUNTIFS('IPLPlayerAuctionData (20-22)'!$A:$A,'IPL - Bowler Database (20-22)'!$A142,'IPLPlayerAuctionData (20-22)'!$F:$F,2022)</f>
        <v>1</v>
      </c>
      <c r="F142" s="30">
        <f>COUNTIFS('IPL20 - Most Wickets'!$B:$B,$A142)</f>
        <v>1</v>
      </c>
      <c r="G142" s="30">
        <f>COUNTIFS('IPL21 - Most Wickets'!$B:$B,$A142)</f>
        <v>0</v>
      </c>
      <c r="H142" s="30">
        <f>COUNTIFS('IPL22 - Most Wickets'!$B:$B,$A142)</f>
        <v>0</v>
      </c>
      <c r="I142" s="6">
        <f>_xlfn.IFNA(VLOOKUP($A142,'IPL20 - Most Wickets'!$B$2:$M$80,2,FALSE),0)</f>
        <v>14</v>
      </c>
      <c r="J142" s="6">
        <f>_xlfn.IFNA(VLOOKUP($A142,'IPL21 - Most Wickets'!$B$2:$M$91,2,FALSE),0)</f>
        <v>0</v>
      </c>
      <c r="K142" s="6">
        <f>_xlfn.IFNA(VLOOKUP($A142,'IPL22 - Most Wickets'!$B$2:$M$105,2,FALSE),0)</f>
        <v>0</v>
      </c>
      <c r="L142" s="6">
        <f t="shared" si="19"/>
        <v>14</v>
      </c>
      <c r="M142">
        <f t="shared" si="20"/>
        <v>1</v>
      </c>
      <c r="N142">
        <f t="shared" si="21"/>
        <v>1</v>
      </c>
      <c r="O142">
        <f t="shared" si="22"/>
        <v>2</v>
      </c>
      <c r="P142">
        <f t="shared" si="23"/>
        <v>0</v>
      </c>
      <c r="Q142">
        <f t="shared" si="24"/>
        <v>0</v>
      </c>
      <c r="R142">
        <f t="shared" si="25"/>
        <v>0</v>
      </c>
      <c r="S142">
        <f t="shared" si="26"/>
        <v>0</v>
      </c>
      <c r="T142">
        <f t="shared" si="27"/>
        <v>0</v>
      </c>
    </row>
    <row r="143" spans="1:20" ht="15.75" customHeight="1" x14ac:dyDescent="0.2">
      <c r="A143" s="6" t="s">
        <v>658</v>
      </c>
      <c r="B143" t="str">
        <f>_xlfn.IFNA(VLOOKUP(A143,'IPLPlayerAuctionData (20-22)'!$A$3:$G$501,7,FALSE),"Others")</f>
        <v>Others</v>
      </c>
      <c r="C143" s="30">
        <f>COUNTIFS('IPLPlayerAuctionData (20-22)'!$A:$A,'IPL - Bowler Database (20-22)'!$A143,'IPLPlayerAuctionData (20-22)'!$F:$F,2020)</f>
        <v>0</v>
      </c>
      <c r="D143" s="30">
        <f>COUNTIFS('IPLPlayerAuctionData (20-22)'!$A:$A,'IPL - Bowler Database (20-22)'!$A143,'IPLPlayerAuctionData (20-22)'!$F:$F,2021)</f>
        <v>0</v>
      </c>
      <c r="E143" s="30">
        <f>COUNTIFS('IPLPlayerAuctionData (20-22)'!$A:$A,'IPL - Bowler Database (20-22)'!$A143,'IPLPlayerAuctionData (20-22)'!$F:$F,2022)</f>
        <v>0</v>
      </c>
      <c r="F143" s="30">
        <f>COUNTIFS('IPL20 - Most Wickets'!$B:$B,$A143)</f>
        <v>1</v>
      </c>
      <c r="G143" s="30">
        <f>COUNTIFS('IPL21 - Most Wickets'!$B:$B,$A143)</f>
        <v>0</v>
      </c>
      <c r="H143" s="30">
        <f>COUNTIFS('IPL22 - Most Wickets'!$B:$B,$A143)</f>
        <v>0</v>
      </c>
      <c r="I143" s="6">
        <f>_xlfn.IFNA(VLOOKUP($A143,'IPL20 - Most Wickets'!$B$2:$M$80,2,FALSE),0)</f>
        <v>10</v>
      </c>
      <c r="J143" s="6">
        <f>_xlfn.IFNA(VLOOKUP($A143,'IPL21 - Most Wickets'!$B$2:$M$91,2,FALSE),0)</f>
        <v>0</v>
      </c>
      <c r="K143" s="6">
        <f>_xlfn.IFNA(VLOOKUP($A143,'IPL22 - Most Wickets'!$B$2:$M$105,2,FALSE),0)</f>
        <v>0</v>
      </c>
      <c r="L143" s="6">
        <f t="shared" si="19"/>
        <v>10</v>
      </c>
      <c r="M143">
        <f t="shared" si="20"/>
        <v>0</v>
      </c>
      <c r="N143">
        <f t="shared" si="21"/>
        <v>1</v>
      </c>
      <c r="O143">
        <f t="shared" si="22"/>
        <v>2</v>
      </c>
      <c r="P143">
        <f t="shared" si="23"/>
        <v>0</v>
      </c>
      <c r="Q143">
        <f t="shared" si="24"/>
        <v>0</v>
      </c>
      <c r="R143">
        <f t="shared" si="25"/>
        <v>0</v>
      </c>
      <c r="S143">
        <f t="shared" si="26"/>
        <v>0</v>
      </c>
      <c r="T143">
        <f t="shared" si="27"/>
        <v>0</v>
      </c>
    </row>
    <row r="144" spans="1:20" ht="15.75" customHeight="1" x14ac:dyDescent="0.2">
      <c r="A144" s="6" t="s">
        <v>172</v>
      </c>
      <c r="B144" t="str">
        <f>_xlfn.IFNA(VLOOKUP(A144,'IPLPlayerAuctionData (20-22)'!$A$3:$G$501,7,FALSE),"Others")</f>
        <v>Overseas</v>
      </c>
      <c r="C144" s="30">
        <f>COUNTIFS('IPLPlayerAuctionData (20-22)'!$A:$A,'IPL - Bowler Database (20-22)'!$A144,'IPLPlayerAuctionData (20-22)'!$F:$F,2020)</f>
        <v>1</v>
      </c>
      <c r="D144" s="30">
        <f>COUNTIFS('IPLPlayerAuctionData (20-22)'!$A:$A,'IPL - Bowler Database (20-22)'!$A144,'IPLPlayerAuctionData (20-22)'!$F:$F,2021)</f>
        <v>0</v>
      </c>
      <c r="E144" s="30">
        <f>COUNTIFS('IPLPlayerAuctionData (20-22)'!$A:$A,'IPL - Bowler Database (20-22)'!$A144,'IPLPlayerAuctionData (20-22)'!$F:$F,2022)</f>
        <v>0</v>
      </c>
      <c r="F144" s="30">
        <f>COUNTIFS('IPL20 - Most Wickets'!$B:$B,$A144)</f>
        <v>1</v>
      </c>
      <c r="G144" s="30">
        <f>COUNTIFS('IPL21 - Most Wickets'!$B:$B,$A144)</f>
        <v>0</v>
      </c>
      <c r="H144" s="30">
        <f>COUNTIFS('IPL22 - Most Wickets'!$B:$B,$A144)</f>
        <v>0</v>
      </c>
      <c r="I144" s="6">
        <f>_xlfn.IFNA(VLOOKUP($A144,'IPL20 - Most Wickets'!$B$2:$M$80,2,FALSE),0)</f>
        <v>10</v>
      </c>
      <c r="J144" s="6">
        <f>_xlfn.IFNA(VLOOKUP($A144,'IPL21 - Most Wickets'!$B$2:$M$91,2,FALSE),0)</f>
        <v>0</v>
      </c>
      <c r="K144" s="6">
        <f>_xlfn.IFNA(VLOOKUP($A144,'IPL22 - Most Wickets'!$B$2:$M$105,2,FALSE),0)</f>
        <v>0</v>
      </c>
      <c r="L144" s="6">
        <f t="shared" si="19"/>
        <v>10</v>
      </c>
      <c r="M144">
        <f t="shared" si="20"/>
        <v>1</v>
      </c>
      <c r="N144">
        <f t="shared" si="21"/>
        <v>1</v>
      </c>
      <c r="O144">
        <f t="shared" si="22"/>
        <v>2</v>
      </c>
      <c r="P144">
        <f t="shared" si="23"/>
        <v>0</v>
      </c>
      <c r="Q144">
        <f t="shared" si="24"/>
        <v>0</v>
      </c>
      <c r="R144">
        <f t="shared" si="25"/>
        <v>0</v>
      </c>
      <c r="S144">
        <f t="shared" si="26"/>
        <v>0</v>
      </c>
      <c r="T144">
        <f t="shared" si="27"/>
        <v>0</v>
      </c>
    </row>
    <row r="145" spans="1:20" ht="15.75" customHeight="1" x14ac:dyDescent="0.2">
      <c r="A145" s="6" t="s">
        <v>308</v>
      </c>
      <c r="B145" t="str">
        <f>_xlfn.IFNA(VLOOKUP(A145,'IPLPlayerAuctionData (20-22)'!$A$3:$G$501,7,FALSE),"Others")</f>
        <v>Overseas</v>
      </c>
      <c r="C145" s="30">
        <f>COUNTIFS('IPLPlayerAuctionData (20-22)'!$A:$A,'IPL - Bowler Database (20-22)'!$A145,'IPLPlayerAuctionData (20-22)'!$F:$F,2020)</f>
        <v>1</v>
      </c>
      <c r="D145" s="30">
        <f>COUNTIFS('IPLPlayerAuctionData (20-22)'!$A:$A,'IPL - Bowler Database (20-22)'!$A145,'IPLPlayerAuctionData (20-22)'!$F:$F,2021)</f>
        <v>0</v>
      </c>
      <c r="E145" s="30">
        <f>COUNTIFS('IPLPlayerAuctionData (20-22)'!$A:$A,'IPL - Bowler Database (20-22)'!$A145,'IPLPlayerAuctionData (20-22)'!$F:$F,2022)</f>
        <v>0</v>
      </c>
      <c r="F145" s="30">
        <f>COUNTIFS('IPL20 - Most Wickets'!$B:$B,$A145)</f>
        <v>1</v>
      </c>
      <c r="G145" s="30">
        <f>COUNTIFS('IPL21 - Most Wickets'!$B:$B,$A145)</f>
        <v>0</v>
      </c>
      <c r="H145" s="30">
        <f>COUNTIFS('IPL22 - Most Wickets'!$B:$B,$A145)</f>
        <v>0</v>
      </c>
      <c r="I145" s="6">
        <f>_xlfn.IFNA(VLOOKUP($A145,'IPL20 - Most Wickets'!$B$2:$M$80,2,FALSE),0)</f>
        <v>6</v>
      </c>
      <c r="J145" s="6">
        <f>_xlfn.IFNA(VLOOKUP($A145,'IPL21 - Most Wickets'!$B$2:$M$91,2,FALSE),0)</f>
        <v>0</v>
      </c>
      <c r="K145" s="6">
        <f>_xlfn.IFNA(VLOOKUP($A145,'IPL22 - Most Wickets'!$B$2:$M$105,2,FALSE),0)</f>
        <v>0</v>
      </c>
      <c r="L145" s="6">
        <f t="shared" si="19"/>
        <v>6</v>
      </c>
      <c r="M145">
        <f t="shared" si="20"/>
        <v>1</v>
      </c>
      <c r="N145">
        <f t="shared" si="21"/>
        <v>1</v>
      </c>
      <c r="O145">
        <f t="shared" si="22"/>
        <v>2</v>
      </c>
      <c r="P145">
        <f t="shared" si="23"/>
        <v>0</v>
      </c>
      <c r="Q145">
        <f t="shared" si="24"/>
        <v>0</v>
      </c>
      <c r="R145">
        <f t="shared" si="25"/>
        <v>0</v>
      </c>
      <c r="S145">
        <f t="shared" si="26"/>
        <v>0</v>
      </c>
      <c r="T145">
        <f t="shared" si="27"/>
        <v>0</v>
      </c>
    </row>
    <row r="146" spans="1:20" ht="15.75" customHeight="1" x14ac:dyDescent="0.2">
      <c r="A146" s="6" t="s">
        <v>197</v>
      </c>
      <c r="B146" t="str">
        <f>_xlfn.IFNA(VLOOKUP(A146,'IPLPlayerAuctionData (20-22)'!$A$3:$G$501,7,FALSE),"Others")</f>
        <v>Indian</v>
      </c>
      <c r="C146" s="30">
        <f>COUNTIFS('IPLPlayerAuctionData (20-22)'!$A:$A,'IPL - Bowler Database (20-22)'!$A146,'IPLPlayerAuctionData (20-22)'!$F:$F,2020)</f>
        <v>0</v>
      </c>
      <c r="D146" s="30">
        <f>COUNTIFS('IPLPlayerAuctionData (20-22)'!$A:$A,'IPL - Bowler Database (20-22)'!$A146,'IPLPlayerAuctionData (20-22)'!$F:$F,2021)</f>
        <v>0</v>
      </c>
      <c r="E146" s="30">
        <f>COUNTIFS('IPLPlayerAuctionData (20-22)'!$A:$A,'IPL - Bowler Database (20-22)'!$A146,'IPLPlayerAuctionData (20-22)'!$F:$F,2022)</f>
        <v>1</v>
      </c>
      <c r="F146" s="30">
        <f>COUNTIFS('IPL20 - Most Wickets'!$B:$B,$A146)</f>
        <v>1</v>
      </c>
      <c r="G146" s="30">
        <f>COUNTIFS('IPL21 - Most Wickets'!$B:$B,$A146)</f>
        <v>0</v>
      </c>
      <c r="H146" s="30">
        <f>COUNTIFS('IPL22 - Most Wickets'!$B:$B,$A146)</f>
        <v>0</v>
      </c>
      <c r="I146" s="6">
        <f>_xlfn.IFNA(VLOOKUP($A146,'IPL20 - Most Wickets'!$B$2:$M$80,2,FALSE),0)</f>
        <v>5</v>
      </c>
      <c r="J146" s="6">
        <f>_xlfn.IFNA(VLOOKUP($A146,'IPL21 - Most Wickets'!$B$2:$M$91,2,FALSE),0)</f>
        <v>0</v>
      </c>
      <c r="K146" s="6">
        <f>_xlfn.IFNA(VLOOKUP($A146,'IPL22 - Most Wickets'!$B$2:$M$105,2,FALSE),0)</f>
        <v>0</v>
      </c>
      <c r="L146" s="6">
        <f t="shared" si="19"/>
        <v>5</v>
      </c>
      <c r="M146">
        <f t="shared" si="20"/>
        <v>1</v>
      </c>
      <c r="N146">
        <f t="shared" si="21"/>
        <v>1</v>
      </c>
      <c r="O146">
        <f t="shared" si="22"/>
        <v>2</v>
      </c>
      <c r="P146">
        <f t="shared" si="23"/>
        <v>0</v>
      </c>
      <c r="Q146">
        <f t="shared" si="24"/>
        <v>0</v>
      </c>
      <c r="R146">
        <f t="shared" si="25"/>
        <v>0</v>
      </c>
      <c r="S146">
        <f t="shared" si="26"/>
        <v>0</v>
      </c>
      <c r="T146">
        <f t="shared" si="27"/>
        <v>0</v>
      </c>
    </row>
    <row r="147" spans="1:20" ht="15.75" customHeight="1" x14ac:dyDescent="0.2">
      <c r="A147" s="6" t="s">
        <v>194</v>
      </c>
      <c r="B147" t="str">
        <f>_xlfn.IFNA(VLOOKUP(A147,'IPLPlayerAuctionData (20-22)'!$A$3:$G$501,7,FALSE),"Others")</f>
        <v>Indian</v>
      </c>
      <c r="C147" s="30">
        <f>COUNTIFS('IPLPlayerAuctionData (20-22)'!$A:$A,'IPL - Bowler Database (20-22)'!$A147,'IPLPlayerAuctionData (20-22)'!$F:$F,2020)</f>
        <v>0</v>
      </c>
      <c r="D147" s="30">
        <f>COUNTIFS('IPLPlayerAuctionData (20-22)'!$A:$A,'IPL - Bowler Database (20-22)'!$A147,'IPLPlayerAuctionData (20-22)'!$F:$F,2021)</f>
        <v>0</v>
      </c>
      <c r="E147" s="30">
        <f>COUNTIFS('IPLPlayerAuctionData (20-22)'!$A:$A,'IPL - Bowler Database (20-22)'!$A147,'IPLPlayerAuctionData (20-22)'!$F:$F,2022)</f>
        <v>1</v>
      </c>
      <c r="F147" s="30">
        <f>COUNTIFS('IPL20 - Most Wickets'!$B:$B,$A147)</f>
        <v>1</v>
      </c>
      <c r="G147" s="30">
        <f>COUNTIFS('IPL21 - Most Wickets'!$B:$B,$A147)</f>
        <v>0</v>
      </c>
      <c r="H147" s="30">
        <f>COUNTIFS('IPL22 - Most Wickets'!$B:$B,$A147)</f>
        <v>0</v>
      </c>
      <c r="I147" s="6">
        <f>_xlfn.IFNA(VLOOKUP($A147,'IPL20 - Most Wickets'!$B$2:$M$80,2,FALSE),0)</f>
        <v>10</v>
      </c>
      <c r="J147" s="6">
        <f>_xlfn.IFNA(VLOOKUP($A147,'IPL21 - Most Wickets'!$B$2:$M$91,2,FALSE),0)</f>
        <v>0</v>
      </c>
      <c r="K147" s="6">
        <f>_xlfn.IFNA(VLOOKUP($A147,'IPL22 - Most Wickets'!$B$2:$M$105,2,FALSE),0)</f>
        <v>0</v>
      </c>
      <c r="L147" s="6">
        <f t="shared" si="19"/>
        <v>10</v>
      </c>
      <c r="M147">
        <f t="shared" si="20"/>
        <v>1</v>
      </c>
      <c r="N147">
        <f t="shared" si="21"/>
        <v>1</v>
      </c>
      <c r="O147">
        <f t="shared" si="22"/>
        <v>2</v>
      </c>
      <c r="P147">
        <f t="shared" si="23"/>
        <v>0</v>
      </c>
      <c r="Q147">
        <f t="shared" si="24"/>
        <v>0</v>
      </c>
      <c r="R147">
        <f t="shared" si="25"/>
        <v>0</v>
      </c>
      <c r="S147">
        <f t="shared" si="26"/>
        <v>0</v>
      </c>
      <c r="T147">
        <f t="shared" si="27"/>
        <v>0</v>
      </c>
    </row>
    <row r="148" spans="1:20" ht="15.75" customHeight="1" x14ac:dyDescent="0.2">
      <c r="A148" s="6" t="s">
        <v>313</v>
      </c>
      <c r="B148" t="str">
        <f>_xlfn.IFNA(VLOOKUP(A148,'IPLPlayerAuctionData (20-22)'!$A$3:$G$501,7,FALSE),"Others")</f>
        <v>Indian</v>
      </c>
      <c r="C148" s="30">
        <f>COUNTIFS('IPLPlayerAuctionData (20-22)'!$A:$A,'IPL - Bowler Database (20-22)'!$A148,'IPLPlayerAuctionData (20-22)'!$F:$F,2020)</f>
        <v>1</v>
      </c>
      <c r="D148" s="30">
        <f>COUNTIFS('IPLPlayerAuctionData (20-22)'!$A:$A,'IPL - Bowler Database (20-22)'!$A148,'IPLPlayerAuctionData (20-22)'!$F:$F,2021)</f>
        <v>1</v>
      </c>
      <c r="E148" s="30">
        <f>COUNTIFS('IPLPlayerAuctionData (20-22)'!$A:$A,'IPL - Bowler Database (20-22)'!$A148,'IPLPlayerAuctionData (20-22)'!$F:$F,2022)</f>
        <v>1</v>
      </c>
      <c r="F148" s="30">
        <f>COUNTIFS('IPL20 - Most Wickets'!$B:$B,$A148)</f>
        <v>1</v>
      </c>
      <c r="G148" s="30">
        <f>COUNTIFS('IPL21 - Most Wickets'!$B:$B,$A148)</f>
        <v>0</v>
      </c>
      <c r="H148" s="30">
        <f>COUNTIFS('IPL22 - Most Wickets'!$B:$B,$A148)</f>
        <v>0</v>
      </c>
      <c r="I148" s="6">
        <f>_xlfn.IFNA(VLOOKUP($A148,'IPL20 - Most Wickets'!$B$2:$M$80,2,FALSE),0)</f>
        <v>11</v>
      </c>
      <c r="J148" s="6">
        <f>_xlfn.IFNA(VLOOKUP($A148,'IPL21 - Most Wickets'!$B$2:$M$91,2,FALSE),0)</f>
        <v>0</v>
      </c>
      <c r="K148" s="6">
        <f>_xlfn.IFNA(VLOOKUP($A148,'IPL22 - Most Wickets'!$B$2:$M$105,2,FALSE),0)</f>
        <v>0</v>
      </c>
      <c r="L148" s="6">
        <f t="shared" si="19"/>
        <v>11</v>
      </c>
      <c r="M148">
        <f t="shared" si="20"/>
        <v>3</v>
      </c>
      <c r="N148">
        <f t="shared" si="21"/>
        <v>1</v>
      </c>
      <c r="O148">
        <f t="shared" si="22"/>
        <v>2</v>
      </c>
      <c r="P148">
        <f t="shared" si="23"/>
        <v>0</v>
      </c>
      <c r="Q148">
        <f t="shared" si="24"/>
        <v>0</v>
      </c>
      <c r="R148">
        <f t="shared" si="25"/>
        <v>0</v>
      </c>
      <c r="S148">
        <f t="shared" si="26"/>
        <v>0</v>
      </c>
      <c r="T148">
        <f t="shared" si="27"/>
        <v>0</v>
      </c>
    </row>
    <row r="149" spans="1:20" ht="15.75" customHeight="1" x14ac:dyDescent="0.2">
      <c r="A149" s="6" t="s">
        <v>665</v>
      </c>
      <c r="B149" t="str">
        <f>_xlfn.IFNA(VLOOKUP(A149,'IPLPlayerAuctionData (20-22)'!$A$3:$G$501,7,FALSE),"Others")</f>
        <v>Others</v>
      </c>
      <c r="C149" s="30">
        <f>COUNTIFS('IPLPlayerAuctionData (20-22)'!$A:$A,'IPL - Bowler Database (20-22)'!$A149,'IPLPlayerAuctionData (20-22)'!$F:$F,2020)</f>
        <v>0</v>
      </c>
      <c r="D149" s="30">
        <f>COUNTIFS('IPLPlayerAuctionData (20-22)'!$A:$A,'IPL - Bowler Database (20-22)'!$A149,'IPLPlayerAuctionData (20-22)'!$F:$F,2021)</f>
        <v>0</v>
      </c>
      <c r="E149" s="30">
        <f>COUNTIFS('IPLPlayerAuctionData (20-22)'!$A:$A,'IPL - Bowler Database (20-22)'!$A149,'IPLPlayerAuctionData (20-22)'!$F:$F,2022)</f>
        <v>0</v>
      </c>
      <c r="F149" s="30">
        <f>COUNTIFS('IPL20 - Most Wickets'!$B:$B,$A149)</f>
        <v>1</v>
      </c>
      <c r="G149" s="30">
        <f>COUNTIFS('IPL21 - Most Wickets'!$B:$B,$A149)</f>
        <v>0</v>
      </c>
      <c r="H149" s="30">
        <f>COUNTIFS('IPL22 - Most Wickets'!$B:$B,$A149)</f>
        <v>0</v>
      </c>
      <c r="I149" s="6">
        <f>_xlfn.IFNA(VLOOKUP($A149,'IPL20 - Most Wickets'!$B$2:$M$80,2,FALSE),0)</f>
        <v>6</v>
      </c>
      <c r="J149" s="6">
        <f>_xlfn.IFNA(VLOOKUP($A149,'IPL21 - Most Wickets'!$B$2:$M$91,2,FALSE),0)</f>
        <v>0</v>
      </c>
      <c r="K149" s="6">
        <f>_xlfn.IFNA(VLOOKUP($A149,'IPL22 - Most Wickets'!$B$2:$M$105,2,FALSE),0)</f>
        <v>0</v>
      </c>
      <c r="L149" s="6">
        <f t="shared" si="19"/>
        <v>6</v>
      </c>
      <c r="M149">
        <f t="shared" si="20"/>
        <v>0</v>
      </c>
      <c r="N149">
        <f t="shared" si="21"/>
        <v>1</v>
      </c>
      <c r="O149">
        <f t="shared" si="22"/>
        <v>2</v>
      </c>
      <c r="P149">
        <f t="shared" si="23"/>
        <v>0</v>
      </c>
      <c r="Q149">
        <f t="shared" si="24"/>
        <v>0</v>
      </c>
      <c r="R149">
        <f t="shared" si="25"/>
        <v>0</v>
      </c>
      <c r="S149">
        <f t="shared" si="26"/>
        <v>0</v>
      </c>
      <c r="T149">
        <f t="shared" si="27"/>
        <v>0</v>
      </c>
    </row>
    <row r="150" spans="1:20" ht="15.75" customHeight="1" x14ac:dyDescent="0.2">
      <c r="A150" s="6" t="s">
        <v>659</v>
      </c>
      <c r="B150" t="str">
        <f>_xlfn.IFNA(VLOOKUP(A150,'IPLPlayerAuctionData (20-22)'!$A$3:$G$501,7,FALSE),"Others")</f>
        <v>Others</v>
      </c>
      <c r="C150" s="30">
        <f>COUNTIFS('IPLPlayerAuctionData (20-22)'!$A:$A,'IPL - Bowler Database (20-22)'!$A150,'IPLPlayerAuctionData (20-22)'!$F:$F,2020)</f>
        <v>0</v>
      </c>
      <c r="D150" s="30">
        <f>COUNTIFS('IPLPlayerAuctionData (20-22)'!$A:$A,'IPL - Bowler Database (20-22)'!$A150,'IPLPlayerAuctionData (20-22)'!$F:$F,2021)</f>
        <v>0</v>
      </c>
      <c r="E150" s="30">
        <f>COUNTIFS('IPLPlayerAuctionData (20-22)'!$A:$A,'IPL - Bowler Database (20-22)'!$A150,'IPLPlayerAuctionData (20-22)'!$F:$F,2022)</f>
        <v>0</v>
      </c>
      <c r="F150" s="30">
        <f>COUNTIFS('IPL20 - Most Wickets'!$B:$B,$A150)</f>
        <v>1</v>
      </c>
      <c r="G150" s="30">
        <f>COUNTIFS('IPL21 - Most Wickets'!$B:$B,$A150)</f>
        <v>0</v>
      </c>
      <c r="H150" s="30">
        <f>COUNTIFS('IPL22 - Most Wickets'!$B:$B,$A150)</f>
        <v>0</v>
      </c>
      <c r="I150" s="6">
        <f>_xlfn.IFNA(VLOOKUP($A150,'IPL20 - Most Wickets'!$B$2:$M$80,2,FALSE),0)</f>
        <v>8</v>
      </c>
      <c r="J150" s="6">
        <f>_xlfn.IFNA(VLOOKUP($A150,'IPL21 - Most Wickets'!$B$2:$M$91,2,FALSE),0)</f>
        <v>0</v>
      </c>
      <c r="K150" s="6">
        <f>_xlfn.IFNA(VLOOKUP($A150,'IPL22 - Most Wickets'!$B$2:$M$105,2,FALSE),0)</f>
        <v>0</v>
      </c>
      <c r="L150" s="6">
        <f t="shared" si="19"/>
        <v>8</v>
      </c>
      <c r="M150">
        <f t="shared" si="20"/>
        <v>0</v>
      </c>
      <c r="N150">
        <f t="shared" si="21"/>
        <v>1</v>
      </c>
      <c r="O150">
        <f t="shared" si="22"/>
        <v>2</v>
      </c>
      <c r="P150">
        <f t="shared" si="23"/>
        <v>0</v>
      </c>
      <c r="Q150">
        <f t="shared" si="24"/>
        <v>0</v>
      </c>
      <c r="R150">
        <f t="shared" si="25"/>
        <v>0</v>
      </c>
      <c r="S150">
        <f t="shared" si="26"/>
        <v>0</v>
      </c>
      <c r="T150">
        <f t="shared" si="27"/>
        <v>0</v>
      </c>
    </row>
    <row r="151" spans="1:20" ht="15.75" customHeight="1" x14ac:dyDescent="0.2">
      <c r="A151" s="6" t="s">
        <v>361</v>
      </c>
      <c r="B151" t="str">
        <f>_xlfn.IFNA(VLOOKUP(A151,'IPLPlayerAuctionData (20-22)'!$A$3:$G$501,7,FALSE),"Others")</f>
        <v>Others</v>
      </c>
      <c r="C151" s="30">
        <f>COUNTIFS('IPLPlayerAuctionData (20-22)'!$A:$A,'IPL - Bowler Database (20-22)'!$A151,'IPLPlayerAuctionData (20-22)'!$F:$F,2020)</f>
        <v>0</v>
      </c>
      <c r="D151" s="30">
        <f>COUNTIFS('IPLPlayerAuctionData (20-22)'!$A:$A,'IPL - Bowler Database (20-22)'!$A151,'IPLPlayerAuctionData (20-22)'!$F:$F,2021)</f>
        <v>0</v>
      </c>
      <c r="E151" s="30">
        <f>COUNTIFS('IPLPlayerAuctionData (20-22)'!$A:$A,'IPL - Bowler Database (20-22)'!$A151,'IPLPlayerAuctionData (20-22)'!$F:$F,2022)</f>
        <v>0</v>
      </c>
      <c r="F151" s="30">
        <f>COUNTIFS('IPL20 - Most Wickets'!$B:$B,$A151)</f>
        <v>1</v>
      </c>
      <c r="G151" s="30">
        <f>COUNTIFS('IPL21 - Most Wickets'!$B:$B,$A151)</f>
        <v>0</v>
      </c>
      <c r="H151" s="30">
        <f>COUNTIFS('IPL22 - Most Wickets'!$B:$B,$A151)</f>
        <v>0</v>
      </c>
      <c r="I151" s="6">
        <f>_xlfn.IFNA(VLOOKUP($A151,'IPL20 - Most Wickets'!$B$2:$M$80,2,FALSE),0)</f>
        <v>3</v>
      </c>
      <c r="J151" s="6">
        <f>_xlfn.IFNA(VLOOKUP($A151,'IPL21 - Most Wickets'!$B$2:$M$91,2,FALSE),0)</f>
        <v>0</v>
      </c>
      <c r="K151" s="6">
        <f>_xlfn.IFNA(VLOOKUP($A151,'IPL22 - Most Wickets'!$B$2:$M$105,2,FALSE),0)</f>
        <v>0</v>
      </c>
      <c r="L151" s="6">
        <f t="shared" si="19"/>
        <v>3</v>
      </c>
      <c r="M151">
        <f t="shared" si="20"/>
        <v>0</v>
      </c>
      <c r="N151">
        <f t="shared" si="21"/>
        <v>1</v>
      </c>
      <c r="O151">
        <f t="shared" si="22"/>
        <v>2</v>
      </c>
      <c r="P151">
        <f t="shared" si="23"/>
        <v>0</v>
      </c>
      <c r="Q151">
        <f t="shared" si="24"/>
        <v>0</v>
      </c>
      <c r="R151">
        <f t="shared" si="25"/>
        <v>0</v>
      </c>
      <c r="S151">
        <f t="shared" si="26"/>
        <v>0</v>
      </c>
      <c r="T151">
        <f t="shared" si="27"/>
        <v>0</v>
      </c>
    </row>
    <row r="152" spans="1:20" ht="15.75" customHeight="1" x14ac:dyDescent="0.2">
      <c r="A152" s="6" t="s">
        <v>136</v>
      </c>
      <c r="B152" t="str">
        <f>_xlfn.IFNA(VLOOKUP(A152,'IPLPlayerAuctionData (20-22)'!$A$3:$G$501,7,FALSE),"Others")</f>
        <v>Overseas</v>
      </c>
      <c r="C152" s="30">
        <f>COUNTIFS('IPLPlayerAuctionData (20-22)'!$A:$A,'IPL - Bowler Database (20-22)'!$A152,'IPLPlayerAuctionData (20-22)'!$F:$F,2020)</f>
        <v>1</v>
      </c>
      <c r="D152" s="30">
        <f>COUNTIFS('IPLPlayerAuctionData (20-22)'!$A:$A,'IPL - Bowler Database (20-22)'!$A152,'IPLPlayerAuctionData (20-22)'!$F:$F,2021)</f>
        <v>0</v>
      </c>
      <c r="E152" s="30">
        <f>COUNTIFS('IPLPlayerAuctionData (20-22)'!$A:$A,'IPL - Bowler Database (20-22)'!$A152,'IPLPlayerAuctionData (20-22)'!$F:$F,2022)</f>
        <v>0</v>
      </c>
      <c r="F152" s="30">
        <f>COUNTIFS('IPL20 - Most Wickets'!$B:$B,$A152)</f>
        <v>1</v>
      </c>
      <c r="G152" s="30">
        <f>COUNTIFS('IPL21 - Most Wickets'!$B:$B,$A152)</f>
        <v>0</v>
      </c>
      <c r="H152" s="30">
        <f>COUNTIFS('IPL22 - Most Wickets'!$B:$B,$A152)</f>
        <v>0</v>
      </c>
      <c r="I152" s="6">
        <f>_xlfn.IFNA(VLOOKUP($A152,'IPL20 - Most Wickets'!$B$2:$M$80,2,FALSE),0)</f>
        <v>3</v>
      </c>
      <c r="J152" s="6">
        <f>_xlfn.IFNA(VLOOKUP($A152,'IPL21 - Most Wickets'!$B$2:$M$91,2,FALSE),0)</f>
        <v>0</v>
      </c>
      <c r="K152" s="6">
        <f>_xlfn.IFNA(VLOOKUP($A152,'IPL22 - Most Wickets'!$B$2:$M$105,2,FALSE),0)</f>
        <v>0</v>
      </c>
      <c r="L152" s="6">
        <f t="shared" si="19"/>
        <v>3</v>
      </c>
      <c r="M152">
        <f t="shared" si="20"/>
        <v>1</v>
      </c>
      <c r="N152">
        <f t="shared" si="21"/>
        <v>1</v>
      </c>
      <c r="O152">
        <f t="shared" si="22"/>
        <v>2</v>
      </c>
      <c r="P152">
        <f t="shared" si="23"/>
        <v>0</v>
      </c>
      <c r="Q152">
        <f t="shared" si="24"/>
        <v>0</v>
      </c>
      <c r="R152">
        <f t="shared" si="25"/>
        <v>0</v>
      </c>
      <c r="S152">
        <f t="shared" si="26"/>
        <v>0</v>
      </c>
      <c r="T152">
        <f t="shared" si="27"/>
        <v>0</v>
      </c>
    </row>
    <row r="153" spans="1:20" ht="15.75" customHeight="1" x14ac:dyDescent="0.2">
      <c r="A153" s="6" t="s">
        <v>234</v>
      </c>
      <c r="B153" t="str">
        <f>_xlfn.IFNA(VLOOKUP(A153,'IPLPlayerAuctionData (20-22)'!$A$3:$G$501,7,FALSE),"Others")</f>
        <v>Indian</v>
      </c>
      <c r="C153" s="30">
        <f>COUNTIFS('IPLPlayerAuctionData (20-22)'!$A:$A,'IPL - Bowler Database (20-22)'!$A153,'IPLPlayerAuctionData (20-22)'!$F:$F,2020)</f>
        <v>1</v>
      </c>
      <c r="D153" s="30">
        <f>COUNTIFS('IPLPlayerAuctionData (20-22)'!$A:$A,'IPL - Bowler Database (20-22)'!$A153,'IPLPlayerAuctionData (20-22)'!$F:$F,2021)</f>
        <v>0</v>
      </c>
      <c r="E153" s="30">
        <f>COUNTIFS('IPLPlayerAuctionData (20-22)'!$A:$A,'IPL - Bowler Database (20-22)'!$A153,'IPLPlayerAuctionData (20-22)'!$F:$F,2022)</f>
        <v>0</v>
      </c>
      <c r="F153" s="30">
        <f>COUNTIFS('IPL20 - Most Wickets'!$B:$B,$A153)</f>
        <v>1</v>
      </c>
      <c r="G153" s="30">
        <f>COUNTIFS('IPL21 - Most Wickets'!$B:$B,$A153)</f>
        <v>0</v>
      </c>
      <c r="H153" s="30">
        <f>COUNTIFS('IPL22 - Most Wickets'!$B:$B,$A153)</f>
        <v>0</v>
      </c>
      <c r="I153" s="6">
        <f>_xlfn.IFNA(VLOOKUP($A153,'IPL20 - Most Wickets'!$B$2:$M$80,2,FALSE),0)</f>
        <v>1</v>
      </c>
      <c r="J153" s="6">
        <f>_xlfn.IFNA(VLOOKUP($A153,'IPL21 - Most Wickets'!$B$2:$M$91,2,FALSE),0)</f>
        <v>0</v>
      </c>
      <c r="K153" s="6">
        <f>_xlfn.IFNA(VLOOKUP($A153,'IPL22 - Most Wickets'!$B$2:$M$105,2,FALSE),0)</f>
        <v>0</v>
      </c>
      <c r="L153" s="6">
        <f t="shared" si="19"/>
        <v>1</v>
      </c>
      <c r="M153">
        <f t="shared" si="20"/>
        <v>1</v>
      </c>
      <c r="N153">
        <f t="shared" si="21"/>
        <v>1</v>
      </c>
      <c r="O153">
        <f t="shared" si="22"/>
        <v>2</v>
      </c>
      <c r="P153">
        <f t="shared" si="23"/>
        <v>0</v>
      </c>
      <c r="Q153">
        <f t="shared" si="24"/>
        <v>0</v>
      </c>
      <c r="R153">
        <f t="shared" si="25"/>
        <v>0</v>
      </c>
      <c r="S153">
        <f t="shared" si="26"/>
        <v>0</v>
      </c>
      <c r="T153">
        <f t="shared" si="27"/>
        <v>0</v>
      </c>
    </row>
    <row r="154" spans="1:20" ht="15.75" customHeight="1" x14ac:dyDescent="0.2">
      <c r="A154" s="6" t="s">
        <v>74</v>
      </c>
      <c r="B154" t="str">
        <f>_xlfn.IFNA(VLOOKUP(A154,'IPLPlayerAuctionData (20-22)'!$A$3:$G$501,7,FALSE),"Others")</f>
        <v>Indian</v>
      </c>
      <c r="C154" s="30">
        <f>COUNTIFS('IPLPlayerAuctionData (20-22)'!$A:$A,'IPL - Bowler Database (20-22)'!$A154,'IPLPlayerAuctionData (20-22)'!$F:$F,2020)</f>
        <v>1</v>
      </c>
      <c r="D154" s="30">
        <f>COUNTIFS('IPLPlayerAuctionData (20-22)'!$A:$A,'IPL - Bowler Database (20-22)'!$A154,'IPLPlayerAuctionData (20-22)'!$F:$F,2021)</f>
        <v>1</v>
      </c>
      <c r="E154" s="30">
        <f>COUNTIFS('IPLPlayerAuctionData (20-22)'!$A:$A,'IPL - Bowler Database (20-22)'!$A154,'IPLPlayerAuctionData (20-22)'!$F:$F,2022)</f>
        <v>1</v>
      </c>
      <c r="F154" s="30">
        <f>COUNTIFS('IPL20 - Most Wickets'!$B:$B,$A154)</f>
        <v>1</v>
      </c>
      <c r="G154" s="30">
        <f>COUNTIFS('IPL21 - Most Wickets'!$B:$B,$A154)</f>
        <v>0</v>
      </c>
      <c r="H154" s="30">
        <f>COUNTIFS('IPL22 - Most Wickets'!$B:$B,$A154)</f>
        <v>0</v>
      </c>
      <c r="I154" s="6">
        <f>_xlfn.IFNA(VLOOKUP($A154,'IPL20 - Most Wickets'!$B$2:$M$80,2,FALSE),0)</f>
        <v>12</v>
      </c>
      <c r="J154" s="6">
        <f>_xlfn.IFNA(VLOOKUP($A154,'IPL21 - Most Wickets'!$B$2:$M$91,2,FALSE),0)</f>
        <v>0</v>
      </c>
      <c r="K154" s="6">
        <f>_xlfn.IFNA(VLOOKUP($A154,'IPL22 - Most Wickets'!$B$2:$M$105,2,FALSE),0)</f>
        <v>0</v>
      </c>
      <c r="L154" s="6">
        <f t="shared" si="19"/>
        <v>12</v>
      </c>
      <c r="M154">
        <f t="shared" si="20"/>
        <v>3</v>
      </c>
      <c r="N154">
        <f t="shared" si="21"/>
        <v>1</v>
      </c>
      <c r="O154">
        <f t="shared" si="22"/>
        <v>2</v>
      </c>
      <c r="P154">
        <f t="shared" si="23"/>
        <v>0</v>
      </c>
      <c r="Q154">
        <f t="shared" si="24"/>
        <v>0</v>
      </c>
      <c r="R154">
        <f t="shared" si="25"/>
        <v>0</v>
      </c>
      <c r="S154">
        <f t="shared" si="26"/>
        <v>0</v>
      </c>
      <c r="T154">
        <f t="shared" si="27"/>
        <v>0</v>
      </c>
    </row>
    <row r="155" spans="1:20" ht="15.75" customHeight="1" x14ac:dyDescent="0.2">
      <c r="C155" s="30"/>
      <c r="D155" s="30"/>
      <c r="E155" s="30"/>
      <c r="F155" s="30"/>
      <c r="G155" s="30"/>
      <c r="H155" s="30"/>
    </row>
    <row r="156" spans="1:20" ht="15.75" customHeight="1" x14ac:dyDescent="0.2">
      <c r="C156" s="30"/>
      <c r="D156" s="30"/>
      <c r="E156" s="30"/>
      <c r="F156" s="30"/>
      <c r="G156" s="30"/>
      <c r="H156" s="30"/>
    </row>
    <row r="157" spans="1:20" ht="15.75" customHeight="1" x14ac:dyDescent="0.2">
      <c r="C157" s="30"/>
      <c r="D157" s="30"/>
      <c r="E157" s="30"/>
      <c r="F157" s="30"/>
      <c r="G157" s="30"/>
      <c r="H157" s="30"/>
    </row>
    <row r="158" spans="1:20" ht="15.75" customHeight="1" x14ac:dyDescent="0.2">
      <c r="C158" s="30"/>
      <c r="D158" s="30"/>
      <c r="E158" s="30"/>
      <c r="F158" s="30"/>
      <c r="G158" s="30"/>
      <c r="H158" s="30"/>
    </row>
    <row r="159" spans="1:20" ht="15.75" customHeight="1" x14ac:dyDescent="0.2">
      <c r="C159" s="30"/>
      <c r="D159" s="30"/>
      <c r="E159" s="30"/>
      <c r="F159" s="30"/>
      <c r="G159" s="30"/>
      <c r="H159" s="30"/>
    </row>
    <row r="160" spans="1:20" ht="15.75" customHeight="1" x14ac:dyDescent="0.2">
      <c r="C160" s="30"/>
      <c r="D160" s="30"/>
      <c r="E160" s="30"/>
      <c r="F160" s="30"/>
      <c r="G160" s="30"/>
      <c r="H160" s="30"/>
    </row>
    <row r="161" spans="3:8" ht="15.75" customHeight="1" x14ac:dyDescent="0.2">
      <c r="C161" s="30"/>
      <c r="D161" s="30"/>
      <c r="E161" s="30"/>
      <c r="F161" s="30"/>
      <c r="G161" s="30"/>
      <c r="H161" s="30"/>
    </row>
    <row r="162" spans="3:8" ht="15.75" customHeight="1" x14ac:dyDescent="0.2">
      <c r="C162" s="30"/>
      <c r="D162" s="30"/>
      <c r="E162" s="30"/>
      <c r="F162" s="30"/>
      <c r="G162" s="30"/>
      <c r="H162" s="30"/>
    </row>
    <row r="163" spans="3:8" ht="15.75" customHeight="1" x14ac:dyDescent="0.2">
      <c r="C163" s="30"/>
      <c r="D163" s="30"/>
      <c r="E163" s="30"/>
      <c r="F163" s="30"/>
      <c r="G163" s="30"/>
      <c r="H163" s="30"/>
    </row>
    <row r="164" spans="3:8" ht="15.75" customHeight="1" x14ac:dyDescent="0.2">
      <c r="C164" s="30"/>
      <c r="D164" s="30"/>
      <c r="E164" s="30"/>
      <c r="F164" s="30"/>
      <c r="G164" s="30"/>
      <c r="H164" s="30"/>
    </row>
    <row r="165" spans="3:8" ht="15.75" customHeight="1" x14ac:dyDescent="0.2">
      <c r="C165" s="30"/>
      <c r="D165" s="30"/>
      <c r="E165" s="30"/>
      <c r="F165" s="30"/>
      <c r="G165" s="30"/>
      <c r="H165" s="30"/>
    </row>
    <row r="166" spans="3:8" ht="15.75" customHeight="1" x14ac:dyDescent="0.2">
      <c r="C166" s="30"/>
      <c r="D166" s="30"/>
      <c r="E166" s="30"/>
      <c r="F166" s="30"/>
      <c r="G166" s="30"/>
      <c r="H166" s="30"/>
    </row>
    <row r="167" spans="3:8" ht="15.75" customHeight="1" x14ac:dyDescent="0.2">
      <c r="C167" s="30"/>
      <c r="D167" s="30"/>
      <c r="E167" s="30"/>
      <c r="F167" s="30"/>
      <c r="G167" s="30"/>
      <c r="H167" s="30"/>
    </row>
    <row r="168" spans="3:8" ht="15.75" customHeight="1" x14ac:dyDescent="0.2">
      <c r="C168" s="30"/>
      <c r="D168" s="30"/>
      <c r="E168" s="30"/>
      <c r="F168" s="30"/>
      <c r="G168" s="30"/>
      <c r="H168" s="30"/>
    </row>
    <row r="169" spans="3:8" ht="15.75" customHeight="1" x14ac:dyDescent="0.2">
      <c r="C169" s="30"/>
      <c r="D169" s="30"/>
      <c r="E169" s="30"/>
      <c r="F169" s="30"/>
      <c r="G169" s="30"/>
      <c r="H169" s="30"/>
    </row>
    <row r="170" spans="3:8" ht="15.75" customHeight="1" x14ac:dyDescent="0.2">
      <c r="C170" s="30"/>
      <c r="D170" s="30"/>
      <c r="E170" s="30"/>
      <c r="F170" s="30"/>
      <c r="G170" s="30"/>
      <c r="H170" s="30"/>
    </row>
    <row r="171" spans="3:8" ht="15.75" customHeight="1" x14ac:dyDescent="0.2">
      <c r="C171" s="30"/>
      <c r="D171" s="30"/>
      <c r="E171" s="30"/>
      <c r="F171" s="30"/>
      <c r="G171" s="30"/>
      <c r="H171" s="30"/>
    </row>
    <row r="172" spans="3:8" ht="15.75" customHeight="1" x14ac:dyDescent="0.2">
      <c r="C172" s="30"/>
      <c r="D172" s="30"/>
      <c r="E172" s="30"/>
      <c r="F172" s="30"/>
      <c r="G172" s="30"/>
      <c r="H172" s="30"/>
    </row>
    <row r="173" spans="3:8" ht="15.75" customHeight="1" x14ac:dyDescent="0.2">
      <c r="C173" s="30"/>
      <c r="D173" s="30"/>
      <c r="E173" s="30"/>
      <c r="F173" s="30"/>
      <c r="G173" s="30"/>
      <c r="H173" s="30"/>
    </row>
    <row r="174" spans="3:8" ht="15.75" customHeight="1" x14ac:dyDescent="0.2">
      <c r="C174" s="30"/>
      <c r="D174" s="30"/>
      <c r="E174" s="30"/>
      <c r="F174" s="30"/>
      <c r="G174" s="30"/>
      <c r="H174" s="30"/>
    </row>
    <row r="175" spans="3:8" ht="15.75" customHeight="1" x14ac:dyDescent="0.2">
      <c r="C175" s="30"/>
      <c r="D175" s="30"/>
      <c r="E175" s="30"/>
      <c r="F175" s="30"/>
      <c r="G175" s="30"/>
      <c r="H175" s="30"/>
    </row>
    <row r="176" spans="3:8" ht="15.75" customHeight="1" x14ac:dyDescent="0.2">
      <c r="C176" s="30"/>
      <c r="D176" s="30"/>
      <c r="E176" s="30"/>
      <c r="F176" s="30"/>
      <c r="G176" s="30"/>
      <c r="H176" s="30"/>
    </row>
    <row r="177" spans="3:8" ht="15.75" customHeight="1" x14ac:dyDescent="0.2">
      <c r="C177" s="30"/>
      <c r="D177" s="30"/>
      <c r="E177" s="30"/>
      <c r="F177" s="30"/>
      <c r="G177" s="30"/>
      <c r="H177" s="30"/>
    </row>
    <row r="178" spans="3:8" ht="15.75" customHeight="1" x14ac:dyDescent="0.2">
      <c r="C178" s="30"/>
      <c r="D178" s="30"/>
      <c r="E178" s="30"/>
      <c r="F178" s="30"/>
      <c r="G178" s="30"/>
      <c r="H178" s="30"/>
    </row>
    <row r="179" spans="3:8" ht="15.75" customHeight="1" x14ac:dyDescent="0.2">
      <c r="C179" s="30"/>
      <c r="D179" s="30"/>
      <c r="E179" s="30"/>
      <c r="F179" s="30"/>
      <c r="G179" s="30"/>
      <c r="H179" s="30"/>
    </row>
    <row r="180" spans="3:8" ht="15.75" customHeight="1" x14ac:dyDescent="0.2">
      <c r="C180" s="30"/>
      <c r="D180" s="30"/>
      <c r="E180" s="30"/>
      <c r="F180" s="30"/>
      <c r="G180" s="30"/>
      <c r="H180" s="30"/>
    </row>
    <row r="181" spans="3:8" ht="15.75" customHeight="1" x14ac:dyDescent="0.2">
      <c r="C181" s="30"/>
      <c r="D181" s="30"/>
      <c r="E181" s="30"/>
      <c r="F181" s="30"/>
      <c r="G181" s="30"/>
      <c r="H181" s="30"/>
    </row>
    <row r="182" spans="3:8" ht="15.75" customHeight="1" x14ac:dyDescent="0.2">
      <c r="C182" s="30"/>
      <c r="D182" s="30"/>
      <c r="E182" s="30"/>
      <c r="F182" s="30"/>
      <c r="G182" s="30"/>
      <c r="H182" s="30"/>
    </row>
    <row r="183" spans="3:8" ht="15.75" customHeight="1" x14ac:dyDescent="0.2">
      <c r="C183" s="30"/>
      <c r="D183" s="30"/>
      <c r="E183" s="30"/>
      <c r="F183" s="30"/>
      <c r="G183" s="30"/>
      <c r="H183" s="30"/>
    </row>
    <row r="184" spans="3:8" ht="15.75" customHeight="1" x14ac:dyDescent="0.2">
      <c r="C184" s="30"/>
      <c r="D184" s="30"/>
      <c r="E184" s="30"/>
      <c r="F184" s="30"/>
      <c r="G184" s="30"/>
      <c r="H184" s="30"/>
    </row>
    <row r="185" spans="3:8" ht="15.75" customHeight="1" x14ac:dyDescent="0.2">
      <c r="C185" s="30"/>
      <c r="D185" s="30"/>
      <c r="E185" s="30"/>
      <c r="F185" s="30"/>
      <c r="G185" s="30"/>
      <c r="H185" s="30"/>
    </row>
    <row r="186" spans="3:8" ht="15.75" customHeight="1" x14ac:dyDescent="0.2">
      <c r="C186" s="30"/>
      <c r="D186" s="30"/>
      <c r="E186" s="30"/>
      <c r="F186" s="30"/>
      <c r="G186" s="30"/>
      <c r="H186" s="30"/>
    </row>
    <row r="187" spans="3:8" ht="15.75" customHeight="1" x14ac:dyDescent="0.2">
      <c r="C187" s="30"/>
      <c r="D187" s="30"/>
      <c r="E187" s="30"/>
      <c r="F187" s="30"/>
      <c r="G187" s="30"/>
      <c r="H187" s="30"/>
    </row>
    <row r="188" spans="3:8" ht="15.75" customHeight="1" x14ac:dyDescent="0.2">
      <c r="C188" s="30"/>
      <c r="D188" s="30"/>
      <c r="E188" s="30"/>
      <c r="F188" s="30"/>
      <c r="G188" s="30"/>
      <c r="H188" s="30"/>
    </row>
    <row r="189" spans="3:8" ht="15.75" customHeight="1" x14ac:dyDescent="0.2">
      <c r="C189" s="30"/>
      <c r="D189" s="30"/>
      <c r="E189" s="30"/>
      <c r="F189" s="30"/>
      <c r="G189" s="30"/>
      <c r="H189" s="30"/>
    </row>
    <row r="190" spans="3:8" ht="15.75" customHeight="1" x14ac:dyDescent="0.2">
      <c r="C190" s="30"/>
      <c r="D190" s="30"/>
      <c r="E190" s="30"/>
      <c r="F190" s="30"/>
      <c r="G190" s="30"/>
      <c r="H190" s="30"/>
    </row>
    <row r="191" spans="3:8" ht="15.75" customHeight="1" x14ac:dyDescent="0.2">
      <c r="C191" s="30"/>
      <c r="D191" s="30"/>
      <c r="E191" s="30"/>
      <c r="F191" s="30"/>
      <c r="G191" s="30"/>
      <c r="H191" s="30"/>
    </row>
    <row r="192" spans="3:8" ht="15.75" customHeight="1" x14ac:dyDescent="0.2">
      <c r="C192" s="30"/>
      <c r="D192" s="30"/>
      <c r="E192" s="30"/>
      <c r="F192" s="30"/>
      <c r="G192" s="30"/>
      <c r="H192" s="30"/>
    </row>
    <row r="193" spans="3:8" ht="15.75" customHeight="1" x14ac:dyDescent="0.2">
      <c r="C193" s="30"/>
      <c r="D193" s="30"/>
      <c r="E193" s="30"/>
      <c r="F193" s="30"/>
      <c r="G193" s="30"/>
      <c r="H193" s="30"/>
    </row>
    <row r="194" spans="3:8" ht="15.75" customHeight="1" x14ac:dyDescent="0.2">
      <c r="C194" s="30"/>
      <c r="D194" s="30"/>
      <c r="E194" s="30"/>
      <c r="F194" s="30"/>
      <c r="G194" s="30"/>
      <c r="H194" s="30"/>
    </row>
    <row r="195" spans="3:8" ht="15.75" customHeight="1" x14ac:dyDescent="0.2">
      <c r="C195" s="30"/>
      <c r="D195" s="30"/>
      <c r="E195" s="30"/>
      <c r="F195" s="30"/>
      <c r="G195" s="30"/>
      <c r="H195" s="30"/>
    </row>
    <row r="196" spans="3:8" ht="15.75" customHeight="1" x14ac:dyDescent="0.2">
      <c r="C196" s="30"/>
      <c r="D196" s="30"/>
      <c r="E196" s="30"/>
      <c r="F196" s="30"/>
      <c r="G196" s="30"/>
      <c r="H196" s="30"/>
    </row>
    <row r="197" spans="3:8" ht="15.75" customHeight="1" x14ac:dyDescent="0.2">
      <c r="C197" s="30"/>
      <c r="D197" s="30"/>
      <c r="E197" s="30"/>
      <c r="F197" s="30"/>
      <c r="G197" s="30"/>
      <c r="H197" s="30"/>
    </row>
    <row r="198" spans="3:8" ht="15.75" customHeight="1" x14ac:dyDescent="0.2">
      <c r="C198" s="30"/>
      <c r="D198" s="30"/>
      <c r="E198" s="30"/>
      <c r="F198" s="30"/>
      <c r="G198" s="30"/>
      <c r="H198" s="30"/>
    </row>
    <row r="199" spans="3:8" ht="15.75" customHeight="1" x14ac:dyDescent="0.2">
      <c r="C199" s="30"/>
      <c r="D199" s="30"/>
      <c r="E199" s="30"/>
      <c r="F199" s="30"/>
      <c r="G199" s="30"/>
      <c r="H199" s="30"/>
    </row>
    <row r="200" spans="3:8" ht="15.75" customHeight="1" x14ac:dyDescent="0.2">
      <c r="C200" s="30"/>
      <c r="D200" s="30"/>
      <c r="E200" s="30"/>
      <c r="F200" s="30"/>
      <c r="G200" s="30"/>
      <c r="H200" s="30"/>
    </row>
    <row r="201" spans="3:8" ht="15.75" customHeight="1" x14ac:dyDescent="0.2">
      <c r="C201" s="30"/>
      <c r="D201" s="30"/>
      <c r="E201" s="30"/>
      <c r="F201" s="30"/>
      <c r="G201" s="30"/>
      <c r="H201" s="30"/>
    </row>
    <row r="202" spans="3:8" ht="15.75" customHeight="1" x14ac:dyDescent="0.2">
      <c r="C202" s="30"/>
      <c r="D202" s="30"/>
      <c r="E202" s="30"/>
      <c r="F202" s="30"/>
      <c r="G202" s="30"/>
      <c r="H202" s="30"/>
    </row>
    <row r="203" spans="3:8" ht="15.75" customHeight="1" x14ac:dyDescent="0.2">
      <c r="C203" s="30"/>
      <c r="D203" s="30"/>
      <c r="E203" s="30"/>
      <c r="F203" s="30"/>
      <c r="G203" s="30"/>
      <c r="H203" s="30"/>
    </row>
    <row r="204" spans="3:8" ht="15.75" customHeight="1" x14ac:dyDescent="0.2">
      <c r="C204" s="30"/>
      <c r="D204" s="30"/>
      <c r="E204" s="30"/>
      <c r="F204" s="30"/>
      <c r="G204" s="30"/>
      <c r="H204" s="30"/>
    </row>
    <row r="205" spans="3:8" ht="15.75" customHeight="1" x14ac:dyDescent="0.2">
      <c r="C205" s="30"/>
      <c r="D205" s="30"/>
      <c r="E205" s="30"/>
      <c r="F205" s="30"/>
      <c r="G205" s="30"/>
      <c r="H205" s="30"/>
    </row>
    <row r="206" spans="3:8" ht="15.75" customHeight="1" x14ac:dyDescent="0.2">
      <c r="C206" s="30"/>
      <c r="D206" s="30"/>
      <c r="E206" s="30"/>
      <c r="F206" s="30"/>
      <c r="G206" s="30"/>
      <c r="H206" s="30"/>
    </row>
    <row r="207" spans="3:8" ht="15.75" customHeight="1" x14ac:dyDescent="0.2">
      <c r="C207" s="30"/>
      <c r="D207" s="30"/>
      <c r="E207" s="30"/>
      <c r="F207" s="30"/>
      <c r="G207" s="30"/>
      <c r="H207" s="30"/>
    </row>
    <row r="208" spans="3:8" ht="15.75" customHeight="1" x14ac:dyDescent="0.2">
      <c r="C208" s="30"/>
      <c r="D208" s="30"/>
      <c r="E208" s="30"/>
      <c r="F208" s="30"/>
      <c r="G208" s="30"/>
      <c r="H208" s="30"/>
    </row>
    <row r="209" spans="3:8" ht="15.75" customHeight="1" x14ac:dyDescent="0.2">
      <c r="C209" s="30"/>
      <c r="D209" s="30"/>
      <c r="E209" s="30"/>
      <c r="F209" s="30"/>
      <c r="G209" s="30"/>
      <c r="H209" s="30"/>
    </row>
    <row r="210" spans="3:8" ht="15.75" customHeight="1" x14ac:dyDescent="0.2">
      <c r="C210" s="30"/>
      <c r="D210" s="30"/>
      <c r="E210" s="30"/>
      <c r="F210" s="30"/>
      <c r="G210" s="30"/>
      <c r="H210" s="30"/>
    </row>
    <row r="211" spans="3:8" ht="15.75" customHeight="1" x14ac:dyDescent="0.2">
      <c r="C211" s="30"/>
      <c r="D211" s="30"/>
      <c r="E211" s="30"/>
      <c r="F211" s="30"/>
      <c r="G211" s="30"/>
      <c r="H211" s="30"/>
    </row>
    <row r="212" spans="3:8" ht="15.75" customHeight="1" x14ac:dyDescent="0.2">
      <c r="C212" s="30"/>
      <c r="D212" s="30"/>
      <c r="E212" s="30"/>
      <c r="F212" s="30"/>
      <c r="G212" s="30"/>
      <c r="H212" s="30"/>
    </row>
    <row r="213" spans="3:8" ht="15.75" customHeight="1" x14ac:dyDescent="0.2">
      <c r="C213" s="30"/>
      <c r="D213" s="30"/>
      <c r="E213" s="30"/>
      <c r="F213" s="30"/>
      <c r="G213" s="30"/>
      <c r="H213" s="30"/>
    </row>
    <row r="214" spans="3:8" ht="15.75" customHeight="1" x14ac:dyDescent="0.2">
      <c r="C214" s="30"/>
      <c r="D214" s="30"/>
      <c r="E214" s="30"/>
      <c r="F214" s="30"/>
      <c r="G214" s="30"/>
      <c r="H214" s="30"/>
    </row>
    <row r="215" spans="3:8" ht="15.75" customHeight="1" x14ac:dyDescent="0.2">
      <c r="C215" s="30"/>
      <c r="D215" s="30"/>
      <c r="E215" s="30"/>
      <c r="F215" s="30"/>
      <c r="G215" s="30"/>
      <c r="H215" s="30"/>
    </row>
    <row r="216" spans="3:8" ht="15.75" customHeight="1" x14ac:dyDescent="0.2">
      <c r="C216" s="30"/>
      <c r="D216" s="30"/>
      <c r="E216" s="30"/>
      <c r="F216" s="30"/>
      <c r="G216" s="30"/>
      <c r="H216" s="30"/>
    </row>
    <row r="217" spans="3:8" ht="15.75" customHeight="1" x14ac:dyDescent="0.2">
      <c r="C217" s="30"/>
      <c r="D217" s="30"/>
      <c r="E217" s="30"/>
      <c r="F217" s="30"/>
      <c r="G217" s="30"/>
      <c r="H217" s="30"/>
    </row>
    <row r="218" spans="3:8" ht="15.75" customHeight="1" x14ac:dyDescent="0.2">
      <c r="C218" s="30"/>
      <c r="D218" s="30"/>
      <c r="E218" s="30"/>
      <c r="F218" s="30"/>
      <c r="G218" s="30"/>
      <c r="H218" s="30"/>
    </row>
    <row r="219" spans="3:8" ht="15.75" customHeight="1" x14ac:dyDescent="0.2">
      <c r="C219" s="30"/>
      <c r="D219" s="30"/>
      <c r="E219" s="30"/>
      <c r="F219" s="30"/>
      <c r="G219" s="30"/>
      <c r="H219" s="30"/>
    </row>
    <row r="220" spans="3:8" ht="15.75" customHeight="1" x14ac:dyDescent="0.2">
      <c r="C220" s="30"/>
      <c r="D220" s="30"/>
      <c r="E220" s="30"/>
      <c r="F220" s="30"/>
      <c r="G220" s="30"/>
      <c r="H220" s="30"/>
    </row>
    <row r="221" spans="3:8" ht="15.75" customHeight="1" x14ac:dyDescent="0.2">
      <c r="C221" s="30"/>
      <c r="D221" s="30"/>
      <c r="E221" s="30"/>
      <c r="F221" s="30"/>
      <c r="G221" s="30"/>
      <c r="H221" s="30"/>
    </row>
    <row r="222" spans="3:8" ht="15.75" customHeight="1" x14ac:dyDescent="0.2">
      <c r="C222" s="30"/>
      <c r="D222" s="30"/>
      <c r="E222" s="30"/>
      <c r="F222" s="30"/>
      <c r="G222" s="30"/>
      <c r="H222" s="30"/>
    </row>
    <row r="223" spans="3:8" ht="15.75" customHeight="1" x14ac:dyDescent="0.2">
      <c r="C223" s="30"/>
      <c r="D223" s="30"/>
      <c r="E223" s="30"/>
      <c r="F223" s="30"/>
      <c r="G223" s="30"/>
      <c r="H223" s="30"/>
    </row>
    <row r="224" spans="3:8" ht="15.75" customHeight="1" x14ac:dyDescent="0.2">
      <c r="C224" s="30"/>
      <c r="D224" s="30"/>
      <c r="E224" s="30"/>
      <c r="F224" s="30"/>
      <c r="G224" s="30"/>
      <c r="H224" s="30"/>
    </row>
    <row r="225" spans="3:8" ht="15.75" customHeight="1" x14ac:dyDescent="0.2">
      <c r="C225" s="30"/>
      <c r="D225" s="30"/>
      <c r="E225" s="30"/>
      <c r="F225" s="30"/>
      <c r="G225" s="30"/>
      <c r="H225" s="30"/>
    </row>
    <row r="226" spans="3:8" ht="15.75" customHeight="1" x14ac:dyDescent="0.2">
      <c r="C226" s="30"/>
      <c r="D226" s="30"/>
      <c r="E226" s="30"/>
      <c r="F226" s="30"/>
      <c r="G226" s="30"/>
      <c r="H226" s="30"/>
    </row>
    <row r="227" spans="3:8" ht="15.75" customHeight="1" x14ac:dyDescent="0.2">
      <c r="C227" s="30"/>
      <c r="D227" s="30"/>
      <c r="E227" s="30"/>
      <c r="F227" s="30"/>
      <c r="G227" s="30"/>
      <c r="H227" s="30"/>
    </row>
    <row r="228" spans="3:8" ht="15.75" customHeight="1" x14ac:dyDescent="0.2">
      <c r="C228" s="30"/>
      <c r="D228" s="30"/>
      <c r="E228" s="30"/>
      <c r="F228" s="30"/>
      <c r="G228" s="30"/>
      <c r="H228" s="30"/>
    </row>
    <row r="229" spans="3:8" ht="15.75" customHeight="1" x14ac:dyDescent="0.2">
      <c r="C229" s="30"/>
      <c r="D229" s="30"/>
      <c r="E229" s="30"/>
      <c r="F229" s="30"/>
      <c r="G229" s="30"/>
      <c r="H229" s="30"/>
    </row>
    <row r="230" spans="3:8" ht="15.75" customHeight="1" x14ac:dyDescent="0.2">
      <c r="C230" s="30"/>
      <c r="D230" s="30"/>
      <c r="E230" s="30"/>
      <c r="F230" s="30"/>
      <c r="G230" s="30"/>
      <c r="H230" s="30"/>
    </row>
    <row r="231" spans="3:8" ht="15.75" customHeight="1" x14ac:dyDescent="0.2">
      <c r="C231" s="30"/>
      <c r="D231" s="30"/>
      <c r="E231" s="30"/>
      <c r="F231" s="30"/>
      <c r="G231" s="30"/>
      <c r="H231" s="30"/>
    </row>
    <row r="232" spans="3:8" ht="15.75" customHeight="1" x14ac:dyDescent="0.2">
      <c r="C232" s="30"/>
      <c r="D232" s="30"/>
      <c r="E232" s="30"/>
      <c r="F232" s="30"/>
      <c r="G232" s="30"/>
      <c r="H232" s="30"/>
    </row>
    <row r="233" spans="3:8" ht="15.75" customHeight="1" x14ac:dyDescent="0.2">
      <c r="C233" s="30"/>
      <c r="D233" s="30"/>
      <c r="E233" s="30"/>
      <c r="F233" s="30"/>
      <c r="G233" s="30"/>
      <c r="H233" s="30"/>
    </row>
    <row r="234" spans="3:8" ht="15.75" customHeight="1" x14ac:dyDescent="0.2">
      <c r="C234" s="30"/>
      <c r="D234" s="30"/>
      <c r="E234" s="30"/>
      <c r="F234" s="30"/>
      <c r="G234" s="30"/>
      <c r="H234" s="30"/>
    </row>
    <row r="235" spans="3:8" ht="15.75" customHeight="1" x14ac:dyDescent="0.2">
      <c r="C235" s="30"/>
      <c r="D235" s="30"/>
      <c r="E235" s="30"/>
      <c r="F235" s="30"/>
      <c r="G235" s="30"/>
      <c r="H235" s="30"/>
    </row>
    <row r="236" spans="3:8" ht="15.75" customHeight="1" x14ac:dyDescent="0.2"/>
    <row r="237" spans="3:8" ht="15.75" customHeight="1" x14ac:dyDescent="0.2"/>
    <row r="238" spans="3:8" ht="15.75" customHeight="1" x14ac:dyDescent="0.2"/>
    <row r="239" spans="3:8" ht="15.75" customHeight="1" x14ac:dyDescent="0.2"/>
    <row r="240" spans="3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C2:E2"/>
    <mergeCell ref="F2:H2"/>
  </mergeCells>
  <conditionalFormatting sqref="I3:L3">
    <cfRule type="cellIs" dxfId="2" priority="1" operator="equal">
      <formula>0</formula>
    </cfRule>
  </conditionalFormatting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6FF2-3986-4B09-900A-9A65294D3B63}">
  <sheetPr>
    <tabColor theme="6"/>
  </sheetPr>
  <dimension ref="A1:AK851"/>
  <sheetViews>
    <sheetView workbookViewId="0">
      <selection activeCell="M4" sqref="M4:M84"/>
    </sheetView>
  </sheetViews>
  <sheetFormatPr baseColWidth="10" defaultColWidth="14.5" defaultRowHeight="15" customHeight="1" x14ac:dyDescent="0.2"/>
  <cols>
    <col min="2" max="2" width="22" customWidth="1"/>
    <col min="3" max="19" width="8.83203125" customWidth="1"/>
    <col min="20" max="25" width="11.33203125" customWidth="1"/>
    <col min="26" max="37" width="8.83203125" customWidth="1"/>
  </cols>
  <sheetData>
    <row r="1" spans="1:37" ht="15" customHeight="1" x14ac:dyDescent="0.2">
      <c r="Q1">
        <f>B2-Q2</f>
        <v>150</v>
      </c>
      <c r="R1">
        <f>Q2-R2</f>
        <v>57</v>
      </c>
    </row>
    <row r="2" spans="1:37" ht="15" customHeight="1" x14ac:dyDescent="0.2">
      <c r="B2">
        <v>231</v>
      </c>
      <c r="D2" s="98" t="s">
        <v>2917</v>
      </c>
      <c r="E2" s="99"/>
      <c r="F2" s="100"/>
      <c r="G2" s="98" t="s">
        <v>2918</v>
      </c>
      <c r="H2" s="99"/>
      <c r="I2" s="100"/>
      <c r="Q2">
        <f>SUM(Q4:Q84)</f>
        <v>81</v>
      </c>
      <c r="R2">
        <f>SUM(R4:R84)</f>
        <v>24</v>
      </c>
      <c r="T2" s="98" t="s">
        <v>3026</v>
      </c>
      <c r="U2" s="99"/>
      <c r="V2" s="99" t="s">
        <v>3027</v>
      </c>
      <c r="W2" s="99"/>
      <c r="X2" s="99" t="s">
        <v>3028</v>
      </c>
      <c r="Y2" s="100"/>
    </row>
    <row r="3" spans="1:37" ht="45" customHeight="1" x14ac:dyDescent="0.2">
      <c r="A3" s="47" t="s">
        <v>2927</v>
      </c>
      <c r="B3" s="26" t="s">
        <v>63</v>
      </c>
      <c r="C3" s="37" t="s">
        <v>2929</v>
      </c>
      <c r="D3" s="40" t="s">
        <v>634</v>
      </c>
      <c r="E3" s="40" t="s">
        <v>635</v>
      </c>
      <c r="F3" s="40" t="s">
        <v>636</v>
      </c>
      <c r="G3" s="40" t="s">
        <v>634</v>
      </c>
      <c r="H3" s="40" t="s">
        <v>635</v>
      </c>
      <c r="I3" s="40" t="s">
        <v>636</v>
      </c>
      <c r="J3" s="28" t="s">
        <v>637</v>
      </c>
      <c r="K3" s="28" t="s">
        <v>638</v>
      </c>
      <c r="L3" s="28" t="s">
        <v>639</v>
      </c>
      <c r="M3" s="27" t="s">
        <v>640</v>
      </c>
      <c r="N3" s="37" t="s">
        <v>2919</v>
      </c>
      <c r="O3" s="37" t="s">
        <v>2920</v>
      </c>
      <c r="P3" s="37" t="s">
        <v>2924</v>
      </c>
      <c r="Q3" s="43" t="s">
        <v>2925</v>
      </c>
      <c r="R3" s="44" t="s">
        <v>2926</v>
      </c>
      <c r="S3" s="48" t="s">
        <v>2928</v>
      </c>
      <c r="T3" s="56" t="s">
        <v>3020</v>
      </c>
      <c r="U3" s="56" t="s">
        <v>3021</v>
      </c>
      <c r="V3" s="56" t="s">
        <v>3022</v>
      </c>
      <c r="W3" s="56" t="s">
        <v>3023</v>
      </c>
      <c r="X3" s="56" t="s">
        <v>3024</v>
      </c>
      <c r="Y3" s="56" t="s">
        <v>3025</v>
      </c>
      <c r="Z3" s="57" t="s">
        <v>3029</v>
      </c>
      <c r="AA3" s="57" t="s">
        <v>3030</v>
      </c>
      <c r="AB3" s="57" t="s">
        <v>3031</v>
      </c>
      <c r="AC3" s="57" t="s">
        <v>3032</v>
      </c>
      <c r="AD3" s="57" t="s">
        <v>3033</v>
      </c>
      <c r="AE3" s="57" t="s">
        <v>3034</v>
      </c>
      <c r="AF3" s="57" t="s">
        <v>3039</v>
      </c>
      <c r="AG3" s="57" t="s">
        <v>3040</v>
      </c>
      <c r="AH3" s="57" t="s">
        <v>3041</v>
      </c>
      <c r="AI3" s="57" t="s">
        <v>3036</v>
      </c>
      <c r="AJ3" s="57" t="s">
        <v>3037</v>
      </c>
      <c r="AK3" s="57" t="s">
        <v>3038</v>
      </c>
    </row>
    <row r="4" spans="1:37" x14ac:dyDescent="0.2">
      <c r="A4" t="s">
        <v>3011</v>
      </c>
      <c r="B4" s="6" t="s">
        <v>74</v>
      </c>
      <c r="C4" t="s">
        <v>77</v>
      </c>
      <c r="D4" s="30">
        <f>COUNTIFS('IPLPlayerAuctionData (20-22)'!$A:$A,'IPL - Batsman Shortlist'!$B67,'IPLPlayerAuctionData (20-22)'!$F:$F,2020)</f>
        <v>1</v>
      </c>
      <c r="E4" s="30">
        <f>COUNTIFS('IPLPlayerAuctionData (20-22)'!$A:$A,'IPL - Batsman Shortlist'!$B67,'IPLPlayerAuctionData (20-22)'!$F:$F,2021)</f>
        <v>1</v>
      </c>
      <c r="F4" s="30">
        <f>COUNTIFS('IPLPlayerAuctionData (20-22)'!$A:$A,'IPL - Batsman Shortlist'!$B67,'IPLPlayerAuctionData (20-22)'!$F:$F,2022)</f>
        <v>1</v>
      </c>
      <c r="G4" s="30">
        <v>1</v>
      </c>
      <c r="H4" s="30">
        <v>1</v>
      </c>
      <c r="I4" s="30">
        <v>1</v>
      </c>
      <c r="J4" s="30">
        <v>12</v>
      </c>
      <c r="K4" s="30">
        <v>11</v>
      </c>
      <c r="L4" s="30">
        <v>2</v>
      </c>
      <c r="M4" s="15">
        <v>25</v>
      </c>
      <c r="N4" s="15">
        <v>1</v>
      </c>
      <c r="O4">
        <v>3</v>
      </c>
      <c r="P4">
        <v>0</v>
      </c>
      <c r="Q4">
        <v>1</v>
      </c>
      <c r="R4">
        <v>0</v>
      </c>
      <c r="S4">
        <f>IF(N4-O4&lt;0,1,0)</f>
        <v>1</v>
      </c>
      <c r="T4">
        <f>_xlfn.IFNA(INDEX('IPL20 - Most Runs'!$A:$A,MATCH('IPL - Batsman Shortlist'!$B67,'IPL20 - Most Runs'!$B:$B,0)),0)</f>
        <v>96</v>
      </c>
      <c r="U4">
        <f>_xlfn.IFNA(INDEX('IPL20 - Best Strikerate'!$A:$A,MATCH('IPL - Batsman Shortlist'!$B67,'IPL20 - Best Strikerate'!$B:$B,0)),0)</f>
        <v>0</v>
      </c>
      <c r="V4">
        <f>_xlfn.IFNA(INDEX('IPL21 - Most Runs'!$A:$A,MATCH('IPL - Batsman Shortlist'!$B67,'IPL21 - Most Runs'!$B:$B,0)),0)</f>
        <v>122</v>
      </c>
      <c r="W4">
        <f>_xlfn.IFNA(INDEX('IPL21 - Best Strikerate'!$A:$A,MATCH('IPL - Batsman Shortlist'!$B67,'IPL21 - Best Strikerate'!$B:$B,0)),0)</f>
        <v>0</v>
      </c>
      <c r="X4">
        <f>_xlfn.IFNA(INDEX('IPL22 - Most Runs'!$A:$A,MATCH('IPL - Batsman Shortlist'!$B67,'IPL22 - Most Runs'!$B:$B,0)),0)</f>
        <v>67</v>
      </c>
      <c r="Y4">
        <f>_xlfn.IFNA(INDEX('IPL22 - Best Strikerate'!$A:$A,MATCH('IPL - Batsman Shortlist'!$B67,'IPL22 - Best Strikerate'!$B:$B,0)),0)</f>
        <v>47</v>
      </c>
      <c r="Z4">
        <f>VLOOKUP($B4,'IPL20 - Most Runs'!$B$2:$N$135,3,FALSE)</f>
        <v>8</v>
      </c>
      <c r="AA4">
        <f>VLOOKUP($B4,'IPL21 - Most Runs'!$B$2:$N$151,3,FALSE)</f>
        <v>10</v>
      </c>
      <c r="AB4">
        <f>VLOOKUP($B4,'IPL22 - Most Runs'!$B$2:$N$164,3,FALSE)</f>
        <v>2</v>
      </c>
      <c r="AC4">
        <f>VLOOKUP($B4,'IPL20 - Most Runs'!$B$2:$N$135,5,FALSE)</f>
        <v>111</v>
      </c>
      <c r="AD4">
        <f>VLOOKUP($B4,'IPL21 - Most Runs'!$B$2:$N$151,5,FALSE)</f>
        <v>111</v>
      </c>
      <c r="AE4">
        <f>VLOOKUP($B4,'IPL22 - Most Runs'!$B$2:$N$164,5,FALSE)</f>
        <v>4</v>
      </c>
      <c r="AF4">
        <f>VLOOKUP($B4,'IPL20 - Most Runs'!$B$2:$N$135,8,FALSE)</f>
        <v>65</v>
      </c>
      <c r="AG4">
        <f>VLOOKUP($B4,'IPL21 - Most Runs'!$B$2:$N$151,8,FALSE)</f>
        <v>87</v>
      </c>
      <c r="AH4">
        <f>VLOOKUP($B4,'IPL22 - Most Runs'!$B$2:$N$164,8,FALSE)</f>
        <v>7</v>
      </c>
      <c r="AI4">
        <f>VLOOKUP($B4,'IPL20 - Most Runs'!$B$2:$O$135,14,FALSE)</f>
        <v>0.2153846153846154</v>
      </c>
      <c r="AJ4">
        <f>VLOOKUP($B4,'IPL21 - Most Runs'!$B$2:$O$151,14,FALSE)</f>
        <v>0.13793103448275862</v>
      </c>
      <c r="AK4">
        <f>VLOOKUP($B4,'IPL22 - Most Runs'!$B$2:$O$164,14,FALSE)</f>
        <v>0</v>
      </c>
    </row>
    <row r="5" spans="1:37" x14ac:dyDescent="0.2">
      <c r="A5" t="s">
        <v>3012</v>
      </c>
      <c r="B5" s="6" t="s">
        <v>82</v>
      </c>
      <c r="C5" t="s">
        <v>77</v>
      </c>
      <c r="D5" s="30">
        <f>COUNTIFS('IPLPlayerAuctionData (20-22)'!$A:$A,'IPL - Batsman Shortlist'!$B55,'IPLPlayerAuctionData (20-22)'!$F:$F,2020)</f>
        <v>1</v>
      </c>
      <c r="E5" s="30">
        <f>COUNTIFS('IPLPlayerAuctionData (20-22)'!$A:$A,'IPL - Batsman Shortlist'!$B55,'IPLPlayerAuctionData (20-22)'!$F:$F,2021)</f>
        <v>1</v>
      </c>
      <c r="F5" s="30">
        <f>COUNTIFS('IPLPlayerAuctionData (20-22)'!$A:$A,'IPL - Batsman Shortlist'!$B55,'IPLPlayerAuctionData (20-22)'!$F:$F,2022)</f>
        <v>1</v>
      </c>
      <c r="G5" s="30">
        <v>1</v>
      </c>
      <c r="H5" s="30">
        <v>1</v>
      </c>
      <c r="I5" s="30">
        <v>1</v>
      </c>
      <c r="J5" s="30">
        <v>8</v>
      </c>
      <c r="K5" s="30">
        <v>8</v>
      </c>
      <c r="L5" s="30">
        <v>14</v>
      </c>
      <c r="M5" s="15">
        <v>30</v>
      </c>
      <c r="N5" s="15">
        <v>1</v>
      </c>
      <c r="O5">
        <v>3</v>
      </c>
      <c r="P5">
        <v>0</v>
      </c>
      <c r="Q5">
        <v>1</v>
      </c>
      <c r="R5">
        <v>0</v>
      </c>
      <c r="S5">
        <f>IF(N5-O5&lt;0,1,0)</f>
        <v>1</v>
      </c>
      <c r="T5">
        <f>_xlfn.IFNA(INDEX('IPL20 - Most Runs'!$A:$A,MATCH('IPL - Batsman Shortlist'!$B55,'IPL20 - Most Runs'!$B:$B,0)),0)</f>
        <v>35</v>
      </c>
      <c r="U5">
        <f>_xlfn.IFNA(INDEX('IPL20 - Best Strikerate'!$A:$A,MATCH('IPL - Batsman Shortlist'!$B55,'IPL20 - Best Strikerate'!$B:$B,0)),0)</f>
        <v>38</v>
      </c>
      <c r="V5">
        <f>_xlfn.IFNA(INDEX('IPL21 - Most Runs'!$A:$A,MATCH('IPL - Batsman Shortlist'!$B55,'IPL21 - Most Runs'!$B:$B,0)),0)</f>
        <v>13</v>
      </c>
      <c r="W5">
        <f>_xlfn.IFNA(INDEX('IPL21 - Best Strikerate'!$A:$A,MATCH('IPL - Batsman Shortlist'!$B55,'IPL21 - Best Strikerate'!$B:$B,0)),0)</f>
        <v>16</v>
      </c>
      <c r="X5">
        <f>_xlfn.IFNA(INDEX('IPL22 - Most Runs'!$A:$A,MATCH('IPL - Batsman Shortlist'!$B55,'IPL22 - Most Runs'!$B:$B,0)),0)</f>
        <v>15</v>
      </c>
      <c r="Y5">
        <f>_xlfn.IFNA(INDEX('IPL22 - Best Strikerate'!$A:$A,MATCH('IPL - Batsman Shortlist'!$B55,'IPL22 - Best Strikerate'!$B:$B,0)),0)</f>
        <v>12</v>
      </c>
      <c r="Z5">
        <f>VLOOKUP($B5,'IPL20 - Most Runs'!$B$2:$N$135,3,FALSE)</f>
        <v>7</v>
      </c>
      <c r="AA5">
        <f>VLOOKUP($B5,'IPL21 - Most Runs'!$B$2:$N$151,3,FALSE)</f>
        <v>7</v>
      </c>
      <c r="AB5">
        <f>VLOOKUP($B5,'IPL22 - Most Runs'!$B$2:$N$164,3,FALSE)</f>
        <v>14</v>
      </c>
      <c r="AC5">
        <f>VLOOKUP($B5,'IPL20 - Most Runs'!$B$2:$N$135,5,FALSE)</f>
        <v>71</v>
      </c>
      <c r="AD5">
        <f>VLOOKUP($B5,'IPL21 - Most Runs'!$B$2:$N$151,5,FALSE)</f>
        <v>98</v>
      </c>
      <c r="AE5">
        <f>VLOOKUP($B5,'IPL22 - Most Runs'!$B$2:$N$164,5,FALSE)</f>
        <v>426</v>
      </c>
      <c r="AF5">
        <f>VLOOKUP($B5,'IPL20 - Most Runs'!$B$2:$N$135,8,FALSE)</f>
        <v>56</v>
      </c>
      <c r="AG5">
        <f>VLOOKUP($B5,'IPL21 - Most Runs'!$B$2:$N$151,8,FALSE)</f>
        <v>75</v>
      </c>
      <c r="AH5">
        <f>VLOOKUP($B5,'IPL22 - Most Runs'!$B$2:$N$164,8,FALSE)</f>
        <v>320</v>
      </c>
      <c r="AI5">
        <f>VLOOKUP($B5,'IPL20 - Most Runs'!$B$2:$O$135,14,FALSE)</f>
        <v>0.16071428571428573</v>
      </c>
      <c r="AJ5">
        <f>VLOOKUP($B5,'IPL21 - Most Runs'!$B$2:$O$151,14,FALSE)</f>
        <v>0.14666666666666667</v>
      </c>
      <c r="AK5">
        <f>VLOOKUP($B5,'IPL22 - Most Runs'!$B$2:$O$164,14,FALSE)</f>
        <v>0.1875</v>
      </c>
    </row>
    <row r="6" spans="1:37" x14ac:dyDescent="0.2">
      <c r="A6" t="s">
        <v>3013</v>
      </c>
      <c r="B6" s="6" t="s">
        <v>87</v>
      </c>
      <c r="C6" t="s">
        <v>77</v>
      </c>
      <c r="D6" s="30">
        <f>COUNTIFS('IPLPlayerAuctionData (20-22)'!$A:$A,'IPL - Batsman Shortlist'!$B73,'IPLPlayerAuctionData (20-22)'!$F:$F,2020)</f>
        <v>1</v>
      </c>
      <c r="E6" s="30">
        <f>COUNTIFS('IPLPlayerAuctionData (20-22)'!$A:$A,'IPL - Batsman Shortlist'!$B73,'IPLPlayerAuctionData (20-22)'!$F:$F,2021)</f>
        <v>1</v>
      </c>
      <c r="F6" s="30">
        <f>COUNTIFS('IPLPlayerAuctionData (20-22)'!$A:$A,'IPL - Batsman Shortlist'!$B73,'IPLPlayerAuctionData (20-22)'!$F:$F,2022)</f>
        <v>1</v>
      </c>
      <c r="G6" s="30">
        <v>1</v>
      </c>
      <c r="H6" s="30">
        <v>1</v>
      </c>
      <c r="I6" s="30">
        <v>1</v>
      </c>
      <c r="J6" s="30">
        <v>9</v>
      </c>
      <c r="K6" s="30">
        <v>2</v>
      </c>
      <c r="L6" s="30">
        <v>7</v>
      </c>
      <c r="M6" s="15">
        <v>18</v>
      </c>
      <c r="N6" s="15">
        <v>1</v>
      </c>
      <c r="O6">
        <v>3</v>
      </c>
      <c r="P6">
        <v>0</v>
      </c>
      <c r="Q6">
        <v>1</v>
      </c>
      <c r="R6">
        <v>0</v>
      </c>
      <c r="S6">
        <f>IF(N6-O6&lt;0,1,0)</f>
        <v>1</v>
      </c>
      <c r="T6">
        <f>_xlfn.IFNA(INDEX('IPL20 - Most Runs'!$A:$A,MATCH('IPL - Batsman Shortlist'!$B73,'IPL20 - Most Runs'!$B:$B,0)),0)</f>
        <v>4</v>
      </c>
      <c r="U6">
        <f>_xlfn.IFNA(INDEX('IPL20 - Best Strikerate'!$A:$A,MATCH('IPL - Batsman Shortlist'!$B73,'IPL20 - Best Strikerate'!$B:$B,0)),0)</f>
        <v>43</v>
      </c>
      <c r="V6">
        <f>_xlfn.IFNA(INDEX('IPL21 - Most Runs'!$A:$A,MATCH('IPL - Batsman Shortlist'!$B73,'IPL21 - Most Runs'!$B:$B,0)),0)</f>
        <v>37</v>
      </c>
      <c r="W6">
        <f>_xlfn.IFNA(INDEX('IPL21 - Best Strikerate'!$A:$A,MATCH('IPL - Batsman Shortlist'!$B73,'IPL21 - Best Strikerate'!$B:$B,0)),0)</f>
        <v>65</v>
      </c>
      <c r="X6">
        <f>_xlfn.IFNA(INDEX('IPL22 - Most Runs'!$A:$A,MATCH('IPL - Batsman Shortlist'!$B73,'IPL22 - Most Runs'!$B:$B,0)),0)</f>
        <v>16</v>
      </c>
      <c r="Y6">
        <f>_xlfn.IFNA(INDEX('IPL22 - Best Strikerate'!$A:$A,MATCH('IPL - Batsman Shortlist'!$B73,'IPL22 - Best Strikerate'!$B:$B,0)),0)</f>
        <v>53</v>
      </c>
      <c r="Z6">
        <f>VLOOKUP($B6,'IPL20 - Most Runs'!$B$2:$N$135,3,FALSE)</f>
        <v>8</v>
      </c>
      <c r="AA6">
        <f>VLOOKUP($B6,'IPL21 - Most Runs'!$B$2:$N$151,3,FALSE)</f>
        <v>1</v>
      </c>
      <c r="AB6">
        <f>VLOOKUP($B6,'IPL22 - Most Runs'!$B$2:$N$164,3,FALSE)</f>
        <v>7</v>
      </c>
      <c r="AC6">
        <f>VLOOKUP($B6,'IPL20 - Most Runs'!$B$2:$N$135,5,FALSE)</f>
        <v>113</v>
      </c>
      <c r="AD6">
        <f>VLOOKUP($B6,'IPL21 - Most Runs'!$B$2:$N$151,5,FALSE)</f>
        <v>8</v>
      </c>
      <c r="AE6">
        <f>VLOOKUP($B6,'IPL22 - Most Runs'!$B$2:$N$164,5,FALSE)</f>
        <v>133</v>
      </c>
      <c r="AF6">
        <f>VLOOKUP($B6,'IPL20 - Most Runs'!$B$2:$N$135,8,FALSE)</f>
        <v>107</v>
      </c>
      <c r="AG6">
        <f>VLOOKUP($B6,'IPL21 - Most Runs'!$B$2:$N$151,8,FALSE)</f>
        <v>8</v>
      </c>
      <c r="AH6">
        <f>VLOOKUP($B6,'IPL22 - Most Runs'!$B$2:$N$164,8,FALSE)</f>
        <v>128</v>
      </c>
      <c r="AI6">
        <f>VLOOKUP($B6,'IPL20 - Most Runs'!$B$2:$O$135,14,FALSE)</f>
        <v>0.13084112149532709</v>
      </c>
      <c r="AJ6">
        <f>VLOOKUP($B6,'IPL21 - Most Runs'!$B$2:$O$151,14,FALSE)</f>
        <v>0.125</v>
      </c>
      <c r="AK6">
        <f>VLOOKUP($B6,'IPL22 - Most Runs'!$B$2:$O$164,14,FALSE)</f>
        <v>0.140625</v>
      </c>
    </row>
    <row r="7" spans="1:37" x14ac:dyDescent="0.2">
      <c r="A7" t="s">
        <v>3014</v>
      </c>
      <c r="B7" s="6" t="s">
        <v>97</v>
      </c>
      <c r="C7" t="s">
        <v>77</v>
      </c>
      <c r="D7" s="30">
        <f>COUNTIFS('IPLPlayerAuctionData (20-22)'!$A:$A,'IPL - Batsman Shortlist'!$B27,'IPLPlayerAuctionData (20-22)'!$F:$F,2020)</f>
        <v>1</v>
      </c>
      <c r="E7" s="30">
        <f>COUNTIFS('IPLPlayerAuctionData (20-22)'!$A:$A,'IPL - Batsman Shortlist'!$B27,'IPLPlayerAuctionData (20-22)'!$F:$F,2021)</f>
        <v>1</v>
      </c>
      <c r="F7" s="30">
        <f>COUNTIFS('IPLPlayerAuctionData (20-22)'!$A:$A,'IPL - Batsman Shortlist'!$B27,'IPLPlayerAuctionData (20-22)'!$F:$F,2022)</f>
        <v>1</v>
      </c>
      <c r="G7" s="30">
        <v>1</v>
      </c>
      <c r="H7" s="30">
        <v>1</v>
      </c>
      <c r="I7" s="30">
        <v>1</v>
      </c>
      <c r="J7" s="30">
        <v>12</v>
      </c>
      <c r="K7" s="30">
        <v>16</v>
      </c>
      <c r="L7" s="30">
        <v>13</v>
      </c>
      <c r="M7" s="15">
        <v>41</v>
      </c>
      <c r="N7" s="15">
        <v>1</v>
      </c>
      <c r="O7">
        <v>3</v>
      </c>
      <c r="P7">
        <v>0</v>
      </c>
      <c r="Q7">
        <v>1</v>
      </c>
      <c r="R7">
        <v>0</v>
      </c>
      <c r="S7">
        <f>IF(N7-O7&lt;0,1,0)</f>
        <v>1</v>
      </c>
      <c r="T7">
        <f>_xlfn.IFNA(INDEX('IPL20 - Most Runs'!$A:$A,MATCH('IPL - Batsman Shortlist'!$B27,'IPL20 - Most Runs'!$B:$B,0)),0)</f>
        <v>24</v>
      </c>
      <c r="U7">
        <f>_xlfn.IFNA(INDEX('IPL20 - Best Strikerate'!$A:$A,MATCH('IPL - Batsman Shortlist'!$B27,'IPL20 - Best Strikerate'!$B:$B,0)),0)</f>
        <v>15</v>
      </c>
      <c r="V7">
        <f>_xlfn.IFNA(INDEX('IPL21 - Most Runs'!$A:$A,MATCH('IPL - Batsman Shortlist'!$B27,'IPL21 - Most Runs'!$B:$B,0)),0)</f>
        <v>24</v>
      </c>
      <c r="W7">
        <f>_xlfn.IFNA(INDEX('IPL21 - Best Strikerate'!$A:$A,MATCH('IPL - Batsman Shortlist'!$B27,'IPL21 - Best Strikerate'!$B:$B,0)),0)</f>
        <v>5</v>
      </c>
      <c r="X7">
        <f>_xlfn.IFNA(INDEX('IPL22 - Most Runs'!$A:$A,MATCH('IPL - Batsman Shortlist'!$B27,'IPL22 - Most Runs'!$B:$B,0)),0)</f>
        <v>1</v>
      </c>
      <c r="Y7">
        <f>_xlfn.IFNA(INDEX('IPL22 - Best Strikerate'!$A:$A,MATCH('IPL - Batsman Shortlist'!$B27,'IPL22 - Best Strikerate'!$B:$B,0)),0)</f>
        <v>24</v>
      </c>
      <c r="Z7">
        <f>VLOOKUP($B7,'IPL20 - Most Runs'!$B$2:$N$135,3,FALSE)</f>
        <v>11</v>
      </c>
      <c r="AA7">
        <f>VLOOKUP($B7,'IPL21 - Most Runs'!$B$2:$N$151,3,FALSE)</f>
        <v>13</v>
      </c>
      <c r="AB7">
        <f>VLOOKUP($B7,'IPL22 - Most Runs'!$B$2:$N$164,3,FALSE)</f>
        <v>11</v>
      </c>
      <c r="AC7">
        <f>VLOOKUP($B7,'IPL20 - Most Runs'!$B$2:$N$135,5,FALSE)</f>
        <v>359</v>
      </c>
      <c r="AD7">
        <f>VLOOKUP($B7,'IPL21 - Most Runs'!$B$2:$N$151,5,FALSE)</f>
        <v>257</v>
      </c>
      <c r="AE7">
        <f>VLOOKUP($B7,'IPL22 - Most Runs'!$B$2:$N$164,5,FALSE)</f>
        <v>274</v>
      </c>
      <c r="AF7">
        <f>VLOOKUP($B7,'IPL20 - Most Runs'!$B$2:$N$135,8,FALSE)</f>
        <v>282</v>
      </c>
      <c r="AG7">
        <f>VLOOKUP($B7,'IPL21 - Most Runs'!$B$2:$N$151,8,FALSE)</f>
        <v>170</v>
      </c>
      <c r="AH7">
        <f>VLOOKUP($B7,'IPL22 - Most Runs'!$B$2:$N$164,8,FALSE)</f>
        <v>224</v>
      </c>
      <c r="AI7">
        <f>VLOOKUP($B7,'IPL20 - Most Runs'!$B$2:$O$135,14,FALSE)</f>
        <v>0.14893617021276595</v>
      </c>
      <c r="AJ7">
        <f>VLOOKUP($B7,'IPL21 - Most Runs'!$B$2:$O$151,14,FALSE)</f>
        <v>0.19411764705882353</v>
      </c>
      <c r="AK7">
        <f>VLOOKUP($B7,'IPL22 - Most Runs'!$B$2:$O$164,14,FALSE)</f>
        <v>0.17857142857142858</v>
      </c>
    </row>
    <row r="8" spans="1:37" x14ac:dyDescent="0.2">
      <c r="A8" t="s">
        <v>3015</v>
      </c>
      <c r="B8" s="6" t="s">
        <v>378</v>
      </c>
      <c r="C8" t="s">
        <v>73</v>
      </c>
      <c r="D8" s="30">
        <f>COUNTIFS('IPLPlayerAuctionData (20-22)'!$A:$A,'IPL - Batsman Shortlist'!$B51,'IPLPlayerAuctionData (20-22)'!$F:$F,2020)</f>
        <v>1</v>
      </c>
      <c r="E8" s="30">
        <f>COUNTIFS('IPLPlayerAuctionData (20-22)'!$A:$A,'IPL - Batsman Shortlist'!$B51,'IPLPlayerAuctionData (20-22)'!$F:$F,2021)</f>
        <v>1</v>
      </c>
      <c r="F8" s="30">
        <f>COUNTIFS('IPLPlayerAuctionData (20-22)'!$A:$A,'IPL - Batsman Shortlist'!$B51,'IPLPlayerAuctionData (20-22)'!$F:$F,2022)</f>
        <v>1</v>
      </c>
      <c r="G8" s="30">
        <v>1</v>
      </c>
      <c r="H8" s="30">
        <v>1</v>
      </c>
      <c r="I8" s="30">
        <v>1</v>
      </c>
      <c r="J8" s="30">
        <v>10</v>
      </c>
      <c r="K8" s="30">
        <v>10</v>
      </c>
      <c r="L8" s="30">
        <v>14</v>
      </c>
      <c r="M8" s="15">
        <v>34</v>
      </c>
      <c r="N8" s="15">
        <v>3</v>
      </c>
      <c r="O8">
        <v>3</v>
      </c>
      <c r="P8">
        <v>0</v>
      </c>
      <c r="Q8">
        <v>1</v>
      </c>
      <c r="R8">
        <v>1</v>
      </c>
      <c r="S8">
        <f>IF(N8-O8&lt;0,1,0)</f>
        <v>0</v>
      </c>
      <c r="T8">
        <f>_xlfn.IFNA(INDEX('IPL20 - Most Runs'!$A:$A,MATCH('IPL - Batsman Shortlist'!$B51,'IPL20 - Most Runs'!$B:$B,0)),0)</f>
        <v>45</v>
      </c>
      <c r="U8">
        <f>_xlfn.IFNA(INDEX('IPL20 - Best Strikerate'!$A:$A,MATCH('IPL - Batsman Shortlist'!$B51,'IPL20 - Best Strikerate'!$B:$B,0)),0)</f>
        <v>48</v>
      </c>
      <c r="V8">
        <f>_xlfn.IFNA(INDEX('IPL21 - Most Runs'!$A:$A,MATCH('IPL - Batsman Shortlist'!$B51,'IPL21 - Most Runs'!$B:$B,0)),0)</f>
        <v>63</v>
      </c>
      <c r="W8">
        <f>_xlfn.IFNA(INDEX('IPL21 - Best Strikerate'!$A:$A,MATCH('IPL - Batsman Shortlist'!$B51,'IPL21 - Best Strikerate'!$B:$B,0)),0)</f>
        <v>66</v>
      </c>
      <c r="X8">
        <f>_xlfn.IFNA(INDEX('IPL22 - Most Runs'!$A:$A,MATCH('IPL - Batsman Shortlist'!$B51,'IPL22 - Most Runs'!$B:$B,0)),0)</f>
        <v>90</v>
      </c>
      <c r="Y8">
        <f>_xlfn.IFNA(INDEX('IPL22 - Best Strikerate'!$A:$A,MATCH('IPL - Batsman Shortlist'!$B51,'IPL22 - Best Strikerate'!$B:$B,0)),0)</f>
        <v>43</v>
      </c>
      <c r="Z8">
        <f>VLOOKUP($B8,'IPL20 - Most Runs'!$B$2:$N$135,3,FALSE)</f>
        <v>9</v>
      </c>
      <c r="AA8">
        <f>VLOOKUP($B8,'IPL21 - Most Runs'!$B$2:$N$151,3,FALSE)</f>
        <v>9</v>
      </c>
      <c r="AB8">
        <f>VLOOKUP($B8,'IPL22 - Most Runs'!$B$2:$N$164,3,FALSE)</f>
        <v>12</v>
      </c>
      <c r="AC8">
        <f>VLOOKUP($B8,'IPL20 - Most Runs'!$B$2:$N$135,5,FALSE)</f>
        <v>117</v>
      </c>
      <c r="AD8">
        <f>VLOOKUP($B8,'IPL21 - Most Runs'!$B$2:$N$151,5,FALSE)</f>
        <v>183</v>
      </c>
      <c r="AE8">
        <f>VLOOKUP($B8,'IPL22 - Most Runs'!$B$2:$N$164,5,FALSE)</f>
        <v>335</v>
      </c>
      <c r="AF8">
        <f>VLOOKUP($B8,'IPL20 - Most Runs'!$B$2:$N$135,8,FALSE)</f>
        <v>81</v>
      </c>
      <c r="AG8">
        <f>VLOOKUP($B8,'IPL21 - Most Runs'!$B$2:$N$151,8,FALSE)</f>
        <v>120</v>
      </c>
      <c r="AH8">
        <f>VLOOKUP($B8,'IPL22 - Most Runs'!$B$2:$N$164,8,FALSE)</f>
        <v>192</v>
      </c>
      <c r="AI8">
        <f>VLOOKUP($B8,'IPL20 - Most Runs'!$B$2:$O$135,14,FALSE)</f>
        <v>0.22222222222222221</v>
      </c>
      <c r="AJ8">
        <f>VLOOKUP($B8,'IPL21 - Most Runs'!$B$2:$O$151,14,FALSE)</f>
        <v>0.23333333333333334</v>
      </c>
      <c r="AK8">
        <f>VLOOKUP($B8,'IPL22 - Most Runs'!$B$2:$O$164,14,FALSE)</f>
        <v>0.26041666666666669</v>
      </c>
    </row>
    <row r="9" spans="1:37" x14ac:dyDescent="0.2">
      <c r="A9" t="s">
        <v>3017</v>
      </c>
      <c r="B9" s="6" t="s">
        <v>389</v>
      </c>
      <c r="C9" t="s">
        <v>77</v>
      </c>
      <c r="D9" s="30">
        <f>COUNTIFS('IPLPlayerAuctionData (20-22)'!$A:$A,'IPL - Batsman Shortlist'!$B52,'IPLPlayerAuctionData (20-22)'!$F:$F,2020)</f>
        <v>1</v>
      </c>
      <c r="E9" s="30">
        <f>COUNTIFS('IPLPlayerAuctionData (20-22)'!$A:$A,'IPL - Batsman Shortlist'!$B52,'IPLPlayerAuctionData (20-22)'!$F:$F,2021)</f>
        <v>1</v>
      </c>
      <c r="F9" s="30">
        <f>COUNTIFS('IPLPlayerAuctionData (20-22)'!$A:$A,'IPL - Batsman Shortlist'!$B52,'IPLPlayerAuctionData (20-22)'!$F:$F,2022)</f>
        <v>1</v>
      </c>
      <c r="G9" s="30">
        <v>1</v>
      </c>
      <c r="H9" s="30">
        <v>1</v>
      </c>
      <c r="I9" s="30">
        <v>1</v>
      </c>
      <c r="J9" s="30">
        <v>8</v>
      </c>
      <c r="K9" s="30">
        <v>12</v>
      </c>
      <c r="L9" s="30">
        <v>14</v>
      </c>
      <c r="M9" s="15">
        <v>34</v>
      </c>
      <c r="N9" s="15">
        <v>3</v>
      </c>
      <c r="O9">
        <v>3</v>
      </c>
      <c r="P9">
        <v>0</v>
      </c>
      <c r="Q9">
        <v>1</v>
      </c>
      <c r="R9">
        <v>0</v>
      </c>
      <c r="S9">
        <f>IF(N9-O9&lt;0,1,0)</f>
        <v>0</v>
      </c>
      <c r="T9">
        <f>_xlfn.IFNA(INDEX('IPL20 - Most Runs'!$A:$A,MATCH('IPL - Batsman Shortlist'!$B52,'IPL20 - Most Runs'!$B:$B,0)),0)</f>
        <v>6</v>
      </c>
      <c r="U9">
        <f>_xlfn.IFNA(INDEX('IPL20 - Best Strikerate'!$A:$A,MATCH('IPL - Batsman Shortlist'!$B52,'IPL20 - Best Strikerate'!$B:$B,0)),0)</f>
        <v>21</v>
      </c>
      <c r="V9">
        <f>_xlfn.IFNA(INDEX('IPL21 - Most Runs'!$A:$A,MATCH('IPL - Batsman Shortlist'!$B52,'IPL21 - Most Runs'!$B:$B,0)),0)</f>
        <v>20</v>
      </c>
      <c r="W9">
        <f>_xlfn.IFNA(INDEX('IPL21 - Best Strikerate'!$A:$A,MATCH('IPL - Batsman Shortlist'!$B52,'IPL21 - Best Strikerate'!$B:$B,0)),0)</f>
        <v>51</v>
      </c>
      <c r="X9">
        <f>_xlfn.IFNA(INDEX('IPL22 - Most Runs'!$A:$A,MATCH('IPL - Batsman Shortlist'!$B52,'IPL22 - Most Runs'!$B:$B,0)),0)</f>
        <v>3</v>
      </c>
      <c r="Y9">
        <f>_xlfn.IFNA(INDEX('IPL22 - Best Strikerate'!$A:$A,MATCH('IPL - Batsman Shortlist'!$B52,'IPL22 - Best Strikerate'!$B:$B,0)),0)</f>
        <v>25</v>
      </c>
      <c r="Z9">
        <f>VLOOKUP($B9,'IPL20 - Most Runs'!$B$2:$N$135,3,FALSE)</f>
        <v>1</v>
      </c>
      <c r="AA9">
        <f>VLOOKUP($B9,'IPL21 - Most Runs'!$B$2:$N$151,3,FALSE)</f>
        <v>2</v>
      </c>
      <c r="AB9">
        <f>VLOOKUP($B9,'IPL22 - Most Runs'!$B$2:$N$164,3,FALSE)</f>
        <v>6</v>
      </c>
      <c r="AC9">
        <f>VLOOKUP($B9,'IPL20 - Most Runs'!$B$2:$N$135,5,FALSE)</f>
        <v>0</v>
      </c>
      <c r="AD9">
        <f>VLOOKUP($B9,'IPL21 - Most Runs'!$B$2:$N$151,5,FALSE)</f>
        <v>2</v>
      </c>
      <c r="AE9">
        <f>VLOOKUP($B9,'IPL22 - Most Runs'!$B$2:$N$164,5,FALSE)</f>
        <v>21</v>
      </c>
      <c r="AF9">
        <f>VLOOKUP($B9,'IPL20 - Most Runs'!$B$2:$N$135,8,FALSE)</f>
        <v>3</v>
      </c>
      <c r="AG9">
        <f>VLOOKUP($B9,'IPL21 - Most Runs'!$B$2:$N$151,8,FALSE)</f>
        <v>3</v>
      </c>
      <c r="AH9">
        <f>VLOOKUP($B9,'IPL22 - Most Runs'!$B$2:$N$164,8,FALSE)</f>
        <v>29</v>
      </c>
      <c r="AI9">
        <f>VLOOKUP($B9,'IPL20 - Most Runs'!$B$2:$O$135,14,FALSE)</f>
        <v>0</v>
      </c>
      <c r="AJ9">
        <f>VLOOKUP($B9,'IPL21 - Most Runs'!$B$2:$O$151,14,FALSE)</f>
        <v>0</v>
      </c>
      <c r="AK9">
        <f>VLOOKUP($B9,'IPL22 - Most Runs'!$B$2:$O$164,14,FALSE)</f>
        <v>0.10344827586206896</v>
      </c>
    </row>
    <row r="10" spans="1:37" x14ac:dyDescent="0.2">
      <c r="A10" t="s">
        <v>3018</v>
      </c>
      <c r="B10" s="6" t="s">
        <v>645</v>
      </c>
      <c r="C10" t="s">
        <v>77</v>
      </c>
      <c r="D10" s="30">
        <f>COUNTIFS('IPLPlayerAuctionData (20-22)'!$A:$A,'IPL - Batsman Shortlist'!$B32,'IPLPlayerAuctionData (20-22)'!$F:$F,2020)</f>
        <v>1</v>
      </c>
      <c r="E10" s="30">
        <f>COUNTIFS('IPLPlayerAuctionData (20-22)'!$A:$A,'IPL - Batsman Shortlist'!$B32,'IPLPlayerAuctionData (20-22)'!$F:$F,2021)</f>
        <v>1</v>
      </c>
      <c r="F10" s="30">
        <f>COUNTIFS('IPLPlayerAuctionData (20-22)'!$A:$A,'IPL - Batsman Shortlist'!$B32,'IPLPlayerAuctionData (20-22)'!$F:$F,2022)</f>
        <v>1</v>
      </c>
      <c r="G10" s="30">
        <v>1</v>
      </c>
      <c r="H10" s="30">
        <v>1</v>
      </c>
      <c r="I10" s="30">
        <v>1</v>
      </c>
      <c r="J10" s="30">
        <v>15</v>
      </c>
      <c r="K10" s="30">
        <v>12</v>
      </c>
      <c r="L10" s="30">
        <v>13</v>
      </c>
      <c r="M10" s="15">
        <v>40</v>
      </c>
      <c r="N10" s="15">
        <v>3</v>
      </c>
      <c r="O10">
        <v>3</v>
      </c>
      <c r="P10">
        <v>0</v>
      </c>
      <c r="Q10">
        <v>1</v>
      </c>
      <c r="R10">
        <v>0</v>
      </c>
      <c r="S10">
        <f>IF(N10-O10&lt;0,1,0)</f>
        <v>0</v>
      </c>
      <c r="T10">
        <f>_xlfn.IFNA(INDEX('IPL20 - Most Runs'!$A:$A,MATCH('IPL - Batsman Shortlist'!$B32,'IPL20 - Most Runs'!$B:$B,0)),0)</f>
        <v>1</v>
      </c>
      <c r="U10">
        <f>_xlfn.IFNA(INDEX('IPL20 - Best Strikerate'!$A:$A,MATCH('IPL - Batsman Shortlist'!$B32,'IPL20 - Best Strikerate'!$B:$B,0)),0)</f>
        <v>32</v>
      </c>
      <c r="V10">
        <f>_xlfn.IFNA(INDEX('IPL21 - Most Runs'!$A:$A,MATCH('IPL - Batsman Shortlist'!$B32,'IPL21 - Most Runs'!$B:$B,0)),0)</f>
        <v>3</v>
      </c>
      <c r="W10">
        <f>_xlfn.IFNA(INDEX('IPL21 - Best Strikerate'!$A:$A,MATCH('IPL - Batsman Shortlist'!$B32,'IPL21 - Best Strikerate'!$B:$B,0)),0)</f>
        <v>17</v>
      </c>
      <c r="X10">
        <f>_xlfn.IFNA(INDEX('IPL22 - Most Runs'!$A:$A,MATCH('IPL - Batsman Shortlist'!$B32,'IPL22 - Most Runs'!$B:$B,0)),0)</f>
        <v>2</v>
      </c>
      <c r="Y10">
        <f>_xlfn.IFNA(INDEX('IPL22 - Best Strikerate'!$A:$A,MATCH('IPL - Batsman Shortlist'!$B32,'IPL22 - Best Strikerate'!$B:$B,0)),0)</f>
        <v>52</v>
      </c>
      <c r="Z10">
        <f>VLOOKUP($B10,'IPL20 - Most Runs'!$B$2:$N$135,3,FALSE)</f>
        <v>9</v>
      </c>
      <c r="AA10">
        <f>VLOOKUP($B10,'IPL21 - Most Runs'!$B$2:$N$151,3,FALSE)</f>
        <v>6</v>
      </c>
      <c r="AB10">
        <f>VLOOKUP($B10,'IPL22 - Most Runs'!$B$2:$N$164,3,FALSE)</f>
        <v>10</v>
      </c>
      <c r="AC10">
        <f>VLOOKUP($B10,'IPL20 - Most Runs'!$B$2:$N$135,5,FALSE)</f>
        <v>117</v>
      </c>
      <c r="AD10">
        <f>VLOOKUP($B10,'IPL21 - Most Runs'!$B$2:$N$151,5,FALSE)</f>
        <v>40</v>
      </c>
      <c r="AE10">
        <f>VLOOKUP($B10,'IPL22 - Most Runs'!$B$2:$N$164,5,FALSE)</f>
        <v>182</v>
      </c>
      <c r="AF10">
        <f>VLOOKUP($B10,'IPL20 - Most Runs'!$B$2:$N$135,8,FALSE)</f>
        <v>85</v>
      </c>
      <c r="AG10">
        <f>VLOOKUP($B10,'IPL21 - Most Runs'!$B$2:$N$151,8,FALSE)</f>
        <v>46</v>
      </c>
      <c r="AH10">
        <f>VLOOKUP($B10,'IPL22 - Most Runs'!$B$2:$N$164,8,FALSE)</f>
        <v>120</v>
      </c>
      <c r="AI10">
        <f>VLOOKUP($B10,'IPL20 - Most Runs'!$B$2:$O$135,14,FALSE)</f>
        <v>0.16470588235294117</v>
      </c>
      <c r="AJ10">
        <f>VLOOKUP($B10,'IPL21 - Most Runs'!$B$2:$O$151,14,FALSE)</f>
        <v>6.5217391304347824E-2</v>
      </c>
      <c r="AK10">
        <f>VLOOKUP($B10,'IPL22 - Most Runs'!$B$2:$O$164,14,FALSE)</f>
        <v>0.18333333333333332</v>
      </c>
    </row>
    <row r="11" spans="1:37" x14ac:dyDescent="0.2">
      <c r="A11" t="s">
        <v>3019</v>
      </c>
      <c r="B11" s="6" t="s">
        <v>123</v>
      </c>
      <c r="C11" t="s">
        <v>77</v>
      </c>
      <c r="D11" s="30">
        <f>COUNTIFS('IPLPlayerAuctionData (20-22)'!$A:$A,'IPL - Batsman Shortlist'!$B60,'IPLPlayerAuctionData (20-22)'!$F:$F,2020)</f>
        <v>1</v>
      </c>
      <c r="E11" s="30">
        <f>COUNTIFS('IPLPlayerAuctionData (20-22)'!$A:$A,'IPL - Batsman Shortlist'!$B60,'IPLPlayerAuctionData (20-22)'!$F:$F,2021)</f>
        <v>1</v>
      </c>
      <c r="F11" s="30">
        <f>COUNTIFS('IPLPlayerAuctionData (20-22)'!$A:$A,'IPL - Batsman Shortlist'!$B60,'IPLPlayerAuctionData (20-22)'!$F:$F,2022)</f>
        <v>1</v>
      </c>
      <c r="G11" s="30">
        <v>1</v>
      </c>
      <c r="H11" s="30">
        <v>1</v>
      </c>
      <c r="I11" s="30">
        <v>1</v>
      </c>
      <c r="J11" s="30">
        <v>4</v>
      </c>
      <c r="K11" s="30">
        <v>11</v>
      </c>
      <c r="L11" s="30">
        <v>14</v>
      </c>
      <c r="M11" s="15">
        <v>29</v>
      </c>
      <c r="N11" s="15">
        <v>1</v>
      </c>
      <c r="O11">
        <v>3</v>
      </c>
      <c r="P11">
        <v>0</v>
      </c>
      <c r="Q11">
        <v>1</v>
      </c>
      <c r="R11">
        <v>0</v>
      </c>
      <c r="S11">
        <f>IF(N11-O11&lt;0,1,0)</f>
        <v>1</v>
      </c>
      <c r="T11">
        <f>_xlfn.IFNA(INDEX('IPL20 - Most Runs'!$A:$A,MATCH('IPL - Batsman Shortlist'!$B60,'IPL20 - Most Runs'!$B:$B,0)),0)</f>
        <v>60</v>
      </c>
      <c r="U11">
        <f>_xlfn.IFNA(INDEX('IPL20 - Best Strikerate'!$A:$A,MATCH('IPL - Batsman Shortlist'!$B60,'IPL20 - Best Strikerate'!$B:$B,0)),0)</f>
        <v>57</v>
      </c>
      <c r="V11">
        <f>_xlfn.IFNA(INDEX('IPL21 - Most Runs'!$A:$A,MATCH('IPL - Batsman Shortlist'!$B60,'IPL21 - Most Runs'!$B:$B,0)),0)</f>
        <v>58</v>
      </c>
      <c r="W11">
        <f>_xlfn.IFNA(INDEX('IPL21 - Best Strikerate'!$A:$A,MATCH('IPL - Batsman Shortlist'!$B60,'IPL21 - Best Strikerate'!$B:$B,0)),0)</f>
        <v>55</v>
      </c>
      <c r="X11">
        <f>_xlfn.IFNA(INDEX('IPL22 - Most Runs'!$A:$A,MATCH('IPL - Batsman Shortlist'!$B60,'IPL22 - Most Runs'!$B:$B,0)),0)</f>
        <v>52</v>
      </c>
      <c r="Y11">
        <f>_xlfn.IFNA(INDEX('IPL22 - Best Strikerate'!$A:$A,MATCH('IPL - Batsman Shortlist'!$B60,'IPL22 - Best Strikerate'!$B:$B,0)),0)</f>
        <v>45</v>
      </c>
      <c r="Z11">
        <f>VLOOKUP($B11,'IPL20 - Most Runs'!$B$2:$N$135,3,FALSE)</f>
        <v>1</v>
      </c>
      <c r="AA11">
        <f>VLOOKUP($B11,'IPL21 - Most Runs'!$B$2:$N$151,3,FALSE)</f>
        <v>7</v>
      </c>
      <c r="AB11">
        <f>VLOOKUP($B11,'IPL22 - Most Runs'!$B$2:$N$164,3,FALSE)</f>
        <v>6</v>
      </c>
      <c r="AC11">
        <f>VLOOKUP($B11,'IPL20 - Most Runs'!$B$2:$N$135,5,FALSE)</f>
        <v>0</v>
      </c>
      <c r="AD11">
        <f>VLOOKUP($B11,'IPL21 - Most Runs'!$B$2:$N$151,5,FALSE)</f>
        <v>34</v>
      </c>
      <c r="AE11">
        <f>VLOOKUP($B11,'IPL22 - Most Runs'!$B$2:$N$164,5,FALSE)</f>
        <v>24</v>
      </c>
      <c r="AF11">
        <f>VLOOKUP($B11,'IPL20 - Most Runs'!$B$2:$N$135,8,FALSE)</f>
        <v>2</v>
      </c>
      <c r="AG11">
        <f>VLOOKUP($B11,'IPL21 - Most Runs'!$B$2:$N$151,8,FALSE)</f>
        <v>30</v>
      </c>
      <c r="AH11">
        <f>VLOOKUP($B11,'IPL22 - Most Runs'!$B$2:$N$164,8,FALSE)</f>
        <v>26</v>
      </c>
      <c r="AI11">
        <f>VLOOKUP($B11,'IPL20 - Most Runs'!$B$2:$O$135,14,FALSE)</f>
        <v>0</v>
      </c>
      <c r="AJ11">
        <f>VLOOKUP($B11,'IPL21 - Most Runs'!$B$2:$O$151,14,FALSE)</f>
        <v>0.1</v>
      </c>
      <c r="AK11">
        <f>VLOOKUP($B11,'IPL22 - Most Runs'!$B$2:$O$164,14,FALSE)</f>
        <v>0.11538461538461539</v>
      </c>
    </row>
    <row r="12" spans="1:37" x14ac:dyDescent="0.2">
      <c r="A12" t="s">
        <v>2931</v>
      </c>
      <c r="B12" s="6" t="s">
        <v>131</v>
      </c>
      <c r="C12" t="s">
        <v>73</v>
      </c>
      <c r="D12" s="30">
        <f>COUNTIFS('IPLPlayerAuctionData (20-22)'!$A:$A,'IPL - Batsman Shortlist'!$B77,'IPLPlayerAuctionData (20-22)'!$F:$F,2020)</f>
        <v>1</v>
      </c>
      <c r="E12" s="30">
        <f>COUNTIFS('IPLPlayerAuctionData (20-22)'!$A:$A,'IPL - Batsman Shortlist'!$B77,'IPLPlayerAuctionData (20-22)'!$F:$F,2021)</f>
        <v>1</v>
      </c>
      <c r="F12" s="30">
        <f>COUNTIFS('IPLPlayerAuctionData (20-22)'!$A:$A,'IPL - Batsman Shortlist'!$B77,'IPLPlayerAuctionData (20-22)'!$F:$F,2022)</f>
        <v>1</v>
      </c>
      <c r="G12" s="30">
        <v>1</v>
      </c>
      <c r="H12" s="30">
        <v>1</v>
      </c>
      <c r="I12" s="30">
        <v>1</v>
      </c>
      <c r="J12" s="30">
        <v>9</v>
      </c>
      <c r="K12" s="30">
        <v>4</v>
      </c>
      <c r="L12" s="30">
        <v>4</v>
      </c>
      <c r="M12" s="15">
        <v>17</v>
      </c>
      <c r="N12" s="15">
        <v>2</v>
      </c>
      <c r="O12">
        <v>3</v>
      </c>
      <c r="P12">
        <v>0</v>
      </c>
      <c r="Q12">
        <v>1</v>
      </c>
      <c r="R12">
        <v>1</v>
      </c>
      <c r="S12">
        <f>IF(N12-O12&lt;0,1,0)</f>
        <v>1</v>
      </c>
      <c r="T12">
        <f>_xlfn.IFNA(INDEX('IPL20 - Most Runs'!$A:$A,MATCH('IPL - Batsman Shortlist'!$B77,'IPL20 - Most Runs'!$B:$B,0)),0)</f>
        <v>133</v>
      </c>
      <c r="U12">
        <f>_xlfn.IFNA(INDEX('IPL20 - Best Strikerate'!$A:$A,MATCH('IPL - Batsman Shortlist'!$B77,'IPL20 - Best Strikerate'!$B:$B,0)),0)</f>
        <v>0</v>
      </c>
      <c r="V12">
        <f>_xlfn.IFNA(INDEX('IPL21 - Most Runs'!$A:$A,MATCH('IPL - Batsman Shortlist'!$B77,'IPL21 - Most Runs'!$B:$B,0)),0)</f>
        <v>138</v>
      </c>
      <c r="W12">
        <f>_xlfn.IFNA(INDEX('IPL21 - Best Strikerate'!$A:$A,MATCH('IPL - Batsman Shortlist'!$B77,'IPL21 - Best Strikerate'!$B:$B,0)),0)</f>
        <v>0</v>
      </c>
      <c r="X12">
        <f>_xlfn.IFNA(INDEX('IPL22 - Most Runs'!$A:$A,MATCH('IPL - Batsman Shortlist'!$B77,'IPL22 - Most Runs'!$B:$B,0)),0)</f>
        <v>96</v>
      </c>
      <c r="Y12">
        <f>_xlfn.IFNA(INDEX('IPL22 - Best Strikerate'!$A:$A,MATCH('IPL - Batsman Shortlist'!$B77,'IPL22 - Best Strikerate'!$B:$B,0)),0)</f>
        <v>46</v>
      </c>
      <c r="Z12">
        <f>VLOOKUP($B12,'IPL20 - Most Runs'!$B$2:$N$135,3,FALSE)</f>
        <v>5</v>
      </c>
      <c r="AA12">
        <f>VLOOKUP($B12,'IPL21 - Most Runs'!$B$2:$N$151,3,FALSE)</f>
        <v>2</v>
      </c>
      <c r="AB12">
        <f>VLOOKUP($B12,'IPL22 - Most Runs'!$B$2:$N$164,3,FALSE)</f>
        <v>2</v>
      </c>
      <c r="AC12">
        <f>VLOOKUP($B12,'IPL20 - Most Runs'!$B$2:$N$135,5,FALSE)</f>
        <v>29</v>
      </c>
      <c r="AD12">
        <f>VLOOKUP($B12,'IPL21 - Most Runs'!$B$2:$N$151,5,FALSE)</f>
        <v>32</v>
      </c>
      <c r="AE12">
        <f>VLOOKUP($B12,'IPL22 - Most Runs'!$B$2:$N$164,5,FALSE)</f>
        <v>11</v>
      </c>
      <c r="AF12">
        <f>VLOOKUP($B12,'IPL20 - Most Runs'!$B$2:$N$135,8,FALSE)</f>
        <v>31</v>
      </c>
      <c r="AG12">
        <f>VLOOKUP($B12,'IPL21 - Most Runs'!$B$2:$N$151,8,FALSE)</f>
        <v>21</v>
      </c>
      <c r="AH12">
        <f>VLOOKUP($B12,'IPL22 - Most Runs'!$B$2:$N$164,8,FALSE)</f>
        <v>8</v>
      </c>
      <c r="AI12">
        <f>VLOOKUP($B12,'IPL20 - Most Runs'!$B$2:$O$135,14,FALSE)</f>
        <v>6.4516129032258063E-2</v>
      </c>
      <c r="AJ12">
        <f>VLOOKUP($B12,'IPL21 - Most Runs'!$B$2:$O$151,14,FALSE)</f>
        <v>0.19047619047619047</v>
      </c>
      <c r="AK12">
        <f>VLOOKUP($B12,'IPL22 - Most Runs'!$B$2:$O$164,14,FALSE)</f>
        <v>0</v>
      </c>
    </row>
    <row r="13" spans="1:37" x14ac:dyDescent="0.2">
      <c r="A13" t="s">
        <v>2932</v>
      </c>
      <c r="B13" s="6" t="s">
        <v>138</v>
      </c>
      <c r="C13" t="s">
        <v>73</v>
      </c>
      <c r="D13" s="30">
        <f>COUNTIFS('IPLPlayerAuctionData (20-22)'!$A:$A,'IPL - Batsman Shortlist'!$B79,'IPLPlayerAuctionData (20-22)'!$F:$F,2020)</f>
        <v>1</v>
      </c>
      <c r="E13" s="30">
        <f>COUNTIFS('IPLPlayerAuctionData (20-22)'!$A:$A,'IPL - Batsman Shortlist'!$B79,'IPLPlayerAuctionData (20-22)'!$F:$F,2021)</f>
        <v>1</v>
      </c>
      <c r="F13" s="30">
        <f>COUNTIFS('IPLPlayerAuctionData (20-22)'!$A:$A,'IPL - Batsman Shortlist'!$B79,'IPLPlayerAuctionData (20-22)'!$F:$F,2022)</f>
        <v>1</v>
      </c>
      <c r="G13" s="30">
        <v>1</v>
      </c>
      <c r="H13" s="30">
        <v>1</v>
      </c>
      <c r="I13" s="30">
        <v>1</v>
      </c>
      <c r="J13" s="30">
        <v>3</v>
      </c>
      <c r="K13" s="30">
        <v>2</v>
      </c>
      <c r="L13" s="30">
        <v>11</v>
      </c>
      <c r="M13" s="15">
        <v>16</v>
      </c>
      <c r="N13" s="15">
        <v>1</v>
      </c>
      <c r="O13">
        <v>3</v>
      </c>
      <c r="P13">
        <v>0</v>
      </c>
      <c r="Q13">
        <v>1</v>
      </c>
      <c r="R13">
        <v>1</v>
      </c>
      <c r="S13">
        <f>IF(N13-O13&lt;0,1,0)</f>
        <v>1</v>
      </c>
      <c r="T13">
        <f>_xlfn.IFNA(INDEX('IPL20 - Most Runs'!$A:$A,MATCH('IPL - Batsman Shortlist'!$B79,'IPL20 - Most Runs'!$B:$B,0)),0)</f>
        <v>59</v>
      </c>
      <c r="U13">
        <f>_xlfn.IFNA(INDEX('IPL20 - Best Strikerate'!$A:$A,MATCH('IPL - Batsman Shortlist'!$B79,'IPL20 - Best Strikerate'!$B:$B,0)),0)</f>
        <v>62</v>
      </c>
      <c r="V13">
        <f>_xlfn.IFNA(INDEX('IPL21 - Most Runs'!$A:$A,MATCH('IPL - Batsman Shortlist'!$B79,'IPL21 - Most Runs'!$B:$B,0)),0)</f>
        <v>72</v>
      </c>
      <c r="W13">
        <f>_xlfn.IFNA(INDEX('IPL21 - Best Strikerate'!$A:$A,MATCH('IPL - Batsman Shortlist'!$B79,'IPL21 - Best Strikerate'!$B:$B,0)),0)</f>
        <v>57</v>
      </c>
      <c r="X13">
        <f>_xlfn.IFNA(INDEX('IPL22 - Most Runs'!$A:$A,MATCH('IPL - Batsman Shortlist'!$B79,'IPL22 - Most Runs'!$B:$B,0)),0)</f>
        <v>117</v>
      </c>
      <c r="Y13">
        <f>_xlfn.IFNA(INDEX('IPL22 - Best Strikerate'!$A:$A,MATCH('IPL - Batsman Shortlist'!$B79,'IPL22 - Best Strikerate'!$B:$B,0)),0)</f>
        <v>0</v>
      </c>
      <c r="Z13">
        <f>VLOOKUP($B13,'IPL20 - Most Runs'!$B$2:$N$135,3,FALSE)</f>
        <v>1</v>
      </c>
      <c r="AA13">
        <f>VLOOKUP($B13,'IPL21 - Most Runs'!$B$2:$N$151,3,FALSE)</f>
        <v>2</v>
      </c>
      <c r="AB13">
        <f>VLOOKUP($B13,'IPL22 - Most Runs'!$B$2:$N$164,3,FALSE)</f>
        <v>10</v>
      </c>
      <c r="AC13">
        <f>VLOOKUP($B13,'IPL20 - Most Runs'!$B$2:$N$135,5,FALSE)</f>
        <v>0</v>
      </c>
      <c r="AD13">
        <f>VLOOKUP($B13,'IPL21 - Most Runs'!$B$2:$N$151,5,FALSE)</f>
        <v>6</v>
      </c>
      <c r="AE13">
        <f>VLOOKUP($B13,'IPL22 - Most Runs'!$B$2:$N$164,5,FALSE)</f>
        <v>38</v>
      </c>
      <c r="AF13">
        <f>VLOOKUP($B13,'IPL20 - Most Runs'!$B$2:$N$135,8,FALSE)</f>
        <v>2</v>
      </c>
      <c r="AG13">
        <f>VLOOKUP($B13,'IPL21 - Most Runs'!$B$2:$N$151,8,FALSE)</f>
        <v>6</v>
      </c>
      <c r="AH13">
        <f>VLOOKUP($B13,'IPL22 - Most Runs'!$B$2:$N$164,8,FALSE)</f>
        <v>36</v>
      </c>
      <c r="AI13">
        <f>VLOOKUP($B13,'IPL20 - Most Runs'!$B$2:$O$135,14,FALSE)</f>
        <v>0</v>
      </c>
      <c r="AJ13">
        <f>VLOOKUP($B13,'IPL21 - Most Runs'!$B$2:$O$151,14,FALSE)</f>
        <v>0</v>
      </c>
      <c r="AK13">
        <f>VLOOKUP($B13,'IPL22 - Most Runs'!$B$2:$O$164,14,FALSE)</f>
        <v>0.1111111111111111</v>
      </c>
    </row>
    <row r="14" spans="1:37" x14ac:dyDescent="0.2">
      <c r="A14" t="s">
        <v>2933</v>
      </c>
      <c r="B14" s="6" t="s">
        <v>142</v>
      </c>
      <c r="C14" t="s">
        <v>73</v>
      </c>
      <c r="D14" s="30">
        <f>COUNTIFS('IPLPlayerAuctionData (20-22)'!$A:$A,'IPL - Batsman Shortlist'!$B45,'IPLPlayerAuctionData (20-22)'!$F:$F,2020)</f>
        <v>1</v>
      </c>
      <c r="E14" s="30">
        <f>COUNTIFS('IPLPlayerAuctionData (20-22)'!$A:$A,'IPL - Batsman Shortlist'!$B45,'IPLPlayerAuctionData (20-22)'!$F:$F,2021)</f>
        <v>1</v>
      </c>
      <c r="F14" s="30">
        <f>COUNTIFS('IPLPlayerAuctionData (20-22)'!$A:$A,'IPL - Batsman Shortlist'!$B45,'IPLPlayerAuctionData (20-22)'!$F:$F,2022)</f>
        <v>1</v>
      </c>
      <c r="G14" s="30">
        <v>1</v>
      </c>
      <c r="H14" s="30">
        <v>1</v>
      </c>
      <c r="I14" s="30">
        <v>1</v>
      </c>
      <c r="J14" s="30">
        <v>16</v>
      </c>
      <c r="K14" s="30">
        <v>8</v>
      </c>
      <c r="L14" s="30">
        <v>12</v>
      </c>
      <c r="M14" s="15">
        <v>36</v>
      </c>
      <c r="N14" s="15">
        <v>1</v>
      </c>
      <c r="O14">
        <v>3</v>
      </c>
      <c r="P14">
        <v>0</v>
      </c>
      <c r="Q14">
        <v>1</v>
      </c>
      <c r="R14">
        <v>1</v>
      </c>
      <c r="S14">
        <f>IF(N14-O14&lt;0,1,0)</f>
        <v>1</v>
      </c>
      <c r="T14">
        <f>_xlfn.IFNA(INDEX('IPL20 - Most Runs'!$A:$A,MATCH('IPL - Batsman Shortlist'!$B45,'IPL20 - Most Runs'!$B:$B,0)),0)</f>
        <v>81</v>
      </c>
      <c r="U14">
        <f>_xlfn.IFNA(INDEX('IPL20 - Best Strikerate'!$A:$A,MATCH('IPL - Batsman Shortlist'!$B45,'IPL20 - Best Strikerate'!$B:$B,0)),0)</f>
        <v>0</v>
      </c>
      <c r="V14">
        <f>_xlfn.IFNA(INDEX('IPL21 - Most Runs'!$A:$A,MATCH('IPL - Batsman Shortlist'!$B45,'IPL21 - Most Runs'!$B:$B,0)),0)</f>
        <v>128</v>
      </c>
      <c r="W14">
        <f>_xlfn.IFNA(INDEX('IPL21 - Best Strikerate'!$A:$A,MATCH('IPL - Batsman Shortlist'!$B45,'IPL21 - Best Strikerate'!$B:$B,0)),0)</f>
        <v>0</v>
      </c>
      <c r="X14">
        <f>_xlfn.IFNA(INDEX('IPL22 - Most Runs'!$A:$A,MATCH('IPL - Batsman Shortlist'!$B45,'IPL22 - Most Runs'!$B:$B,0)),0)</f>
        <v>155</v>
      </c>
      <c r="Y14">
        <f>_xlfn.IFNA(INDEX('IPL22 - Best Strikerate'!$A:$A,MATCH('IPL - Batsman Shortlist'!$B45,'IPL22 - Best Strikerate'!$B:$B,0)),0)</f>
        <v>0</v>
      </c>
      <c r="Z14">
        <f>VLOOKUP($B14,'IPL20 - Most Runs'!$B$2:$N$135,3,FALSE)</f>
        <v>16</v>
      </c>
      <c r="AA14">
        <f>VLOOKUP($B14,'IPL21 - Most Runs'!$B$2:$N$151,3,FALSE)</f>
        <v>8</v>
      </c>
      <c r="AB14">
        <f>VLOOKUP($B14,'IPL22 - Most Runs'!$B$2:$N$164,3,FALSE)</f>
        <v>12</v>
      </c>
      <c r="AC14">
        <f>VLOOKUP($B14,'IPL20 - Most Runs'!$B$2:$N$135,5,FALSE)</f>
        <v>548</v>
      </c>
      <c r="AD14">
        <f>VLOOKUP($B14,'IPL21 - Most Runs'!$B$2:$N$151,5,FALSE)</f>
        <v>195</v>
      </c>
      <c r="AE14">
        <f>VLOOKUP($B14,'IPL22 - Most Runs'!$B$2:$N$164,5,FALSE)</f>
        <v>432</v>
      </c>
      <c r="AF14">
        <f>VLOOKUP($B14,'IPL20 - Most Runs'!$B$2:$N$135,8,FALSE)</f>
        <v>407</v>
      </c>
      <c r="AG14">
        <f>VLOOKUP($B14,'IPL21 - Most Runs'!$B$2:$N$151,8,FALSE)</f>
        <v>181</v>
      </c>
      <c r="AH14">
        <f>VLOOKUP($B14,'IPL22 - Most Runs'!$B$2:$N$164,8,FALSE)</f>
        <v>287</v>
      </c>
      <c r="AI14">
        <f>VLOOKUP($B14,'IPL20 - Most Runs'!$B$2:$O$135,14,FALSE)</f>
        <v>0.16216216216216217</v>
      </c>
      <c r="AJ14">
        <f>VLOOKUP($B14,'IPL21 - Most Runs'!$B$2:$O$151,14,FALSE)</f>
        <v>0.11602209944751381</v>
      </c>
      <c r="AK14">
        <f>VLOOKUP($B14,'IPL22 - Most Runs'!$B$2:$O$164,14,FALSE)</f>
        <v>0.23344947735191637</v>
      </c>
    </row>
    <row r="15" spans="1:37" x14ac:dyDescent="0.2">
      <c r="A15" t="s">
        <v>2934</v>
      </c>
      <c r="B15" s="6" t="s">
        <v>146</v>
      </c>
      <c r="C15" t="s">
        <v>77</v>
      </c>
      <c r="D15" s="30">
        <f>COUNTIFS('IPLPlayerAuctionData (20-22)'!$A:$A,'IPL - Batsman Shortlist'!$B50,'IPLPlayerAuctionData (20-22)'!$F:$F,2020)</f>
        <v>1</v>
      </c>
      <c r="E15" s="30">
        <f>COUNTIFS('IPLPlayerAuctionData (20-22)'!$A:$A,'IPL - Batsman Shortlist'!$B50,'IPLPlayerAuctionData (20-22)'!$F:$F,2021)</f>
        <v>1</v>
      </c>
      <c r="F15" s="30">
        <f>COUNTIFS('IPLPlayerAuctionData (20-22)'!$A:$A,'IPL - Batsman Shortlist'!$B50,'IPLPlayerAuctionData (20-22)'!$F:$F,2022)</f>
        <v>1</v>
      </c>
      <c r="G15" s="30">
        <v>1</v>
      </c>
      <c r="H15" s="30">
        <v>1</v>
      </c>
      <c r="I15" s="30">
        <v>1</v>
      </c>
      <c r="J15" s="30">
        <v>7</v>
      </c>
      <c r="K15" s="30">
        <v>12</v>
      </c>
      <c r="L15" s="30">
        <v>15</v>
      </c>
      <c r="M15" s="15">
        <v>34</v>
      </c>
      <c r="N15" s="15">
        <v>2</v>
      </c>
      <c r="O15">
        <v>3</v>
      </c>
      <c r="P15">
        <v>0</v>
      </c>
      <c r="Q15">
        <v>1</v>
      </c>
      <c r="R15">
        <v>0</v>
      </c>
      <c r="S15">
        <f>IF(N15-O15&lt;0,1,0)</f>
        <v>1</v>
      </c>
      <c r="T15">
        <f>_xlfn.IFNA(INDEX('IPL20 - Most Runs'!$A:$A,MATCH('IPL - Batsman Shortlist'!$B50,'IPL20 - Most Runs'!$B:$B,0)),0)</f>
        <v>36</v>
      </c>
      <c r="U15">
        <f>_xlfn.IFNA(INDEX('IPL20 - Best Strikerate'!$A:$A,MATCH('IPL - Batsman Shortlist'!$B50,'IPL20 - Best Strikerate'!$B:$B,0)),0)</f>
        <v>27</v>
      </c>
      <c r="V15">
        <f>_xlfn.IFNA(INDEX('IPL21 - Most Runs'!$A:$A,MATCH('IPL - Batsman Shortlist'!$B50,'IPL21 - Most Runs'!$B:$B,0)),0)</f>
        <v>7</v>
      </c>
      <c r="W15">
        <f>_xlfn.IFNA(INDEX('IPL21 - Best Strikerate'!$A:$A,MATCH('IPL - Batsman Shortlist'!$B50,'IPL21 - Best Strikerate'!$B:$B,0)),0)</f>
        <v>4</v>
      </c>
      <c r="X15">
        <f>_xlfn.IFNA(INDEX('IPL22 - Most Runs'!$A:$A,MATCH('IPL - Batsman Shortlist'!$B50,'IPL22 - Most Runs'!$B:$B,0)),0)</f>
        <v>33</v>
      </c>
      <c r="Y15">
        <f>_xlfn.IFNA(INDEX('IPL22 - Best Strikerate'!$A:$A,MATCH('IPL - Batsman Shortlist'!$B50,'IPL22 - Best Strikerate'!$B:$B,0)),0)</f>
        <v>17</v>
      </c>
      <c r="Z15">
        <f>VLOOKUP($B15,'IPL20 - Most Runs'!$B$2:$N$135,3,FALSE)</f>
        <v>5</v>
      </c>
      <c r="AA15">
        <f>VLOOKUP($B15,'IPL21 - Most Runs'!$B$2:$N$151,3,FALSE)</f>
        <v>11</v>
      </c>
      <c r="AB15">
        <f>VLOOKUP($B15,'IPL22 - Most Runs'!$B$2:$N$164,3,FALSE)</f>
        <v>14</v>
      </c>
      <c r="AC15">
        <f>VLOOKUP($B15,'IPL20 - Most Runs'!$B$2:$N$135,5,FALSE)</f>
        <v>101</v>
      </c>
      <c r="AD15">
        <f>VLOOKUP($B15,'IPL21 - Most Runs'!$B$2:$N$151,5,FALSE)</f>
        <v>160</v>
      </c>
      <c r="AE15">
        <f>VLOOKUP($B15,'IPL22 - Most Runs'!$B$2:$N$164,5,FALSE)</f>
        <v>451</v>
      </c>
      <c r="AF15">
        <f>VLOOKUP($B15,'IPL20 - Most Runs'!$B$2:$N$135,8,FALSE)</f>
        <v>71</v>
      </c>
      <c r="AG15">
        <f>VLOOKUP($B15,'IPL21 - Most Runs'!$B$2:$N$151,8,FALSE)</f>
        <v>123</v>
      </c>
      <c r="AH15">
        <f>VLOOKUP($B15,'IPL22 - Most Runs'!$B$2:$N$164,8,FALSE)</f>
        <v>330</v>
      </c>
      <c r="AI15">
        <f>VLOOKUP($B15,'IPL20 - Most Runs'!$B$2:$O$135,14,FALSE)</f>
        <v>0.14084507042253522</v>
      </c>
      <c r="AJ15">
        <f>VLOOKUP($B15,'IPL21 - Most Runs'!$B$2:$O$151,14,FALSE)</f>
        <v>0.14634146341463414</v>
      </c>
      <c r="AK15">
        <f>VLOOKUP($B15,'IPL22 - Most Runs'!$B$2:$O$164,14,FALSE)</f>
        <v>0.16363636363636364</v>
      </c>
    </row>
    <row r="16" spans="1:37" x14ac:dyDescent="0.2">
      <c r="A16" t="s">
        <v>2935</v>
      </c>
      <c r="B16" s="6" t="s">
        <v>147</v>
      </c>
      <c r="C16" t="s">
        <v>77</v>
      </c>
      <c r="D16" s="30">
        <f>COUNTIFS('IPLPlayerAuctionData (20-22)'!$A:$A,'IPL - Batsman Shortlist'!$B8,'IPLPlayerAuctionData (20-22)'!$F:$F,2020)</f>
        <v>1</v>
      </c>
      <c r="E16" s="30">
        <f>COUNTIFS('IPLPlayerAuctionData (20-22)'!$A:$A,'IPL - Batsman Shortlist'!$B8,'IPLPlayerAuctionData (20-22)'!$F:$F,2021)</f>
        <v>1</v>
      </c>
      <c r="F16" s="30">
        <f>COUNTIFS('IPLPlayerAuctionData (20-22)'!$A:$A,'IPL - Batsman Shortlist'!$B8,'IPLPlayerAuctionData (20-22)'!$F:$F,2022)</f>
        <v>1</v>
      </c>
      <c r="G16" s="30">
        <v>1</v>
      </c>
      <c r="H16" s="30">
        <v>1</v>
      </c>
      <c r="I16" s="30">
        <v>1</v>
      </c>
      <c r="J16" s="30">
        <v>15</v>
      </c>
      <c r="K16" s="30">
        <v>14</v>
      </c>
      <c r="L16" s="30">
        <v>17</v>
      </c>
      <c r="M16" s="15">
        <v>46</v>
      </c>
      <c r="N16" s="15">
        <v>1</v>
      </c>
      <c r="O16">
        <v>3</v>
      </c>
      <c r="P16">
        <v>0</v>
      </c>
      <c r="Q16">
        <v>1</v>
      </c>
      <c r="R16">
        <v>0</v>
      </c>
      <c r="S16">
        <f>IF(N16-O16&lt;0,1,0)</f>
        <v>1</v>
      </c>
      <c r="T16">
        <f>_xlfn.IFNA(INDEX('IPL20 - Most Runs'!$A:$A,MATCH('IPL - Batsman Shortlist'!$B8,'IPL20 - Most Runs'!$B:$B,0)),0)</f>
        <v>49</v>
      </c>
      <c r="U16">
        <f>_xlfn.IFNA(INDEX('IPL20 - Best Strikerate'!$A:$A,MATCH('IPL - Batsman Shortlist'!$B8,'IPL20 - Best Strikerate'!$B:$B,0)),0)</f>
        <v>16</v>
      </c>
      <c r="V16">
        <f>_xlfn.IFNA(INDEX('IPL21 - Most Runs'!$A:$A,MATCH('IPL - Batsman Shortlist'!$B8,'IPL21 - Most Runs'!$B:$B,0)),0)</f>
        <v>36</v>
      </c>
      <c r="W16">
        <f>_xlfn.IFNA(INDEX('IPL21 - Best Strikerate'!$A:$A,MATCH('IPL - Batsman Shortlist'!$B8,'IPL21 - Best Strikerate'!$B:$B,0)),0)</f>
        <v>6</v>
      </c>
      <c r="X16">
        <f>_xlfn.IFNA(INDEX('IPL22 - Most Runs'!$A:$A,MATCH('IPL - Batsman Shortlist'!$B8,'IPL22 - Most Runs'!$B:$B,0)),0)</f>
        <v>24</v>
      </c>
      <c r="Y16">
        <f>_xlfn.IFNA(INDEX('IPL22 - Best Strikerate'!$A:$A,MATCH('IPL - Batsman Shortlist'!$B8,'IPL22 - Best Strikerate'!$B:$B,0)),0)</f>
        <v>7</v>
      </c>
      <c r="Z16">
        <f>VLOOKUP($B16,'IPL20 - Most Runs'!$B$2:$N$135,3,FALSE)</f>
        <v>15</v>
      </c>
      <c r="AA16">
        <f>VLOOKUP($B16,'IPL21 - Most Runs'!$B$2:$N$151,3,FALSE)</f>
        <v>14</v>
      </c>
      <c r="AB16">
        <f>VLOOKUP($B16,'IPL22 - Most Runs'!$B$2:$N$164,3,FALSE)</f>
        <v>17</v>
      </c>
      <c r="AC16">
        <f>VLOOKUP($B16,'IPL20 - Most Runs'!$B$2:$N$135,5,FALSE)</f>
        <v>473</v>
      </c>
      <c r="AD16">
        <f>VLOOKUP($B16,'IPL21 - Most Runs'!$B$2:$N$151,5,FALSE)</f>
        <v>411</v>
      </c>
      <c r="AE16">
        <f>VLOOKUP($B16,'IPL22 - Most Runs'!$B$2:$N$164,5,FALSE)</f>
        <v>376</v>
      </c>
      <c r="AF16">
        <f>VLOOKUP($B16,'IPL20 - Most Runs'!$B$2:$N$135,8,FALSE)</f>
        <v>379</v>
      </c>
      <c r="AG16">
        <f>VLOOKUP($B16,'IPL21 - Most Runs'!$B$2:$N$151,8,FALSE)</f>
        <v>328</v>
      </c>
      <c r="AH16">
        <f>VLOOKUP($B16,'IPL22 - Most Runs'!$B$2:$N$164,8,FALSE)</f>
        <v>306</v>
      </c>
      <c r="AI16">
        <f>VLOOKUP($B16,'IPL20 - Most Runs'!$B$2:$O$135,14,FALSE)</f>
        <v>0.15567282321899736</v>
      </c>
      <c r="AJ16">
        <f>VLOOKUP($B16,'IPL21 - Most Runs'!$B$2:$O$151,14,FALSE)</f>
        <v>0.17682926829268292</v>
      </c>
      <c r="AK16">
        <f>VLOOKUP($B16,'IPL22 - Most Runs'!$B$2:$O$164,14,FALSE)</f>
        <v>0.17647058823529413</v>
      </c>
    </row>
    <row r="17" spans="1:37" x14ac:dyDescent="0.2">
      <c r="A17" t="s">
        <v>2936</v>
      </c>
      <c r="B17" s="6" t="s">
        <v>152</v>
      </c>
      <c r="C17" t="s">
        <v>77</v>
      </c>
      <c r="D17" s="30">
        <f>COUNTIFS('IPLPlayerAuctionData (20-22)'!$A:$A,'IPL - Batsman Shortlist'!$B6,'IPLPlayerAuctionData (20-22)'!$F:$F,2020)</f>
        <v>1</v>
      </c>
      <c r="E17" s="30">
        <f>COUNTIFS('IPLPlayerAuctionData (20-22)'!$A:$A,'IPL - Batsman Shortlist'!$B6,'IPLPlayerAuctionData (20-22)'!$F:$F,2021)</f>
        <v>1</v>
      </c>
      <c r="F17" s="30">
        <f>COUNTIFS('IPLPlayerAuctionData (20-22)'!$A:$A,'IPL - Batsman Shortlist'!$B6,'IPLPlayerAuctionData (20-22)'!$F:$F,2022)</f>
        <v>1</v>
      </c>
      <c r="G17" s="30">
        <v>1</v>
      </c>
      <c r="H17" s="30">
        <v>1</v>
      </c>
      <c r="I17" s="30">
        <v>1</v>
      </c>
      <c r="J17" s="30">
        <v>14</v>
      </c>
      <c r="K17" s="30">
        <v>17</v>
      </c>
      <c r="L17" s="30">
        <v>16</v>
      </c>
      <c r="M17" s="15">
        <v>47</v>
      </c>
      <c r="N17" s="15">
        <v>1</v>
      </c>
      <c r="O17">
        <v>3</v>
      </c>
      <c r="P17">
        <v>0</v>
      </c>
      <c r="Q17">
        <v>1</v>
      </c>
      <c r="R17">
        <v>0</v>
      </c>
      <c r="S17">
        <f>IF(N17-O17&lt;0,1,0)</f>
        <v>1</v>
      </c>
      <c r="T17">
        <f>_xlfn.IFNA(INDEX('IPL20 - Most Runs'!$A:$A,MATCH('IPL - Batsman Shortlist'!$B6,'IPL20 - Most Runs'!$B:$B,0)),0)</f>
        <v>51</v>
      </c>
      <c r="U17">
        <f>_xlfn.IFNA(INDEX('IPL20 - Best Strikerate'!$A:$A,MATCH('IPL - Batsman Shortlist'!$B6,'IPL20 - Best Strikerate'!$B:$B,0)),0)</f>
        <v>59</v>
      </c>
      <c r="V17">
        <f>_xlfn.IFNA(INDEX('IPL21 - Most Runs'!$A:$A,MATCH('IPL - Batsman Shortlist'!$B6,'IPL21 - Most Runs'!$B:$B,0)),0)</f>
        <v>113</v>
      </c>
      <c r="W17">
        <f>_xlfn.IFNA(INDEX('IPL21 - Best Strikerate'!$A:$A,MATCH('IPL - Batsman Shortlist'!$B6,'IPL21 - Best Strikerate'!$B:$B,0)),0)</f>
        <v>0</v>
      </c>
      <c r="X17">
        <f>_xlfn.IFNA(INDEX('IPL22 - Most Runs'!$A:$A,MATCH('IPL - Batsman Shortlist'!$B6,'IPL22 - Most Runs'!$B:$B,0)),0)</f>
        <v>65</v>
      </c>
      <c r="Y17">
        <f>_xlfn.IFNA(INDEX('IPL22 - Best Strikerate'!$A:$A,MATCH('IPL - Batsman Shortlist'!$B6,'IPL22 - Best Strikerate'!$B:$B,0)),0)</f>
        <v>96</v>
      </c>
      <c r="Z17">
        <f>VLOOKUP($B17,'IPL20 - Most Runs'!$B$2:$N$135,3,FALSE)</f>
        <v>14</v>
      </c>
      <c r="AA17">
        <f>VLOOKUP($B17,'IPL21 - Most Runs'!$B$2:$N$151,3,FALSE)</f>
        <v>15</v>
      </c>
      <c r="AB17">
        <f>VLOOKUP($B17,'IPL22 - Most Runs'!$B$2:$N$164,3,FALSE)</f>
        <v>16</v>
      </c>
      <c r="AC17">
        <f>VLOOKUP($B17,'IPL20 - Most Runs'!$B$2:$N$135,5,FALSE)</f>
        <v>169</v>
      </c>
      <c r="AD17">
        <f>VLOOKUP($B17,'IPL21 - Most Runs'!$B$2:$N$151,5,FALSE)</f>
        <v>223</v>
      </c>
      <c r="AE17">
        <f>VLOOKUP($B17,'IPL22 - Most Runs'!$B$2:$N$164,5,FALSE)</f>
        <v>330</v>
      </c>
      <c r="AF17">
        <f>VLOOKUP($B17,'IPL20 - Most Runs'!$B$2:$N$135,8,FALSE)</f>
        <v>134</v>
      </c>
      <c r="AG17">
        <f>VLOOKUP($B17,'IPL21 - Most Runs'!$B$2:$N$151,8,FALSE)</f>
        <v>170</v>
      </c>
      <c r="AH17">
        <f>VLOOKUP($B17,'IPL22 - Most Runs'!$B$2:$N$164,8,FALSE)</f>
        <v>180</v>
      </c>
      <c r="AI17">
        <f>VLOOKUP($B17,'IPL20 - Most Runs'!$B$2:$O$135,14,FALSE)</f>
        <v>0.17910447761194029</v>
      </c>
      <c r="AJ17">
        <f>VLOOKUP($B17,'IPL21 - Most Runs'!$B$2:$O$151,14,FALSE)</f>
        <v>0.17058823529411765</v>
      </c>
      <c r="AK17">
        <f>VLOOKUP($B17,'IPL22 - Most Runs'!$B$2:$O$164,14,FALSE)</f>
        <v>0.2722222222222222</v>
      </c>
    </row>
    <row r="18" spans="1:37" x14ac:dyDescent="0.2">
      <c r="A18" t="s">
        <v>2937</v>
      </c>
      <c r="B18" s="6" t="s">
        <v>156</v>
      </c>
      <c r="C18" t="s">
        <v>73</v>
      </c>
      <c r="D18" s="30">
        <f>COUNTIFS('IPLPlayerAuctionData (20-22)'!$A:$A,'IPL - Batsman Shortlist'!$B64,'IPLPlayerAuctionData (20-22)'!$F:$F,2020)</f>
        <v>1</v>
      </c>
      <c r="E18" s="30">
        <f>COUNTIFS('IPLPlayerAuctionData (20-22)'!$A:$A,'IPL - Batsman Shortlist'!$B64,'IPLPlayerAuctionData (20-22)'!$F:$F,2021)</f>
        <v>1</v>
      </c>
      <c r="F18" s="30">
        <f>COUNTIFS('IPLPlayerAuctionData (20-22)'!$A:$A,'IPL - Batsman Shortlist'!$B64,'IPLPlayerAuctionData (20-22)'!$F:$F,2022)</f>
        <v>1</v>
      </c>
      <c r="G18" s="30">
        <v>1</v>
      </c>
      <c r="H18" s="30">
        <v>1</v>
      </c>
      <c r="I18" s="30">
        <v>1</v>
      </c>
      <c r="J18" s="30">
        <v>6</v>
      </c>
      <c r="K18" s="30">
        <v>11</v>
      </c>
      <c r="L18" s="30">
        <v>10</v>
      </c>
      <c r="M18" s="15">
        <v>27</v>
      </c>
      <c r="N18" s="15">
        <v>1</v>
      </c>
      <c r="O18">
        <v>3</v>
      </c>
      <c r="P18">
        <v>0</v>
      </c>
      <c r="Q18">
        <v>1</v>
      </c>
      <c r="R18">
        <v>1</v>
      </c>
      <c r="S18">
        <f>IF(N18-O18&lt;0,1,0)</f>
        <v>1</v>
      </c>
      <c r="T18">
        <f>_xlfn.IFNA(INDEX('IPL20 - Most Runs'!$A:$A,MATCH('IPL - Batsman Shortlist'!$B64,'IPL20 - Most Runs'!$B:$B,0)),0)</f>
        <v>16</v>
      </c>
      <c r="U18">
        <f>_xlfn.IFNA(INDEX('IPL20 - Best Strikerate'!$A:$A,MATCH('IPL - Batsman Shortlist'!$B64,'IPL20 - Best Strikerate'!$B:$B,0)),0)</f>
        <v>7</v>
      </c>
      <c r="V18">
        <f>_xlfn.IFNA(INDEX('IPL21 - Most Runs'!$A:$A,MATCH('IPL - Batsman Shortlist'!$B64,'IPL21 - Most Runs'!$B:$B,0)),0)</f>
        <v>6</v>
      </c>
      <c r="W18">
        <f>_xlfn.IFNA(INDEX('IPL21 - Best Strikerate'!$A:$A,MATCH('IPL - Batsman Shortlist'!$B64,'IPL21 - Best Strikerate'!$B:$B,0)),0)</f>
        <v>21</v>
      </c>
      <c r="X18">
        <f>_xlfn.IFNA(INDEX('IPL22 - Most Runs'!$A:$A,MATCH('IPL - Batsman Shortlist'!$B64,'IPL22 - Most Runs'!$B:$B,0)),0)</f>
        <v>9</v>
      </c>
      <c r="Y18">
        <f>_xlfn.IFNA(INDEX('IPL22 - Best Strikerate'!$A:$A,MATCH('IPL - Batsman Shortlist'!$B64,'IPL22 - Best Strikerate'!$B:$B,0)),0)</f>
        <v>30</v>
      </c>
      <c r="Z18">
        <f>VLOOKUP($B18,'IPL20 - Most Runs'!$B$2:$N$135,3,FALSE)</f>
        <v>2</v>
      </c>
      <c r="AA18">
        <f>VLOOKUP($B18,'IPL21 - Most Runs'!$B$2:$N$151,3,FALSE)</f>
        <v>3</v>
      </c>
      <c r="AB18">
        <f>VLOOKUP($B18,'IPL22 - Most Runs'!$B$2:$N$164,3,FALSE)</f>
        <v>6</v>
      </c>
      <c r="AC18">
        <f>VLOOKUP($B18,'IPL20 - Most Runs'!$B$2:$N$135,5,FALSE)</f>
        <v>7</v>
      </c>
      <c r="AD18">
        <f>VLOOKUP($B18,'IPL21 - Most Runs'!$B$2:$N$151,5,FALSE)</f>
        <v>47</v>
      </c>
      <c r="AE18">
        <f>VLOOKUP($B18,'IPL22 - Most Runs'!$B$2:$N$164,5,FALSE)</f>
        <v>23</v>
      </c>
      <c r="AF18">
        <f>VLOOKUP($B18,'IPL20 - Most Runs'!$B$2:$N$135,8,FALSE)</f>
        <v>6</v>
      </c>
      <c r="AG18">
        <f>VLOOKUP($B18,'IPL21 - Most Runs'!$B$2:$N$151,8,FALSE)</f>
        <v>18</v>
      </c>
      <c r="AH18">
        <f>VLOOKUP($B18,'IPL22 - Most Runs'!$B$2:$N$164,8,FALSE)</f>
        <v>24</v>
      </c>
      <c r="AI18">
        <f>VLOOKUP($B18,'IPL20 - Most Runs'!$B$2:$O$135,14,FALSE)</f>
        <v>0</v>
      </c>
      <c r="AJ18">
        <f>VLOOKUP($B18,'IPL21 - Most Runs'!$B$2:$O$151,14,FALSE)</f>
        <v>0.3888888888888889</v>
      </c>
      <c r="AK18">
        <f>VLOOKUP($B18,'IPL22 - Most Runs'!$B$2:$O$164,14,FALSE)</f>
        <v>8.3333333333333329E-2</v>
      </c>
    </row>
    <row r="19" spans="1:37" x14ac:dyDescent="0.2">
      <c r="A19" t="s">
        <v>2938</v>
      </c>
      <c r="B19" s="6" t="s">
        <v>160</v>
      </c>
      <c r="C19" t="s">
        <v>73</v>
      </c>
      <c r="D19" s="30">
        <f>COUNTIFS('IPLPlayerAuctionData (20-22)'!$A:$A,'IPL - Batsman Shortlist'!$B11,'IPLPlayerAuctionData (20-22)'!$F:$F,2020)</f>
        <v>1</v>
      </c>
      <c r="E19" s="30">
        <f>COUNTIFS('IPLPlayerAuctionData (20-22)'!$A:$A,'IPL - Batsman Shortlist'!$B11,'IPLPlayerAuctionData (20-22)'!$F:$F,2021)</f>
        <v>1</v>
      </c>
      <c r="F19" s="30">
        <f>COUNTIFS('IPLPlayerAuctionData (20-22)'!$A:$A,'IPL - Batsman Shortlist'!$B11,'IPLPlayerAuctionData (20-22)'!$F:$F,2022)</f>
        <v>1</v>
      </c>
      <c r="G19" s="30">
        <v>1</v>
      </c>
      <c r="H19" s="30">
        <v>1</v>
      </c>
      <c r="I19" s="30">
        <v>1</v>
      </c>
      <c r="J19" s="30">
        <v>13</v>
      </c>
      <c r="K19" s="30">
        <v>16</v>
      </c>
      <c r="L19" s="30">
        <v>16</v>
      </c>
      <c r="M19" s="15">
        <v>45</v>
      </c>
      <c r="N19" s="15">
        <v>1</v>
      </c>
      <c r="O19">
        <v>3</v>
      </c>
      <c r="P19">
        <v>0</v>
      </c>
      <c r="Q19">
        <v>1</v>
      </c>
      <c r="R19">
        <v>1</v>
      </c>
      <c r="S19">
        <f>IF(N19-O19&lt;0,1,0)</f>
        <v>1</v>
      </c>
      <c r="T19">
        <f>_xlfn.IFNA(INDEX('IPL20 - Most Runs'!$A:$A,MATCH('IPL - Batsman Shortlist'!$B11,'IPL20 - Most Runs'!$B:$B,0)),0)</f>
        <v>129</v>
      </c>
      <c r="U19">
        <f>_xlfn.IFNA(INDEX('IPL20 - Best Strikerate'!$A:$A,MATCH('IPL - Batsman Shortlist'!$B11,'IPL20 - Best Strikerate'!$B:$B,0)),0)</f>
        <v>0</v>
      </c>
      <c r="V19">
        <f>_xlfn.IFNA(INDEX('IPL21 - Most Runs'!$A:$A,MATCH('IPL - Batsman Shortlist'!$B11,'IPL21 - Most Runs'!$B:$B,0)),0)</f>
        <v>85</v>
      </c>
      <c r="W19">
        <f>_xlfn.IFNA(INDEX('IPL21 - Best Strikerate'!$A:$A,MATCH('IPL - Batsman Shortlist'!$B11,'IPL21 - Best Strikerate'!$B:$B,0)),0)</f>
        <v>0</v>
      </c>
      <c r="X19">
        <f>_xlfn.IFNA(INDEX('IPL22 - Most Runs'!$A:$A,MATCH('IPL - Batsman Shortlist'!$B11,'IPL22 - Most Runs'!$B:$B,0)),0)</f>
        <v>106</v>
      </c>
      <c r="Y19">
        <f>_xlfn.IFNA(INDEX('IPL22 - Best Strikerate'!$A:$A,MATCH('IPL - Batsman Shortlist'!$B11,'IPL22 - Best Strikerate'!$B:$B,0)),0)</f>
        <v>0</v>
      </c>
      <c r="Z19">
        <f>VLOOKUP($B19,'IPL20 - Most Runs'!$B$2:$N$135,3,FALSE)</f>
        <v>13</v>
      </c>
      <c r="AA19">
        <f>VLOOKUP($B19,'IPL21 - Most Runs'!$B$2:$N$151,3,FALSE)</f>
        <v>16</v>
      </c>
      <c r="AB19">
        <f>VLOOKUP($B19,'IPL22 - Most Runs'!$B$2:$N$164,3,FALSE)</f>
        <v>16</v>
      </c>
      <c r="AC19">
        <f>VLOOKUP($B19,'IPL20 - Most Runs'!$B$2:$N$135,5,FALSE)</f>
        <v>449</v>
      </c>
      <c r="AD19">
        <f>VLOOKUP($B19,'IPL21 - Most Runs'!$B$2:$N$151,5,FALSE)</f>
        <v>633</v>
      </c>
      <c r="AE19">
        <f>VLOOKUP($B19,'IPL22 - Most Runs'!$B$2:$N$164,5,FALSE)</f>
        <v>468</v>
      </c>
      <c r="AF19">
        <f>VLOOKUP($B19,'IPL20 - Most Runs'!$B$2:$N$135,8,FALSE)</f>
        <v>319</v>
      </c>
      <c r="AG19">
        <f>VLOOKUP($B19,'IPL21 - Most Runs'!$B$2:$N$151,8,FALSE)</f>
        <v>458</v>
      </c>
      <c r="AH19">
        <f>VLOOKUP($B19,'IPL22 - Most Runs'!$B$2:$N$164,8,FALSE)</f>
        <v>367</v>
      </c>
      <c r="AI19">
        <f>VLOOKUP($B19,'IPL20 - Most Runs'!$B$2:$O$135,14,FALSE)</f>
        <v>0.17554858934169279</v>
      </c>
      <c r="AJ19">
        <f>VLOOKUP($B19,'IPL21 - Most Runs'!$B$2:$O$151,14,FALSE)</f>
        <v>0.18122270742358079</v>
      </c>
      <c r="AK19">
        <f>VLOOKUP($B19,'IPL22 - Most Runs'!$B$2:$O$164,14,FALSE)</f>
        <v>0.16893732970027248</v>
      </c>
    </row>
    <row r="20" spans="1:37" x14ac:dyDescent="0.2">
      <c r="A20" t="s">
        <v>2939</v>
      </c>
      <c r="B20" s="6" t="s">
        <v>163</v>
      </c>
      <c r="C20" t="s">
        <v>73</v>
      </c>
      <c r="D20" s="30">
        <f>COUNTIFS('IPLPlayerAuctionData (20-22)'!$A:$A,'IPL - Batsman Shortlist'!$B26,'IPLPlayerAuctionData (20-22)'!$F:$F,2020)</f>
        <v>1</v>
      </c>
      <c r="E20" s="30">
        <f>COUNTIFS('IPLPlayerAuctionData (20-22)'!$A:$A,'IPL - Batsman Shortlist'!$B26,'IPLPlayerAuctionData (20-22)'!$F:$F,2021)</f>
        <v>1</v>
      </c>
      <c r="F20" s="30">
        <f>COUNTIFS('IPLPlayerAuctionData (20-22)'!$A:$A,'IPL - Batsman Shortlist'!$B26,'IPLPlayerAuctionData (20-22)'!$F:$F,2022)</f>
        <v>1</v>
      </c>
      <c r="G20" s="30">
        <v>1</v>
      </c>
      <c r="H20" s="30">
        <v>1</v>
      </c>
      <c r="I20" s="30">
        <v>1</v>
      </c>
      <c r="J20" s="30">
        <v>13</v>
      </c>
      <c r="K20" s="30">
        <v>15</v>
      </c>
      <c r="L20" s="30">
        <v>13</v>
      </c>
      <c r="M20" s="15">
        <v>41</v>
      </c>
      <c r="N20" s="15">
        <v>2</v>
      </c>
      <c r="O20">
        <v>3</v>
      </c>
      <c r="P20">
        <v>0</v>
      </c>
      <c r="Q20">
        <v>1</v>
      </c>
      <c r="R20">
        <v>1</v>
      </c>
      <c r="S20">
        <f>IF(N20-O20&lt;0,1,0)</f>
        <v>1</v>
      </c>
      <c r="T20">
        <f>_xlfn.IFNA(INDEX('IPL20 - Most Runs'!$A:$A,MATCH('IPL - Batsman Shortlist'!$B26,'IPL20 - Most Runs'!$B:$B,0)),0)</f>
        <v>21</v>
      </c>
      <c r="U20">
        <f>_xlfn.IFNA(INDEX('IPL20 - Best Strikerate'!$A:$A,MATCH('IPL - Batsman Shortlist'!$B26,'IPL20 - Best Strikerate'!$B:$B,0)),0)</f>
        <v>39</v>
      </c>
      <c r="V20">
        <f>_xlfn.IFNA(INDEX('IPL21 - Most Runs'!$A:$A,MATCH('IPL - Batsman Shortlist'!$B26,'IPL21 - Most Runs'!$B:$B,0)),0)</f>
        <v>26</v>
      </c>
      <c r="W20">
        <f>_xlfn.IFNA(INDEX('IPL21 - Best Strikerate'!$A:$A,MATCH('IPL - Batsman Shortlist'!$B26,'IPL21 - Best Strikerate'!$B:$B,0)),0)</f>
        <v>14</v>
      </c>
      <c r="X20">
        <f>_xlfn.IFNA(INDEX('IPL22 - Most Runs'!$A:$A,MATCH('IPL - Batsman Shortlist'!$B26,'IPL22 - Most Runs'!$B:$B,0)),0)</f>
        <v>37</v>
      </c>
      <c r="Y20">
        <f>_xlfn.IFNA(INDEX('IPL22 - Best Strikerate'!$A:$A,MATCH('IPL - Batsman Shortlist'!$B26,'IPL22 - Best Strikerate'!$B:$B,0)),0)</f>
        <v>34</v>
      </c>
      <c r="Z20">
        <f>VLOOKUP($B20,'IPL20 - Most Runs'!$B$2:$N$135,3,FALSE)</f>
        <v>11</v>
      </c>
      <c r="AA20">
        <f>VLOOKUP($B20,'IPL21 - Most Runs'!$B$2:$N$151,3,FALSE)</f>
        <v>14</v>
      </c>
      <c r="AB20">
        <f>VLOOKUP($B20,'IPL22 - Most Runs'!$B$2:$N$164,3,FALSE)</f>
        <v>13</v>
      </c>
      <c r="AC20">
        <f>VLOOKUP($B20,'IPL20 - Most Runs'!$B$2:$N$135,5,FALSE)</f>
        <v>108</v>
      </c>
      <c r="AD20">
        <f>VLOOKUP($B20,'IPL21 - Most Runs'!$B$2:$N$151,5,FALSE)</f>
        <v>513</v>
      </c>
      <c r="AE20">
        <f>VLOOKUP($B20,'IPL22 - Most Runs'!$B$2:$N$164,5,FALSE)</f>
        <v>301</v>
      </c>
      <c r="AF20">
        <f>VLOOKUP($B20,'IPL20 - Most Runs'!$B$2:$N$135,8,FALSE)</f>
        <v>106</v>
      </c>
      <c r="AG20">
        <f>VLOOKUP($B20,'IPL21 - Most Runs'!$B$2:$N$151,8,FALSE)</f>
        <v>356</v>
      </c>
      <c r="AH20">
        <f>VLOOKUP($B20,'IPL22 - Most Runs'!$B$2:$N$164,8,FALSE)</f>
        <v>178</v>
      </c>
      <c r="AI20">
        <f>VLOOKUP($B20,'IPL20 - Most Runs'!$B$2:$O$135,14,FALSE)</f>
        <v>8.4905660377358486E-2</v>
      </c>
      <c r="AJ20">
        <f>VLOOKUP($B20,'IPL21 - Most Runs'!$B$2:$O$151,14,FALSE)</f>
        <v>0.19382022471910113</v>
      </c>
      <c r="AK20">
        <f>VLOOKUP($B20,'IPL22 - Most Runs'!$B$2:$O$164,14,FALSE)</f>
        <v>0.25842696629213485</v>
      </c>
    </row>
    <row r="21" spans="1:37" x14ac:dyDescent="0.2">
      <c r="A21" t="s">
        <v>2940</v>
      </c>
      <c r="B21" s="6" t="s">
        <v>448</v>
      </c>
      <c r="C21" t="s">
        <v>77</v>
      </c>
      <c r="D21" s="30">
        <f>COUNTIFS('IPLPlayerAuctionData (20-22)'!$A:$A,'IPL - Batsman Shortlist'!$B24,'IPLPlayerAuctionData (20-22)'!$F:$F,2020)</f>
        <v>1</v>
      </c>
      <c r="E21" s="30">
        <f>COUNTIFS('IPLPlayerAuctionData (20-22)'!$A:$A,'IPL - Batsman Shortlist'!$B24,'IPLPlayerAuctionData (20-22)'!$F:$F,2021)</f>
        <v>1</v>
      </c>
      <c r="F21" s="30">
        <f>COUNTIFS('IPLPlayerAuctionData (20-22)'!$A:$A,'IPL - Batsman Shortlist'!$B24,'IPLPlayerAuctionData (20-22)'!$F:$F,2022)</f>
        <v>1</v>
      </c>
      <c r="G21" s="30">
        <v>1</v>
      </c>
      <c r="H21" s="30">
        <v>1</v>
      </c>
      <c r="I21" s="30">
        <v>1</v>
      </c>
      <c r="J21" s="30">
        <v>14</v>
      </c>
      <c r="K21" s="30">
        <v>12</v>
      </c>
      <c r="L21" s="30">
        <v>15</v>
      </c>
      <c r="M21" s="15">
        <v>41</v>
      </c>
      <c r="N21" s="15">
        <v>3</v>
      </c>
      <c r="O21">
        <v>3</v>
      </c>
      <c r="P21">
        <v>0</v>
      </c>
      <c r="Q21">
        <v>1</v>
      </c>
      <c r="R21">
        <v>0</v>
      </c>
      <c r="S21">
        <f>IF(N21-O21&lt;0,1,0)</f>
        <v>0</v>
      </c>
      <c r="T21">
        <f>_xlfn.IFNA(INDEX('IPL20 - Most Runs'!$A:$A,MATCH('IPL - Batsman Shortlist'!$B24,'IPL20 - Most Runs'!$B:$B,0)),0)</f>
        <v>65</v>
      </c>
      <c r="U21">
        <f>_xlfn.IFNA(INDEX('IPL20 - Best Strikerate'!$A:$A,MATCH('IPL - Batsman Shortlist'!$B24,'IPL20 - Best Strikerate'!$B:$B,0)),0)</f>
        <v>0</v>
      </c>
      <c r="V21">
        <f>_xlfn.IFNA(INDEX('IPL21 - Most Runs'!$A:$A,MATCH('IPL - Batsman Shortlist'!$B24,'IPL21 - Most Runs'!$B:$B,0)),0)</f>
        <v>60</v>
      </c>
      <c r="W21">
        <f>_xlfn.IFNA(INDEX('IPL21 - Best Strikerate'!$A:$A,MATCH('IPL - Batsman Shortlist'!$B24,'IPL21 - Best Strikerate'!$B:$B,0)),0)</f>
        <v>49</v>
      </c>
      <c r="X21">
        <f>_xlfn.IFNA(INDEX('IPL22 - Most Runs'!$A:$A,MATCH('IPL - Batsman Shortlist'!$B24,'IPL22 - Most Runs'!$B:$B,0)),0)</f>
        <v>85</v>
      </c>
      <c r="Y21">
        <f>_xlfn.IFNA(INDEX('IPL22 - Best Strikerate'!$A:$A,MATCH('IPL - Batsman Shortlist'!$B24,'IPL22 - Best Strikerate'!$B:$B,0)),0)</f>
        <v>59</v>
      </c>
      <c r="Z21">
        <f>VLOOKUP($B21,'IPL20 - Most Runs'!$B$2:$N$135,3,FALSE)</f>
        <v>13</v>
      </c>
      <c r="AA21">
        <f>VLOOKUP($B21,'IPL21 - Most Runs'!$B$2:$N$151,3,FALSE)</f>
        <v>11</v>
      </c>
      <c r="AB21">
        <f>VLOOKUP($B21,'IPL22 - Most Runs'!$B$2:$N$164,3,FALSE)</f>
        <v>15</v>
      </c>
      <c r="AC21">
        <f>VLOOKUP($B21,'IPL20 - Most Runs'!$B$2:$N$135,5,FALSE)</f>
        <v>281</v>
      </c>
      <c r="AD21">
        <f>VLOOKUP($B21,'IPL21 - Most Runs'!$B$2:$N$151,5,FALSE)</f>
        <v>127</v>
      </c>
      <c r="AE21">
        <f>VLOOKUP($B21,'IPL22 - Most Runs'!$B$2:$N$164,5,FALSE)</f>
        <v>487</v>
      </c>
      <c r="AF21">
        <f>VLOOKUP($B21,'IPL20 - Most Runs'!$B$2:$N$135,8,FALSE)</f>
        <v>157</v>
      </c>
      <c r="AG21">
        <f>VLOOKUP($B21,'IPL21 - Most Runs'!$B$2:$N$151,8,FALSE)</f>
        <v>112</v>
      </c>
      <c r="AH21">
        <f>VLOOKUP($B21,'IPL22 - Most Runs'!$B$2:$N$164,8,FALSE)</f>
        <v>371</v>
      </c>
      <c r="AI21">
        <f>VLOOKUP($B21,'IPL20 - Most Runs'!$B$2:$O$135,14,FALSE)</f>
        <v>0.24840764331210191</v>
      </c>
      <c r="AJ21">
        <f>VLOOKUP($B21,'IPL21 - Most Runs'!$B$2:$O$151,14,FALSE)</f>
        <v>0.14285714285714285</v>
      </c>
      <c r="AK21">
        <f>VLOOKUP($B21,'IPL22 - Most Runs'!$B$2:$O$164,14,FALSE)</f>
        <v>0.16442048517520216</v>
      </c>
    </row>
    <row r="22" spans="1:37" ht="15.75" customHeight="1" x14ac:dyDescent="0.2">
      <c r="A22" t="s">
        <v>2941</v>
      </c>
      <c r="B22" s="6" t="s">
        <v>168</v>
      </c>
      <c r="C22" t="s">
        <v>77</v>
      </c>
      <c r="D22" s="30">
        <f>COUNTIFS('IPLPlayerAuctionData (20-22)'!$A:$A,'IPL - Batsman Shortlist'!$B49,'IPLPlayerAuctionData (20-22)'!$F:$F,2020)</f>
        <v>1</v>
      </c>
      <c r="E22" s="30">
        <f>COUNTIFS('IPLPlayerAuctionData (20-22)'!$A:$A,'IPL - Batsman Shortlist'!$B49,'IPLPlayerAuctionData (20-22)'!$F:$F,2021)</f>
        <v>1</v>
      </c>
      <c r="F22" s="30">
        <f>COUNTIFS('IPLPlayerAuctionData (20-22)'!$A:$A,'IPL - Batsman Shortlist'!$B49,'IPLPlayerAuctionData (20-22)'!$F:$F,2022)</f>
        <v>1</v>
      </c>
      <c r="G22" s="30">
        <v>1</v>
      </c>
      <c r="H22" s="30">
        <v>1</v>
      </c>
      <c r="I22" s="30">
        <v>1</v>
      </c>
      <c r="J22" s="30">
        <v>5</v>
      </c>
      <c r="K22" s="30">
        <v>15</v>
      </c>
      <c r="L22" s="30">
        <v>15</v>
      </c>
      <c r="M22" s="15">
        <v>35</v>
      </c>
      <c r="N22" s="15">
        <v>1</v>
      </c>
      <c r="O22">
        <v>3</v>
      </c>
      <c r="P22">
        <v>0</v>
      </c>
      <c r="Q22">
        <v>1</v>
      </c>
      <c r="R22">
        <v>0</v>
      </c>
      <c r="S22">
        <f>IF(N22-O22&lt;0,1,0)</f>
        <v>1</v>
      </c>
      <c r="T22">
        <f>_xlfn.IFNA(INDEX('IPL20 - Most Runs'!$A:$A,MATCH('IPL - Batsman Shortlist'!$B49,'IPL20 - Most Runs'!$B:$B,0)),0)</f>
        <v>116</v>
      </c>
      <c r="U22">
        <f>_xlfn.IFNA(INDEX('IPL20 - Best Strikerate'!$A:$A,MATCH('IPL - Batsman Shortlist'!$B49,'IPL20 - Best Strikerate'!$B:$B,0)),0)</f>
        <v>0</v>
      </c>
      <c r="V22">
        <f>_xlfn.IFNA(INDEX('IPL21 - Most Runs'!$A:$A,MATCH('IPL - Batsman Shortlist'!$B49,'IPL21 - Most Runs'!$B:$B,0)),0)</f>
        <v>149</v>
      </c>
      <c r="W22">
        <f>_xlfn.IFNA(INDEX('IPL21 - Best Strikerate'!$A:$A,MATCH('IPL - Batsman Shortlist'!$B49,'IPL21 - Best Strikerate'!$B:$B,0)),0)</f>
        <v>0</v>
      </c>
      <c r="X22">
        <f>_xlfn.IFNA(INDEX('IPL22 - Most Runs'!$A:$A,MATCH('IPL - Batsman Shortlist'!$B49,'IPL22 - Most Runs'!$B:$B,0)),0)</f>
        <v>140</v>
      </c>
      <c r="Y22">
        <f>_xlfn.IFNA(INDEX('IPL22 - Best Strikerate'!$A:$A,MATCH('IPL - Batsman Shortlist'!$B49,'IPL22 - Best Strikerate'!$B:$B,0)),0)</f>
        <v>0</v>
      </c>
      <c r="Z22">
        <f>VLOOKUP($B22,'IPL20 - Most Runs'!$B$2:$N$135,3,FALSE)</f>
        <v>2</v>
      </c>
      <c r="AA22">
        <f>VLOOKUP($B22,'IPL21 - Most Runs'!$B$2:$N$151,3,FALSE)</f>
        <v>8</v>
      </c>
      <c r="AB22">
        <f>VLOOKUP($B22,'IPL22 - Most Runs'!$B$2:$N$164,3,FALSE)</f>
        <v>8</v>
      </c>
      <c r="AC22">
        <f>VLOOKUP($B22,'IPL20 - Most Runs'!$B$2:$N$135,5,FALSE)</f>
        <v>21</v>
      </c>
      <c r="AD22">
        <f>VLOOKUP($B22,'IPL21 - Most Runs'!$B$2:$N$151,5,FALSE)</f>
        <v>59</v>
      </c>
      <c r="AE22">
        <f>VLOOKUP($B22,'IPL22 - Most Runs'!$B$2:$N$164,5,FALSE)</f>
        <v>43</v>
      </c>
      <c r="AF22">
        <f>VLOOKUP($B22,'IPL20 - Most Runs'!$B$2:$N$135,8,FALSE)</f>
        <v>24</v>
      </c>
      <c r="AG22">
        <f>VLOOKUP($B22,'IPL21 - Most Runs'!$B$2:$N$151,8,FALSE)</f>
        <v>46</v>
      </c>
      <c r="AH22">
        <f>VLOOKUP($B22,'IPL22 - Most Runs'!$B$2:$N$164,8,FALSE)</f>
        <v>39</v>
      </c>
      <c r="AI22">
        <f>VLOOKUP($B22,'IPL20 - Most Runs'!$B$2:$O$135,14,FALSE)</f>
        <v>8.3333333333333329E-2</v>
      </c>
      <c r="AJ22">
        <f>VLOOKUP($B22,'IPL21 - Most Runs'!$B$2:$O$151,14,FALSE)</f>
        <v>0.17391304347826086</v>
      </c>
      <c r="AK22">
        <f>VLOOKUP($B22,'IPL22 - Most Runs'!$B$2:$O$164,14,FALSE)</f>
        <v>0.15384615384615385</v>
      </c>
    </row>
    <row r="23" spans="1:37" ht="15.75" customHeight="1" x14ac:dyDescent="0.2">
      <c r="A23" t="s">
        <v>2942</v>
      </c>
      <c r="B23" s="6" t="s">
        <v>170</v>
      </c>
      <c r="C23" t="s">
        <v>77</v>
      </c>
      <c r="D23" s="30">
        <f>COUNTIFS('IPLPlayerAuctionData (20-22)'!$A:$A,'IPL - Batsman Shortlist'!$B39,'IPLPlayerAuctionData (20-22)'!$F:$F,2020)</f>
        <v>1</v>
      </c>
      <c r="E23" s="30">
        <f>COUNTIFS('IPLPlayerAuctionData (20-22)'!$A:$A,'IPL - Batsman Shortlist'!$B39,'IPLPlayerAuctionData (20-22)'!$F:$F,2021)</f>
        <v>1</v>
      </c>
      <c r="F23" s="30">
        <f>COUNTIFS('IPLPlayerAuctionData (20-22)'!$A:$A,'IPL - Batsman Shortlist'!$B39,'IPLPlayerAuctionData (20-22)'!$F:$F,2022)</f>
        <v>1</v>
      </c>
      <c r="G23" s="30">
        <v>1</v>
      </c>
      <c r="H23" s="30">
        <v>1</v>
      </c>
      <c r="I23" s="30">
        <v>1</v>
      </c>
      <c r="J23" s="30">
        <v>14</v>
      </c>
      <c r="K23" s="30">
        <v>10</v>
      </c>
      <c r="L23" s="30">
        <v>14</v>
      </c>
      <c r="M23" s="15">
        <v>38</v>
      </c>
      <c r="N23" s="15">
        <v>1</v>
      </c>
      <c r="O23">
        <v>3</v>
      </c>
      <c r="P23">
        <v>0</v>
      </c>
      <c r="Q23">
        <v>1</v>
      </c>
      <c r="R23">
        <v>0</v>
      </c>
      <c r="S23">
        <f>IF(N23-O23&lt;0,1,0)</f>
        <v>1</v>
      </c>
      <c r="T23">
        <f>_xlfn.IFNA(INDEX('IPL20 - Most Runs'!$A:$A,MATCH('IPL - Batsman Shortlist'!$B39,'IPL20 - Most Runs'!$B:$B,0)),0)</f>
        <v>14</v>
      </c>
      <c r="U23">
        <f>_xlfn.IFNA(INDEX('IPL20 - Best Strikerate'!$A:$A,MATCH('IPL - Batsman Shortlist'!$B39,'IPL20 - Best Strikerate'!$B:$B,0)),0)</f>
        <v>9</v>
      </c>
      <c r="V23">
        <f>_xlfn.IFNA(INDEX('IPL21 - Most Runs'!$A:$A,MATCH('IPL - Batsman Shortlist'!$B39,'IPL21 - Most Runs'!$B:$B,0)),0)</f>
        <v>9</v>
      </c>
      <c r="W23">
        <f>_xlfn.IFNA(INDEX('IPL21 - Best Strikerate'!$A:$A,MATCH('IPL - Batsman Shortlist'!$B39,'IPL21 - Best Strikerate'!$B:$B,0)),0)</f>
        <v>15</v>
      </c>
      <c r="X23">
        <f>_xlfn.IFNA(INDEX('IPL22 - Most Runs'!$A:$A,MATCH('IPL - Batsman Shortlist'!$B39,'IPL22 - Most Runs'!$B:$B,0)),0)</f>
        <v>49</v>
      </c>
      <c r="Y23">
        <f>_xlfn.IFNA(INDEX('IPL22 - Best Strikerate'!$A:$A,MATCH('IPL - Batsman Shortlist'!$B39,'IPL22 - Best Strikerate'!$B:$B,0)),0)</f>
        <v>71</v>
      </c>
      <c r="Z23">
        <f>VLOOKUP($B23,'IPL20 - Most Runs'!$B$2:$N$135,3,FALSE)</f>
        <v>13</v>
      </c>
      <c r="AA23">
        <f>VLOOKUP($B23,'IPL21 - Most Runs'!$B$2:$N$151,3,FALSE)</f>
        <v>10</v>
      </c>
      <c r="AB23">
        <f>VLOOKUP($B23,'IPL22 - Most Runs'!$B$2:$N$164,3,FALSE)</f>
        <v>14</v>
      </c>
      <c r="AC23">
        <f>VLOOKUP($B23,'IPL20 - Most Runs'!$B$2:$N$135,5,FALSE)</f>
        <v>516</v>
      </c>
      <c r="AD23">
        <f>VLOOKUP($B23,'IPL21 - Most Runs'!$B$2:$N$151,5,FALSE)</f>
        <v>241</v>
      </c>
      <c r="AE23">
        <f>VLOOKUP($B23,'IPL22 - Most Runs'!$B$2:$N$164,5,FALSE)</f>
        <v>418</v>
      </c>
      <c r="AF23">
        <f>VLOOKUP($B23,'IPL20 - Most Runs'!$B$2:$N$135,8,FALSE)</f>
        <v>354</v>
      </c>
      <c r="AG23">
        <f>VLOOKUP($B23,'IPL21 - Most Runs'!$B$2:$N$151,8,FALSE)</f>
        <v>180</v>
      </c>
      <c r="AH23">
        <f>VLOOKUP($B23,'IPL22 - Most Runs'!$B$2:$N$164,8,FALSE)</f>
        <v>348</v>
      </c>
      <c r="AI23">
        <f>VLOOKUP($B23,'IPL20 - Most Runs'!$B$2:$O$135,14,FALSE)</f>
        <v>0.1864406779661017</v>
      </c>
      <c r="AJ23">
        <f>VLOOKUP($B23,'IPL21 - Most Runs'!$B$2:$O$151,14,FALSE)</f>
        <v>0.17222222222222222</v>
      </c>
      <c r="AK23">
        <f>VLOOKUP($B23,'IPL22 - Most Runs'!$B$2:$O$164,14,FALSE)</f>
        <v>0.16091954022988506</v>
      </c>
    </row>
    <row r="24" spans="1:37" ht="15.75" customHeight="1" x14ac:dyDescent="0.2">
      <c r="A24" t="s">
        <v>2943</v>
      </c>
      <c r="B24" s="6" t="s">
        <v>178</v>
      </c>
      <c r="C24" t="s">
        <v>73</v>
      </c>
      <c r="D24" s="30">
        <f>COUNTIFS('IPLPlayerAuctionData (20-22)'!$A:$A,'IPL - Batsman Shortlist'!$B63,'IPLPlayerAuctionData (20-22)'!$F:$F,2020)</f>
        <v>1</v>
      </c>
      <c r="E24" s="30">
        <f>COUNTIFS('IPLPlayerAuctionData (20-22)'!$A:$A,'IPL - Batsman Shortlist'!$B63,'IPLPlayerAuctionData (20-22)'!$F:$F,2021)</f>
        <v>1</v>
      </c>
      <c r="F24" s="30">
        <f>COUNTIFS('IPLPlayerAuctionData (20-22)'!$A:$A,'IPL - Batsman Shortlist'!$B63,'IPLPlayerAuctionData (20-22)'!$F:$F,2022)</f>
        <v>1</v>
      </c>
      <c r="G24" s="30">
        <v>1</v>
      </c>
      <c r="H24" s="30">
        <v>1</v>
      </c>
      <c r="I24" s="30">
        <v>1</v>
      </c>
      <c r="J24" s="30">
        <v>7</v>
      </c>
      <c r="K24" s="30">
        <v>8</v>
      </c>
      <c r="L24" s="30">
        <v>12</v>
      </c>
      <c r="M24" s="15">
        <v>27</v>
      </c>
      <c r="N24" s="15">
        <v>1</v>
      </c>
      <c r="O24">
        <v>3</v>
      </c>
      <c r="P24">
        <v>0</v>
      </c>
      <c r="Q24">
        <v>1</v>
      </c>
      <c r="R24">
        <v>1</v>
      </c>
      <c r="S24">
        <f>IF(N24-O24&lt;0,1,0)</f>
        <v>1</v>
      </c>
      <c r="T24">
        <f>_xlfn.IFNA(INDEX('IPL20 - Most Runs'!$A:$A,MATCH('IPL - Batsman Shortlist'!$B63,'IPL20 - Most Runs'!$B:$B,0)),0)</f>
        <v>38</v>
      </c>
      <c r="U24">
        <f>_xlfn.IFNA(INDEX('IPL20 - Best Strikerate'!$A:$A,MATCH('IPL - Batsman Shortlist'!$B63,'IPL20 - Best Strikerate'!$B:$B,0)),0)</f>
        <v>47</v>
      </c>
      <c r="V24">
        <f>_xlfn.IFNA(INDEX('IPL21 - Most Runs'!$A:$A,MATCH('IPL - Batsman Shortlist'!$B63,'IPL21 - Most Runs'!$B:$B,0)),0)</f>
        <v>1</v>
      </c>
      <c r="W24">
        <f>_xlfn.IFNA(INDEX('IPL21 - Best Strikerate'!$A:$A,MATCH('IPL - Batsman Shortlist'!$B63,'IPL21 - Best Strikerate'!$B:$B,0)),0)</f>
        <v>22</v>
      </c>
      <c r="X24">
        <f>_xlfn.IFNA(INDEX('IPL22 - Most Runs'!$A:$A,MATCH('IPL - Batsman Shortlist'!$B63,'IPL22 - Most Runs'!$B:$B,0)),0)</f>
        <v>20</v>
      </c>
      <c r="Y24">
        <f>_xlfn.IFNA(INDEX('IPL22 - Best Strikerate'!$A:$A,MATCH('IPL - Batsman Shortlist'!$B63,'IPL22 - Best Strikerate'!$B:$B,0)),0)</f>
        <v>65</v>
      </c>
      <c r="Z24">
        <f>VLOOKUP($B24,'IPL20 - Most Runs'!$B$2:$N$135,3,FALSE)</f>
        <v>4</v>
      </c>
      <c r="AA24">
        <f>VLOOKUP($B24,'IPL21 - Most Runs'!$B$2:$N$151,3,FALSE)</f>
        <v>7</v>
      </c>
      <c r="AB24">
        <f>VLOOKUP($B24,'IPL22 - Most Runs'!$B$2:$N$164,3,FALSE)</f>
        <v>8</v>
      </c>
      <c r="AC24">
        <f>VLOOKUP($B24,'IPL20 - Most Runs'!$B$2:$N$135,5,FALSE)</f>
        <v>66</v>
      </c>
      <c r="AD24">
        <f>VLOOKUP($B24,'IPL21 - Most Runs'!$B$2:$N$151,5,FALSE)</f>
        <v>85</v>
      </c>
      <c r="AE24">
        <f>VLOOKUP($B24,'IPL22 - Most Runs'!$B$2:$N$164,5,FALSE)</f>
        <v>58</v>
      </c>
      <c r="AF24">
        <f>VLOOKUP($B24,'IPL20 - Most Runs'!$B$2:$N$135,8,FALSE)</f>
        <v>53</v>
      </c>
      <c r="AG24">
        <f>VLOOKUP($B24,'IPL21 - Most Runs'!$B$2:$N$151,8,FALSE)</f>
        <v>72</v>
      </c>
      <c r="AH24">
        <f>VLOOKUP($B24,'IPL22 - Most Runs'!$B$2:$N$164,8,FALSE)</f>
        <v>44</v>
      </c>
      <c r="AI24">
        <f>VLOOKUP($B24,'IPL20 - Most Runs'!$B$2:$O$135,14,FALSE)</f>
        <v>0.15094339622641509</v>
      </c>
      <c r="AJ24">
        <f>VLOOKUP($B24,'IPL21 - Most Runs'!$B$2:$O$151,14,FALSE)</f>
        <v>0.1111111111111111</v>
      </c>
      <c r="AK24">
        <f>VLOOKUP($B24,'IPL22 - Most Runs'!$B$2:$O$164,14,FALSE)</f>
        <v>0.18181818181818182</v>
      </c>
    </row>
    <row r="25" spans="1:37" ht="15.75" customHeight="1" x14ac:dyDescent="0.2">
      <c r="A25" t="s">
        <v>2945</v>
      </c>
      <c r="B25" s="6" t="s">
        <v>181</v>
      </c>
      <c r="C25" t="s">
        <v>77</v>
      </c>
      <c r="D25" s="30">
        <f>COUNTIFS('IPLPlayerAuctionData (20-22)'!$A:$A,'IPL - Batsman Shortlist'!$B74,'IPLPlayerAuctionData (20-22)'!$F:$F,2020)</f>
        <v>1</v>
      </c>
      <c r="E25" s="30">
        <f>COUNTIFS('IPLPlayerAuctionData (20-22)'!$A:$A,'IPL - Batsman Shortlist'!$B74,'IPLPlayerAuctionData (20-22)'!$F:$F,2021)</f>
        <v>1</v>
      </c>
      <c r="F25" s="30">
        <f>COUNTIFS('IPLPlayerAuctionData (20-22)'!$A:$A,'IPL - Batsman Shortlist'!$B74,'IPLPlayerAuctionData (20-22)'!$F:$F,2022)</f>
        <v>1</v>
      </c>
      <c r="G25" s="30">
        <v>1</v>
      </c>
      <c r="H25" s="30">
        <v>1</v>
      </c>
      <c r="I25" s="30">
        <v>1</v>
      </c>
      <c r="J25" s="30">
        <v>7</v>
      </c>
      <c r="K25" s="30">
        <v>6</v>
      </c>
      <c r="L25" s="30">
        <v>5</v>
      </c>
      <c r="M25" s="15">
        <v>18</v>
      </c>
      <c r="N25" s="15">
        <v>2</v>
      </c>
      <c r="O25">
        <v>3</v>
      </c>
      <c r="P25">
        <v>0</v>
      </c>
      <c r="Q25">
        <v>1</v>
      </c>
      <c r="R25">
        <v>0</v>
      </c>
      <c r="S25">
        <f>IF(N25-O25&lt;0,1,0)</f>
        <v>1</v>
      </c>
      <c r="T25">
        <f>_xlfn.IFNA(INDEX('IPL20 - Most Runs'!$A:$A,MATCH('IPL - Batsman Shortlist'!$B74,'IPL20 - Most Runs'!$B:$B,0)),0)</f>
        <v>12</v>
      </c>
      <c r="U25">
        <f>_xlfn.IFNA(INDEX('IPL20 - Best Strikerate'!$A:$A,MATCH('IPL - Batsman Shortlist'!$B74,'IPL20 - Best Strikerate'!$B:$B,0)),0)</f>
        <v>52</v>
      </c>
      <c r="V25">
        <f>_xlfn.IFNA(INDEX('IPL21 - Most Runs'!$A:$A,MATCH('IPL - Batsman Shortlist'!$B74,'IPL21 - Most Runs'!$B:$B,0)),0)</f>
        <v>8</v>
      </c>
      <c r="W25">
        <f>_xlfn.IFNA(INDEX('IPL21 - Best Strikerate'!$A:$A,MATCH('IPL - Batsman Shortlist'!$B74,'IPL21 - Best Strikerate'!$B:$B,0)),0)</f>
        <v>47</v>
      </c>
      <c r="X25">
        <f>_xlfn.IFNA(INDEX('IPL22 - Most Runs'!$A:$A,MATCH('IPL - Batsman Shortlist'!$B74,'IPL22 - Most Runs'!$B:$B,0)),0)</f>
        <v>5</v>
      </c>
      <c r="Y25">
        <f>_xlfn.IFNA(INDEX('IPL22 - Best Strikerate'!$A:$A,MATCH('IPL - Batsman Shortlist'!$B74,'IPL22 - Best Strikerate'!$B:$B,0)),0)</f>
        <v>58</v>
      </c>
      <c r="Z25">
        <f>VLOOKUP($B25,'IPL20 - Most Runs'!$B$2:$N$135,3,FALSE)</f>
        <v>1</v>
      </c>
      <c r="AA25">
        <f>VLOOKUP($B25,'IPL21 - Most Runs'!$B$2:$N$151,3,FALSE)</f>
        <v>3</v>
      </c>
      <c r="AB25">
        <f>VLOOKUP($B25,'IPL22 - Most Runs'!$B$2:$N$164,3,FALSE)</f>
        <v>5</v>
      </c>
      <c r="AC25">
        <f>VLOOKUP($B25,'IPL20 - Most Runs'!$B$2:$N$135,5,FALSE)</f>
        <v>9</v>
      </c>
      <c r="AD25">
        <f>VLOOKUP($B25,'IPL21 - Most Runs'!$B$2:$N$151,5,FALSE)</f>
        <v>41</v>
      </c>
      <c r="AE25">
        <f>VLOOKUP($B25,'IPL22 - Most Runs'!$B$2:$N$164,5,FALSE)</f>
        <v>59</v>
      </c>
      <c r="AF25">
        <f>VLOOKUP($B25,'IPL20 - Most Runs'!$B$2:$N$135,8,FALSE)</f>
        <v>13</v>
      </c>
      <c r="AG25">
        <f>VLOOKUP($B25,'IPL21 - Most Runs'!$B$2:$N$151,8,FALSE)</f>
        <v>29</v>
      </c>
      <c r="AH25">
        <f>VLOOKUP($B25,'IPL22 - Most Runs'!$B$2:$N$164,8,FALSE)</f>
        <v>37</v>
      </c>
      <c r="AI25">
        <f>VLOOKUP($B25,'IPL20 - Most Runs'!$B$2:$O$135,14,FALSE)</f>
        <v>0</v>
      </c>
      <c r="AJ25">
        <f>VLOOKUP($B25,'IPL21 - Most Runs'!$B$2:$O$151,14,FALSE)</f>
        <v>0.17241379310344829</v>
      </c>
      <c r="AK25">
        <f>VLOOKUP($B25,'IPL22 - Most Runs'!$B$2:$O$164,14,FALSE)</f>
        <v>0.1891891891891892</v>
      </c>
    </row>
    <row r="26" spans="1:37" ht="15.75" customHeight="1" x14ac:dyDescent="0.2">
      <c r="A26" t="s">
        <v>2946</v>
      </c>
      <c r="B26" s="6" t="s">
        <v>185</v>
      </c>
      <c r="C26" t="s">
        <v>73</v>
      </c>
      <c r="D26" s="30">
        <f>COUNTIFS('IPLPlayerAuctionData (20-22)'!$A:$A,'IPL - Batsman Shortlist'!$B58,'IPLPlayerAuctionData (20-22)'!$F:$F,2020)</f>
        <v>1</v>
      </c>
      <c r="E26" s="30">
        <f>COUNTIFS('IPLPlayerAuctionData (20-22)'!$A:$A,'IPL - Batsman Shortlist'!$B58,'IPLPlayerAuctionData (20-22)'!$F:$F,2021)</f>
        <v>1</v>
      </c>
      <c r="F26" s="30">
        <f>COUNTIFS('IPLPlayerAuctionData (20-22)'!$A:$A,'IPL - Batsman Shortlist'!$B58,'IPLPlayerAuctionData (20-22)'!$F:$F,2022)</f>
        <v>1</v>
      </c>
      <c r="G26" s="30">
        <v>1</v>
      </c>
      <c r="H26" s="30">
        <v>1</v>
      </c>
      <c r="I26" s="30">
        <v>1</v>
      </c>
      <c r="J26" s="30">
        <v>11</v>
      </c>
      <c r="K26" s="30">
        <v>7</v>
      </c>
      <c r="L26" s="30">
        <v>11</v>
      </c>
      <c r="M26" s="15">
        <v>29</v>
      </c>
      <c r="N26" s="15">
        <v>1</v>
      </c>
      <c r="O26">
        <v>3</v>
      </c>
      <c r="P26">
        <v>0</v>
      </c>
      <c r="Q26">
        <v>1</v>
      </c>
      <c r="R26">
        <v>1</v>
      </c>
      <c r="S26">
        <f>IF(N26-O26&lt;0,1,0)</f>
        <v>1</v>
      </c>
      <c r="T26">
        <f>_xlfn.IFNA(INDEX('IPL20 - Most Runs'!$A:$A,MATCH('IPL - Batsman Shortlist'!$B58,'IPL20 - Most Runs'!$B:$B,0)),0)</f>
        <v>34</v>
      </c>
      <c r="U26">
        <f>_xlfn.IFNA(INDEX('IPL20 - Best Strikerate'!$A:$A,MATCH('IPL - Batsman Shortlist'!$B58,'IPL20 - Best Strikerate'!$B:$B,0)),0)</f>
        <v>4</v>
      </c>
      <c r="V26">
        <f>_xlfn.IFNA(INDEX('IPL21 - Most Runs'!$A:$A,MATCH('IPL - Batsman Shortlist'!$B58,'IPL21 - Most Runs'!$B:$B,0)),0)</f>
        <v>31</v>
      </c>
      <c r="W26">
        <f>_xlfn.IFNA(INDEX('IPL21 - Best Strikerate'!$A:$A,MATCH('IPL - Batsman Shortlist'!$B58,'IPL21 - Best Strikerate'!$B:$B,0)),0)</f>
        <v>11</v>
      </c>
      <c r="X26">
        <f>_xlfn.IFNA(INDEX('IPL22 - Most Runs'!$A:$A,MATCH('IPL - Batsman Shortlist'!$B58,'IPL22 - Most Runs'!$B:$B,0)),0)</f>
        <v>69</v>
      </c>
      <c r="Y26">
        <f>_xlfn.IFNA(INDEX('IPL22 - Best Strikerate'!$A:$A,MATCH('IPL - Batsman Shortlist'!$B58,'IPL22 - Best Strikerate'!$B:$B,0)),0)</f>
        <v>78</v>
      </c>
      <c r="Z26">
        <f>VLOOKUP($B26,'IPL20 - Most Runs'!$B$2:$N$135,3,FALSE)</f>
        <v>11</v>
      </c>
      <c r="AA26">
        <f>VLOOKUP($B26,'IPL21 - Most Runs'!$B$2:$N$151,3,FALSE)</f>
        <v>7</v>
      </c>
      <c r="AB26">
        <f>VLOOKUP($B26,'IPL22 - Most Runs'!$B$2:$N$164,3,FALSE)</f>
        <v>11</v>
      </c>
      <c r="AC26">
        <f>VLOOKUP($B26,'IPL20 - Most Runs'!$B$2:$N$135,5,FALSE)</f>
        <v>345</v>
      </c>
      <c r="AD26">
        <f>VLOOKUP($B26,'IPL21 - Most Runs'!$B$2:$N$151,5,FALSE)</f>
        <v>248</v>
      </c>
      <c r="AE26">
        <f>VLOOKUP($B26,'IPL22 - Most Runs'!$B$2:$N$164,5,FALSE)</f>
        <v>253</v>
      </c>
      <c r="AF26">
        <f>VLOOKUP($B26,'IPL20 - Most Runs'!$B$2:$N$135,8,FALSE)</f>
        <v>272</v>
      </c>
      <c r="AG26">
        <f>VLOOKUP($B26,'IPL21 - Most Runs'!$B$2:$N$151,8,FALSE)</f>
        <v>175</v>
      </c>
      <c r="AH26">
        <f>VLOOKUP($B26,'IPL22 - Most Runs'!$B$2:$N$164,8,FALSE)</f>
        <v>175</v>
      </c>
      <c r="AI26">
        <f>VLOOKUP($B26,'IPL20 - Most Runs'!$B$2:$O$135,14,FALSE)</f>
        <v>0.16176470588235295</v>
      </c>
      <c r="AJ26">
        <f>VLOOKUP($B26,'IPL21 - Most Runs'!$B$2:$O$151,14,FALSE)</f>
        <v>0.2</v>
      </c>
      <c r="AK26">
        <f>VLOOKUP($B26,'IPL22 - Most Runs'!$B$2:$O$164,14,FALSE)</f>
        <v>0.24571428571428572</v>
      </c>
    </row>
    <row r="27" spans="1:37" ht="15.75" customHeight="1" x14ac:dyDescent="0.2">
      <c r="A27" t="s">
        <v>2947</v>
      </c>
      <c r="B27" s="6" t="s">
        <v>475</v>
      </c>
      <c r="C27" t="s">
        <v>73</v>
      </c>
      <c r="D27" s="30">
        <f>COUNTIFS('IPLPlayerAuctionData (20-22)'!$A:$A,'IPL - Batsman Shortlist'!$B44,'IPLPlayerAuctionData (20-22)'!$F:$F,2020)</f>
        <v>1</v>
      </c>
      <c r="E27" s="30">
        <f>COUNTIFS('IPLPlayerAuctionData (20-22)'!$A:$A,'IPL - Batsman Shortlist'!$B44,'IPLPlayerAuctionData (20-22)'!$F:$F,2021)</f>
        <v>1</v>
      </c>
      <c r="F27" s="30">
        <f>COUNTIFS('IPLPlayerAuctionData (20-22)'!$A:$A,'IPL - Batsman Shortlist'!$B44,'IPLPlayerAuctionData (20-22)'!$F:$F,2022)</f>
        <v>1</v>
      </c>
      <c r="G27" s="30">
        <v>1</v>
      </c>
      <c r="H27" s="30">
        <v>1</v>
      </c>
      <c r="I27" s="30">
        <v>1</v>
      </c>
      <c r="J27" s="30">
        <v>13</v>
      </c>
      <c r="K27" s="30">
        <v>7</v>
      </c>
      <c r="L27" s="30">
        <v>17</v>
      </c>
      <c r="M27" s="15">
        <v>37</v>
      </c>
      <c r="N27" s="15">
        <v>3</v>
      </c>
      <c r="O27">
        <v>3</v>
      </c>
      <c r="P27">
        <v>0</v>
      </c>
      <c r="Q27">
        <v>1</v>
      </c>
      <c r="R27">
        <v>1</v>
      </c>
      <c r="S27">
        <f>IF(N27-O27&lt;0,1,0)</f>
        <v>0</v>
      </c>
      <c r="T27">
        <f>_xlfn.IFNA(INDEX('IPL20 - Most Runs'!$A:$A,MATCH('IPL - Batsman Shortlist'!$B44,'IPL20 - Most Runs'!$B:$B,0)),0)</f>
        <v>82</v>
      </c>
      <c r="U27">
        <f>_xlfn.IFNA(INDEX('IPL20 - Best Strikerate'!$A:$A,MATCH('IPL - Batsman Shortlist'!$B44,'IPL20 - Best Strikerate'!$B:$B,0)),0)</f>
        <v>0</v>
      </c>
      <c r="V27">
        <f>_xlfn.IFNA(INDEX('IPL21 - Most Runs'!$A:$A,MATCH('IPL - Batsman Shortlist'!$B44,'IPL21 - Most Runs'!$B:$B,0)),0)</f>
        <v>124</v>
      </c>
      <c r="W27">
        <f>_xlfn.IFNA(INDEX('IPL21 - Best Strikerate'!$A:$A,MATCH('IPL - Batsman Shortlist'!$B44,'IPL21 - Best Strikerate'!$B:$B,0)),0)</f>
        <v>0</v>
      </c>
      <c r="X27">
        <f>_xlfn.IFNA(INDEX('IPL22 - Most Runs'!$A:$A,MATCH('IPL - Batsman Shortlist'!$B44,'IPL22 - Most Runs'!$B:$B,0)),0)</f>
        <v>161</v>
      </c>
      <c r="Y27">
        <f>_xlfn.IFNA(INDEX('IPL22 - Best Strikerate'!$A:$A,MATCH('IPL - Batsman Shortlist'!$B44,'IPL22 - Best Strikerate'!$B:$B,0)),0)</f>
        <v>0</v>
      </c>
      <c r="Z27">
        <f>VLOOKUP($B27,'IPL20 - Most Runs'!$B$2:$N$135,3,FALSE)</f>
        <v>12</v>
      </c>
      <c r="AA27">
        <f>VLOOKUP($B27,'IPL21 - Most Runs'!$B$2:$N$151,3,FALSE)</f>
        <v>7</v>
      </c>
      <c r="AB27">
        <f>VLOOKUP($B27,'IPL22 - Most Runs'!$B$2:$N$164,3,FALSE)</f>
        <v>17</v>
      </c>
      <c r="AC27">
        <f>VLOOKUP($B27,'IPL20 - Most Runs'!$B$2:$N$135,5,FALSE)</f>
        <v>328</v>
      </c>
      <c r="AD27">
        <f>VLOOKUP($B27,'IPL21 - Most Runs'!$B$2:$N$151,5,FALSE)</f>
        <v>254</v>
      </c>
      <c r="AE27">
        <f>VLOOKUP($B27,'IPL22 - Most Runs'!$B$2:$N$164,5,FALSE)</f>
        <v>863</v>
      </c>
      <c r="AF27">
        <f>VLOOKUP($B27,'IPL20 - Most Runs'!$B$2:$N$135,8,FALSE)</f>
        <v>227</v>
      </c>
      <c r="AG27">
        <f>VLOOKUP($B27,'IPL21 - Most Runs'!$B$2:$N$151,8,FALSE)</f>
        <v>166</v>
      </c>
      <c r="AH27">
        <f>VLOOKUP($B27,'IPL22 - Most Runs'!$B$2:$N$164,8,FALSE)</f>
        <v>579</v>
      </c>
      <c r="AI27">
        <f>VLOOKUP($B27,'IPL20 - Most Runs'!$B$2:$O$135,14,FALSE)</f>
        <v>0.1894273127753304</v>
      </c>
      <c r="AJ27">
        <f>VLOOKUP($B27,'IPL21 - Most Runs'!$B$2:$O$151,14,FALSE)</f>
        <v>0.24096385542168675</v>
      </c>
      <c r="AK27">
        <f>VLOOKUP($B27,'IPL22 - Most Runs'!$B$2:$O$164,14,FALSE)</f>
        <v>0.22107081174438686</v>
      </c>
    </row>
    <row r="28" spans="1:37" ht="15.75" customHeight="1" x14ac:dyDescent="0.2">
      <c r="A28" t="s">
        <v>2949</v>
      </c>
      <c r="B28" s="6" t="s">
        <v>193</v>
      </c>
      <c r="C28" t="s">
        <v>73</v>
      </c>
      <c r="D28" s="30">
        <f>COUNTIFS('IPLPlayerAuctionData (20-22)'!$A:$A,'IPL - Batsman Shortlist'!$B15,'IPLPlayerAuctionData (20-22)'!$F:$F,2020)</f>
        <v>1</v>
      </c>
      <c r="E28" s="30">
        <f>COUNTIFS('IPLPlayerAuctionData (20-22)'!$A:$A,'IPL - Batsman Shortlist'!$B15,'IPLPlayerAuctionData (20-22)'!$F:$F,2021)</f>
        <v>1</v>
      </c>
      <c r="F28" s="30">
        <f>COUNTIFS('IPLPlayerAuctionData (20-22)'!$A:$A,'IPL - Batsman Shortlist'!$B15,'IPLPlayerAuctionData (20-22)'!$F:$F,2022)</f>
        <v>1</v>
      </c>
      <c r="G28" s="30">
        <v>1</v>
      </c>
      <c r="H28" s="30">
        <v>1</v>
      </c>
      <c r="I28" s="30">
        <v>1</v>
      </c>
      <c r="J28" s="30">
        <v>17</v>
      </c>
      <c r="K28" s="30">
        <v>15</v>
      </c>
      <c r="L28" s="30">
        <v>13</v>
      </c>
      <c r="M28" s="15">
        <v>45</v>
      </c>
      <c r="N28" s="15">
        <v>1</v>
      </c>
      <c r="O28">
        <v>3</v>
      </c>
      <c r="P28">
        <v>0</v>
      </c>
      <c r="Q28">
        <v>1</v>
      </c>
      <c r="R28">
        <v>1</v>
      </c>
      <c r="S28">
        <f>IF(N28-O28&lt;0,1,0)</f>
        <v>1</v>
      </c>
      <c r="T28">
        <f>_xlfn.IFNA(INDEX('IPL20 - Most Runs'!$A:$A,MATCH('IPL - Batsman Shortlist'!$B15,'IPL20 - Most Runs'!$B:$B,0)),0)</f>
        <v>58</v>
      </c>
      <c r="U28">
        <f>_xlfn.IFNA(INDEX('IPL20 - Best Strikerate'!$A:$A,MATCH('IPL - Batsman Shortlist'!$B15,'IPL20 - Best Strikerate'!$B:$B,0)),0)</f>
        <v>19</v>
      </c>
      <c r="V28">
        <f>_xlfn.IFNA(INDEX('IPL21 - Most Runs'!$A:$A,MATCH('IPL - Batsman Shortlist'!$B15,'IPL21 - Most Runs'!$B:$B,0)),0)</f>
        <v>38</v>
      </c>
      <c r="W28">
        <f>_xlfn.IFNA(INDEX('IPL21 - Best Strikerate'!$A:$A,MATCH('IPL - Batsman Shortlist'!$B15,'IPL21 - Best Strikerate'!$B:$B,0)),0)</f>
        <v>28</v>
      </c>
      <c r="X28">
        <f>_xlfn.IFNA(INDEX('IPL22 - Most Runs'!$A:$A,MATCH('IPL - Batsman Shortlist'!$B15,'IPL22 - Most Runs'!$B:$B,0)),0)</f>
        <v>10</v>
      </c>
      <c r="Y28">
        <f>_xlfn.IFNA(INDEX('IPL22 - Best Strikerate'!$A:$A,MATCH('IPL - Batsman Shortlist'!$B15,'IPL22 - Best Strikerate'!$B:$B,0)),0)</f>
        <v>50</v>
      </c>
      <c r="Z28">
        <f>VLOOKUP($B28,'IPL20 - Most Runs'!$B$2:$N$135,3,FALSE)</f>
        <v>8</v>
      </c>
      <c r="AA28">
        <f>VLOOKUP($B28,'IPL21 - Most Runs'!$B$2:$N$151,3,FALSE)</f>
        <v>3</v>
      </c>
      <c r="AB28">
        <f>VLOOKUP($B28,'IPL22 - Most Runs'!$B$2:$N$164,3,FALSE)</f>
        <v>8</v>
      </c>
      <c r="AC28">
        <f>VLOOKUP($B28,'IPL20 - Most Runs'!$B$2:$N$135,5,FALSE)</f>
        <v>56</v>
      </c>
      <c r="AD28">
        <f>VLOOKUP($B28,'IPL21 - Most Runs'!$B$2:$N$151,5,FALSE)</f>
        <v>13</v>
      </c>
      <c r="AE28">
        <f>VLOOKUP($B28,'IPL22 - Most Runs'!$B$2:$N$164,5,FALSE)</f>
        <v>48</v>
      </c>
      <c r="AF28">
        <f>VLOOKUP($B28,'IPL20 - Most Runs'!$B$2:$N$135,8,FALSE)</f>
        <v>49</v>
      </c>
      <c r="AG28">
        <f>VLOOKUP($B28,'IPL21 - Most Runs'!$B$2:$N$151,8,FALSE)</f>
        <v>6</v>
      </c>
      <c r="AH28">
        <f>VLOOKUP($B28,'IPL22 - Most Runs'!$B$2:$N$164,8,FALSE)</f>
        <v>43</v>
      </c>
      <c r="AI28">
        <f>VLOOKUP($B28,'IPL20 - Most Runs'!$B$2:$O$135,14,FALSE)</f>
        <v>0.12244897959183673</v>
      </c>
      <c r="AJ28">
        <f>VLOOKUP($B28,'IPL21 - Most Runs'!$B$2:$O$151,14,FALSE)</f>
        <v>0.33333333333333331</v>
      </c>
      <c r="AK28">
        <f>VLOOKUP($B28,'IPL22 - Most Runs'!$B$2:$O$164,14,FALSE)</f>
        <v>0.16279069767441862</v>
      </c>
    </row>
    <row r="29" spans="1:37" ht="15.75" customHeight="1" x14ac:dyDescent="0.2">
      <c r="A29" t="s">
        <v>2950</v>
      </c>
      <c r="B29" s="6" t="s">
        <v>479</v>
      </c>
      <c r="C29" t="s">
        <v>73</v>
      </c>
      <c r="D29" s="30">
        <f>COUNTIFS('IPLPlayerAuctionData (20-22)'!$A:$A,'IPL - Batsman Shortlist'!$B48,'IPLPlayerAuctionData (20-22)'!$F:$F,2020)</f>
        <v>1</v>
      </c>
      <c r="E29" s="30">
        <f>COUNTIFS('IPLPlayerAuctionData (20-22)'!$A:$A,'IPL - Batsman Shortlist'!$B48,'IPLPlayerAuctionData (20-22)'!$F:$F,2021)</f>
        <v>1</v>
      </c>
      <c r="F29" s="30">
        <f>COUNTIFS('IPLPlayerAuctionData (20-22)'!$A:$A,'IPL - Batsman Shortlist'!$B48,'IPLPlayerAuctionData (20-22)'!$F:$F,2022)</f>
        <v>1</v>
      </c>
      <c r="G29" s="30">
        <v>1</v>
      </c>
      <c r="H29" s="30">
        <v>1</v>
      </c>
      <c r="I29" s="30">
        <v>1</v>
      </c>
      <c r="J29" s="30">
        <v>12</v>
      </c>
      <c r="K29" s="30">
        <v>10</v>
      </c>
      <c r="L29" s="30">
        <v>13</v>
      </c>
      <c r="M29" s="15">
        <v>35</v>
      </c>
      <c r="N29" s="15">
        <v>3</v>
      </c>
      <c r="O29">
        <v>3</v>
      </c>
      <c r="P29">
        <v>0</v>
      </c>
      <c r="Q29">
        <v>1</v>
      </c>
      <c r="R29">
        <v>1</v>
      </c>
      <c r="S29">
        <f>IF(N29-O29&lt;0,1,0)</f>
        <v>0</v>
      </c>
      <c r="T29">
        <f>_xlfn.IFNA(INDEX('IPL20 - Most Runs'!$A:$A,MATCH('IPL - Batsman Shortlist'!$B48,'IPL20 - Most Runs'!$B:$B,0)),0)</f>
        <v>44</v>
      </c>
      <c r="U29">
        <f>_xlfn.IFNA(INDEX('IPL20 - Best Strikerate'!$A:$A,MATCH('IPL - Batsman Shortlist'!$B48,'IPL20 - Best Strikerate'!$B:$B,0)),0)</f>
        <v>34</v>
      </c>
      <c r="V29">
        <f>_xlfn.IFNA(INDEX('IPL21 - Most Runs'!$A:$A,MATCH('IPL - Batsman Shortlist'!$B48,'IPL21 - Most Runs'!$B:$B,0)),0)</f>
        <v>57</v>
      </c>
      <c r="W29">
        <f>_xlfn.IFNA(INDEX('IPL21 - Best Strikerate'!$A:$A,MATCH('IPL - Batsman Shortlist'!$B48,'IPL21 - Best Strikerate'!$B:$B,0)),0)</f>
        <v>2</v>
      </c>
      <c r="X29">
        <f>_xlfn.IFNA(INDEX('IPL22 - Most Runs'!$A:$A,MATCH('IPL - Batsman Shortlist'!$B48,'IPL22 - Most Runs'!$B:$B,0)),0)</f>
        <v>82</v>
      </c>
      <c r="Y29">
        <f>_xlfn.IFNA(INDEX('IPL22 - Best Strikerate'!$A:$A,MATCH('IPL - Batsman Shortlist'!$B48,'IPL22 - Best Strikerate'!$B:$B,0)),0)</f>
        <v>1</v>
      </c>
      <c r="Z29">
        <f>VLOOKUP($B29,'IPL20 - Most Runs'!$B$2:$N$135,3,FALSE)</f>
        <v>11</v>
      </c>
      <c r="AA29">
        <f>VLOOKUP($B29,'IPL21 - Most Runs'!$B$2:$N$151,3,FALSE)</f>
        <v>10</v>
      </c>
      <c r="AB29">
        <f>VLOOKUP($B29,'IPL22 - Most Runs'!$B$2:$N$164,3,FALSE)</f>
        <v>13</v>
      </c>
      <c r="AC29">
        <f>VLOOKUP($B29,'IPL20 - Most Runs'!$B$2:$N$135,5,FALSE)</f>
        <v>317</v>
      </c>
      <c r="AD29">
        <f>VLOOKUP($B29,'IPL21 - Most Runs'!$B$2:$N$151,5,FALSE)</f>
        <v>266</v>
      </c>
      <c r="AE29">
        <f>VLOOKUP($B29,'IPL22 - Most Runs'!$B$2:$N$164,5,FALSE)</f>
        <v>216</v>
      </c>
      <c r="AF29">
        <f>VLOOKUP($B29,'IPL20 - Most Runs'!$B$2:$N$135,8,FALSE)</f>
        <v>237</v>
      </c>
      <c r="AG29">
        <f>VLOOKUP($B29,'IPL21 - Most Runs'!$B$2:$N$151,8,FALSE)</f>
        <v>235</v>
      </c>
      <c r="AH29">
        <f>VLOOKUP($B29,'IPL22 - Most Runs'!$B$2:$N$164,8,FALSE)</f>
        <v>231</v>
      </c>
      <c r="AI29">
        <f>VLOOKUP($B29,'IPL20 - Most Runs'!$B$2:$O$135,14,FALSE)</f>
        <v>0.15189873417721519</v>
      </c>
      <c r="AJ29">
        <f>VLOOKUP($B29,'IPL21 - Most Runs'!$B$2:$O$151,14,FALSE)</f>
        <v>0.13191489361702127</v>
      </c>
      <c r="AK29">
        <f>VLOOKUP($B29,'IPL22 - Most Runs'!$B$2:$O$164,14,FALSE)</f>
        <v>0.1038961038961039</v>
      </c>
    </row>
    <row r="30" spans="1:37" ht="15.75" customHeight="1" x14ac:dyDescent="0.2">
      <c r="A30" t="s">
        <v>2951</v>
      </c>
      <c r="B30" s="6" t="s">
        <v>198</v>
      </c>
      <c r="C30" t="s">
        <v>77</v>
      </c>
      <c r="D30" s="30">
        <f>COUNTIFS('IPLPlayerAuctionData (20-22)'!$A:$A,'IPL - Batsman Shortlist'!$B80,'IPLPlayerAuctionData (20-22)'!$F:$F,2020)</f>
        <v>1</v>
      </c>
      <c r="E30" s="30">
        <f>COUNTIFS('IPLPlayerAuctionData (20-22)'!$A:$A,'IPL - Batsman Shortlist'!$B80,'IPLPlayerAuctionData (20-22)'!$F:$F,2021)</f>
        <v>1</v>
      </c>
      <c r="F30" s="30">
        <f>COUNTIFS('IPLPlayerAuctionData (20-22)'!$A:$A,'IPL - Batsman Shortlist'!$B80,'IPLPlayerAuctionData (20-22)'!$F:$F,2022)</f>
        <v>1</v>
      </c>
      <c r="G30" s="30">
        <v>1</v>
      </c>
      <c r="H30" s="30">
        <v>1</v>
      </c>
      <c r="I30" s="30">
        <v>1</v>
      </c>
      <c r="J30" s="30">
        <v>10</v>
      </c>
      <c r="K30" s="30">
        <v>4</v>
      </c>
      <c r="L30" s="30">
        <v>2</v>
      </c>
      <c r="M30" s="15">
        <v>16</v>
      </c>
      <c r="N30" s="15">
        <v>2</v>
      </c>
      <c r="O30">
        <v>3</v>
      </c>
      <c r="P30">
        <v>0</v>
      </c>
      <c r="Q30">
        <v>1</v>
      </c>
      <c r="R30">
        <v>0</v>
      </c>
      <c r="S30">
        <f>IF(N30-O30&lt;0,1,0)</f>
        <v>1</v>
      </c>
      <c r="T30">
        <f>_xlfn.IFNA(INDEX('IPL20 - Most Runs'!$A:$A,MATCH('IPL - Batsman Shortlist'!$B80,'IPL20 - Most Runs'!$B:$B,0)),0)</f>
        <v>9</v>
      </c>
      <c r="U30">
        <f>_xlfn.IFNA(INDEX('IPL20 - Best Strikerate'!$A:$A,MATCH('IPL - Batsman Shortlist'!$B80,'IPL20 - Best Strikerate'!$B:$B,0)),0)</f>
        <v>45</v>
      </c>
      <c r="V30">
        <f>_xlfn.IFNA(INDEX('IPL21 - Most Runs'!$A:$A,MATCH('IPL - Batsman Shortlist'!$B80,'IPL21 - Most Runs'!$B:$B,0)),0)</f>
        <v>12</v>
      </c>
      <c r="W30">
        <f>_xlfn.IFNA(INDEX('IPL21 - Best Strikerate'!$A:$A,MATCH('IPL - Batsman Shortlist'!$B80,'IPL21 - Best Strikerate'!$B:$B,0)),0)</f>
        <v>45</v>
      </c>
      <c r="X30">
        <f>_xlfn.IFNA(INDEX('IPL22 - Most Runs'!$A:$A,MATCH('IPL - Batsman Shortlist'!$B80,'IPL22 - Most Runs'!$B:$B,0)),0)</f>
        <v>22</v>
      </c>
      <c r="Y30">
        <f>_xlfn.IFNA(INDEX('IPL22 - Best Strikerate'!$A:$A,MATCH('IPL - Batsman Shortlist'!$B80,'IPL22 - Best Strikerate'!$B:$B,0)),0)</f>
        <v>79</v>
      </c>
      <c r="Z30">
        <f>VLOOKUP($B30,'IPL20 - Most Runs'!$B$2:$N$135,3,FALSE)</f>
        <v>3</v>
      </c>
      <c r="AA30">
        <f>VLOOKUP($B30,'IPL21 - Most Runs'!$B$2:$N$151,3,FALSE)</f>
        <v>2</v>
      </c>
      <c r="AB30">
        <f>VLOOKUP($B30,'IPL22 - Most Runs'!$B$2:$N$164,3,FALSE)</f>
        <v>2</v>
      </c>
      <c r="AC30">
        <f>VLOOKUP($B30,'IPL20 - Most Runs'!$B$2:$N$135,5,FALSE)</f>
        <v>4</v>
      </c>
      <c r="AD30">
        <f>VLOOKUP($B30,'IPL21 - Most Runs'!$B$2:$N$151,5,FALSE)</f>
        <v>2</v>
      </c>
      <c r="AE30">
        <f>VLOOKUP($B30,'IPL22 - Most Runs'!$B$2:$N$164,5,FALSE)</f>
        <v>7</v>
      </c>
      <c r="AF30">
        <f>VLOOKUP($B30,'IPL20 - Most Runs'!$B$2:$N$135,8,FALSE)</f>
        <v>6</v>
      </c>
      <c r="AG30">
        <f>VLOOKUP($B30,'IPL21 - Most Runs'!$B$2:$N$151,8,FALSE)</f>
        <v>4</v>
      </c>
      <c r="AH30">
        <f>VLOOKUP($B30,'IPL22 - Most Runs'!$B$2:$N$164,8,FALSE)</f>
        <v>6</v>
      </c>
      <c r="AI30">
        <f>VLOOKUP($B30,'IPL20 - Most Runs'!$B$2:$O$135,14,FALSE)</f>
        <v>0</v>
      </c>
      <c r="AJ30">
        <f>VLOOKUP($B30,'IPL21 - Most Runs'!$B$2:$O$151,14,FALSE)</f>
        <v>0</v>
      </c>
      <c r="AK30">
        <f>VLOOKUP($B30,'IPL22 - Most Runs'!$B$2:$O$164,14,FALSE)</f>
        <v>0.16666666666666666</v>
      </c>
    </row>
    <row r="31" spans="1:37" ht="15.75" customHeight="1" x14ac:dyDescent="0.2">
      <c r="A31" t="s">
        <v>2953</v>
      </c>
      <c r="B31" s="6" t="s">
        <v>485</v>
      </c>
      <c r="C31" t="s">
        <v>73</v>
      </c>
      <c r="D31" s="30">
        <f>COUNTIFS('IPLPlayerAuctionData (20-22)'!$A:$A,'IPL - Batsman Shortlist'!$B28,'IPLPlayerAuctionData (20-22)'!$F:$F,2020)</f>
        <v>1</v>
      </c>
      <c r="E31" s="30">
        <f>COUNTIFS('IPLPlayerAuctionData (20-22)'!$A:$A,'IPL - Batsman Shortlist'!$B28,'IPLPlayerAuctionData (20-22)'!$F:$F,2021)</f>
        <v>1</v>
      </c>
      <c r="F31" s="30">
        <f>COUNTIFS('IPLPlayerAuctionData (20-22)'!$A:$A,'IPL - Batsman Shortlist'!$B28,'IPLPlayerAuctionData (20-22)'!$F:$F,2022)</f>
        <v>1</v>
      </c>
      <c r="G31" s="30">
        <v>1</v>
      </c>
      <c r="H31" s="30">
        <v>1</v>
      </c>
      <c r="I31" s="30">
        <v>1</v>
      </c>
      <c r="J31" s="30">
        <v>16</v>
      </c>
      <c r="K31" s="30">
        <v>14</v>
      </c>
      <c r="L31" s="30">
        <v>11</v>
      </c>
      <c r="M31" s="15">
        <v>41</v>
      </c>
      <c r="N31" s="15">
        <v>3</v>
      </c>
      <c r="O31">
        <v>3</v>
      </c>
      <c r="P31">
        <v>0</v>
      </c>
      <c r="Q31">
        <v>1</v>
      </c>
      <c r="R31">
        <v>1</v>
      </c>
      <c r="S31">
        <f>IF(N31-O31&lt;0,1,0)</f>
        <v>0</v>
      </c>
      <c r="T31">
        <f>_xlfn.IFNA(INDEX('IPL20 - Most Runs'!$A:$A,MATCH('IPL - Batsman Shortlist'!$B28,'IPL20 - Most Runs'!$B:$B,0)),0)</f>
        <v>68</v>
      </c>
      <c r="U31">
        <f>_xlfn.IFNA(INDEX('IPL20 - Best Strikerate'!$A:$A,MATCH('IPL - Batsman Shortlist'!$B28,'IPL20 - Best Strikerate'!$B:$B,0)),0)</f>
        <v>55</v>
      </c>
      <c r="V31">
        <f>_xlfn.IFNA(INDEX('IPL21 - Most Runs'!$A:$A,MATCH('IPL - Batsman Shortlist'!$B28,'IPL21 - Most Runs'!$B:$B,0)),0)</f>
        <v>111</v>
      </c>
      <c r="W31">
        <f>_xlfn.IFNA(INDEX('IPL21 - Best Strikerate'!$A:$A,MATCH('IPL - Batsman Shortlist'!$B28,'IPL21 - Best Strikerate'!$B:$B,0)),0)</f>
        <v>0</v>
      </c>
      <c r="X31">
        <f>_xlfn.IFNA(INDEX('IPL22 - Most Runs'!$A:$A,MATCH('IPL - Batsman Shortlist'!$B28,'IPL22 - Most Runs'!$B:$B,0)),0)</f>
        <v>88</v>
      </c>
      <c r="Y31">
        <f>_xlfn.IFNA(INDEX('IPL22 - Best Strikerate'!$A:$A,MATCH('IPL - Batsman Shortlist'!$B28,'IPL22 - Best Strikerate'!$B:$B,0)),0)</f>
        <v>86</v>
      </c>
      <c r="Z31">
        <f>VLOOKUP($B31,'IPL20 - Most Runs'!$B$2:$N$135,3,FALSE)</f>
        <v>12</v>
      </c>
      <c r="AA31">
        <f>VLOOKUP($B31,'IPL21 - Most Runs'!$B$2:$N$151,3,FALSE)</f>
        <v>13</v>
      </c>
      <c r="AB31">
        <f>VLOOKUP($B31,'IPL22 - Most Runs'!$B$2:$N$164,3,FALSE)</f>
        <v>11</v>
      </c>
      <c r="AC31">
        <f>VLOOKUP($B31,'IPL20 - Most Runs'!$B$2:$N$135,5,FALSE)</f>
        <v>268</v>
      </c>
      <c r="AD31">
        <f>VLOOKUP($B31,'IPL21 - Most Runs'!$B$2:$N$151,5,FALSE)</f>
        <v>245</v>
      </c>
      <c r="AE31">
        <f>VLOOKUP($B31,'IPL22 - Most Runs'!$B$2:$N$164,5,FALSE)</f>
        <v>144</v>
      </c>
      <c r="AF31">
        <f>VLOOKUP($B31,'IPL20 - Most Runs'!$B$2:$N$135,8,FALSE)</f>
        <v>140</v>
      </c>
      <c r="AG31">
        <f>VLOOKUP($B31,'IPL21 - Most Runs'!$B$2:$N$151,8,FALSE)</f>
        <v>165</v>
      </c>
      <c r="AH31">
        <f>VLOOKUP($B31,'IPL22 - Most Runs'!$B$2:$N$164,8,FALSE)</f>
        <v>134</v>
      </c>
      <c r="AI31">
        <f>VLOOKUP($B31,'IPL20 - Most Runs'!$B$2:$O$135,14,FALSE)</f>
        <v>0.26428571428571429</v>
      </c>
      <c r="AJ31">
        <f>VLOOKUP($B31,'IPL21 - Most Runs'!$B$2:$O$151,14,FALSE)</f>
        <v>0.19393939393939394</v>
      </c>
      <c r="AK31">
        <f>VLOOKUP($B31,'IPL22 - Most Runs'!$B$2:$O$164,14,FALSE)</f>
        <v>0.11194029850746269</v>
      </c>
    </row>
    <row r="32" spans="1:37" ht="15.75" customHeight="1" x14ac:dyDescent="0.2">
      <c r="A32" t="s">
        <v>2954</v>
      </c>
      <c r="B32" s="6" t="s">
        <v>487</v>
      </c>
      <c r="C32" t="s">
        <v>77</v>
      </c>
      <c r="D32" s="30">
        <f>COUNTIFS('IPLPlayerAuctionData (20-22)'!$A:$A,'IPL - Batsman Shortlist'!$B23,'IPLPlayerAuctionData (20-22)'!$F:$F,2020)</f>
        <v>1</v>
      </c>
      <c r="E32" s="30">
        <f>COUNTIFS('IPLPlayerAuctionData (20-22)'!$A:$A,'IPL - Batsman Shortlist'!$B23,'IPLPlayerAuctionData (20-22)'!$F:$F,2021)</f>
        <v>1</v>
      </c>
      <c r="F32" s="30">
        <f>COUNTIFS('IPLPlayerAuctionData (20-22)'!$A:$A,'IPL - Batsman Shortlist'!$B23,'IPLPlayerAuctionData (20-22)'!$F:$F,2022)</f>
        <v>1</v>
      </c>
      <c r="G32" s="30">
        <v>1</v>
      </c>
      <c r="H32" s="30">
        <v>1</v>
      </c>
      <c r="I32" s="30">
        <v>1</v>
      </c>
      <c r="J32" s="30">
        <v>14</v>
      </c>
      <c r="K32" s="30">
        <v>13</v>
      </c>
      <c r="L32" s="30">
        <v>15</v>
      </c>
      <c r="M32" s="15">
        <v>42</v>
      </c>
      <c r="N32" s="15">
        <v>3</v>
      </c>
      <c r="O32">
        <v>3</v>
      </c>
      <c r="P32">
        <v>0</v>
      </c>
      <c r="Q32">
        <v>1</v>
      </c>
      <c r="R32">
        <v>0</v>
      </c>
      <c r="S32">
        <f>IF(N32-O32&lt;0,1,0)</f>
        <v>0</v>
      </c>
      <c r="T32">
        <f>_xlfn.IFNA(INDEX('IPL20 - Most Runs'!$A:$A,MATCH('IPL - Batsman Shortlist'!$B23,'IPL20 - Most Runs'!$B:$B,0)),0)</f>
        <v>5</v>
      </c>
      <c r="U32">
        <f>_xlfn.IFNA(INDEX('IPL20 - Best Strikerate'!$A:$A,MATCH('IPL - Batsman Shortlist'!$B23,'IPL20 - Best Strikerate'!$B:$B,0)),0)</f>
        <v>12</v>
      </c>
      <c r="V32">
        <f>_xlfn.IFNA(INDEX('IPL21 - Most Runs'!$A:$A,MATCH('IPL - Batsman Shortlist'!$B23,'IPL21 - Most Runs'!$B:$B,0)),0)</f>
        <v>29</v>
      </c>
      <c r="W32">
        <f>_xlfn.IFNA(INDEX('IPL21 - Best Strikerate'!$A:$A,MATCH('IPL - Batsman Shortlist'!$B23,'IPL21 - Best Strikerate'!$B:$B,0)),0)</f>
        <v>24</v>
      </c>
      <c r="X32">
        <f>_xlfn.IFNA(INDEX('IPL22 - Most Runs'!$A:$A,MATCH('IPL - Batsman Shortlist'!$B23,'IPL22 - Most Runs'!$B:$B,0)),0)</f>
        <v>14</v>
      </c>
      <c r="Y32">
        <f>_xlfn.IFNA(INDEX('IPL22 - Best Strikerate'!$A:$A,MATCH('IPL - Batsman Shortlist'!$B23,'IPL22 - Best Strikerate'!$B:$B,0)),0)</f>
        <v>77</v>
      </c>
      <c r="Z32">
        <f>VLOOKUP($B32,'IPL20 - Most Runs'!$B$2:$N$135,3,FALSE)</f>
        <v>14</v>
      </c>
      <c r="AA32">
        <f>VLOOKUP($B32,'IPL21 - Most Runs'!$B$2:$N$151,3,FALSE)</f>
        <v>13</v>
      </c>
      <c r="AB32">
        <f>VLOOKUP($B32,'IPL22 - Most Runs'!$B$2:$N$164,3,FALSE)</f>
        <v>15</v>
      </c>
      <c r="AC32">
        <f>VLOOKUP($B32,'IPL20 - Most Runs'!$B$2:$N$135,5,FALSE)</f>
        <v>670</v>
      </c>
      <c r="AD32">
        <f>VLOOKUP($B32,'IPL21 - Most Runs'!$B$2:$N$151,5,FALSE)</f>
        <v>626</v>
      </c>
      <c r="AE32">
        <f>VLOOKUP($B32,'IPL22 - Most Runs'!$B$2:$N$164,5,FALSE)</f>
        <v>616</v>
      </c>
      <c r="AF32">
        <f>VLOOKUP($B32,'IPL20 - Most Runs'!$B$2:$N$135,8,FALSE)</f>
        <v>518</v>
      </c>
      <c r="AG32">
        <f>VLOOKUP($B32,'IPL21 - Most Runs'!$B$2:$N$151,8,FALSE)</f>
        <v>451</v>
      </c>
      <c r="AH32">
        <f>VLOOKUP($B32,'IPL22 - Most Runs'!$B$2:$N$164,8,FALSE)</f>
        <v>455</v>
      </c>
      <c r="AI32">
        <f>VLOOKUP($B32,'IPL20 - Most Runs'!$B$2:$O$135,14,FALSE)</f>
        <v>0.15637065637065636</v>
      </c>
      <c r="AJ32">
        <f>VLOOKUP($B32,'IPL21 - Most Runs'!$B$2:$O$151,14,FALSE)</f>
        <v>0.17294900221729489</v>
      </c>
      <c r="AK32">
        <f>VLOOKUP($B32,'IPL22 - Most Runs'!$B$2:$O$164,14,FALSE)</f>
        <v>0.16483516483516483</v>
      </c>
    </row>
    <row r="33" spans="1:37" ht="15.75" customHeight="1" x14ac:dyDescent="0.2">
      <c r="A33" t="s">
        <v>2955</v>
      </c>
      <c r="B33" s="6" t="s">
        <v>202</v>
      </c>
      <c r="C33" t="s">
        <v>77</v>
      </c>
      <c r="D33" s="30">
        <f>COUNTIFS('IPLPlayerAuctionData (20-22)'!$A:$A,'IPL - Batsman Shortlist'!$B20,'IPLPlayerAuctionData (20-22)'!$F:$F,2020)</f>
        <v>1</v>
      </c>
      <c r="E33" s="30">
        <f>COUNTIFS('IPLPlayerAuctionData (20-22)'!$A:$A,'IPL - Batsman Shortlist'!$B20,'IPLPlayerAuctionData (20-22)'!$F:$F,2021)</f>
        <v>1</v>
      </c>
      <c r="F33" s="30">
        <f>COUNTIFS('IPLPlayerAuctionData (20-22)'!$A:$A,'IPL - Batsman Shortlist'!$B20,'IPLPlayerAuctionData (20-22)'!$F:$F,2022)</f>
        <v>1</v>
      </c>
      <c r="G33" s="30">
        <v>1</v>
      </c>
      <c r="H33" s="30">
        <v>1</v>
      </c>
      <c r="I33" s="30">
        <v>1</v>
      </c>
      <c r="J33" s="30">
        <v>16</v>
      </c>
      <c r="K33" s="30">
        <v>13</v>
      </c>
      <c r="L33" s="30">
        <v>14</v>
      </c>
      <c r="M33" s="15">
        <v>43</v>
      </c>
      <c r="N33" s="15">
        <v>1</v>
      </c>
      <c r="O33">
        <v>3</v>
      </c>
      <c r="P33">
        <v>0</v>
      </c>
      <c r="Q33">
        <v>1</v>
      </c>
      <c r="R33">
        <v>0</v>
      </c>
      <c r="S33">
        <f>IF(N33-O33&lt;0,1,0)</f>
        <v>1</v>
      </c>
      <c r="T33">
        <f>_xlfn.IFNA(INDEX('IPL20 - Most Runs'!$A:$A,MATCH('IPL - Batsman Shortlist'!$B20,'IPL20 - Most Runs'!$B:$B,0)),0)</f>
        <v>56</v>
      </c>
      <c r="U33">
        <f>_xlfn.IFNA(INDEX('IPL20 - Best Strikerate'!$A:$A,MATCH('IPL - Batsman Shortlist'!$B20,'IPL20 - Best Strikerate'!$B:$B,0)),0)</f>
        <v>60</v>
      </c>
      <c r="V33">
        <f>_xlfn.IFNA(INDEX('IPL21 - Most Runs'!$A:$A,MATCH('IPL - Batsman Shortlist'!$B20,'IPL21 - Most Runs'!$B:$B,0)),0)</f>
        <v>5</v>
      </c>
      <c r="W33">
        <f>_xlfn.IFNA(INDEX('IPL21 - Best Strikerate'!$A:$A,MATCH('IPL - Batsman Shortlist'!$B20,'IPL21 - Best Strikerate'!$B:$B,0)),0)</f>
        <v>12</v>
      </c>
      <c r="X33">
        <f>_xlfn.IFNA(INDEX('IPL22 - Most Runs'!$A:$A,MATCH('IPL - Batsman Shortlist'!$B20,'IPL22 - Most Runs'!$B:$B,0)),0)</f>
        <v>31</v>
      </c>
      <c r="Y33">
        <f>_xlfn.IFNA(INDEX('IPL22 - Best Strikerate'!$A:$A,MATCH('IPL - Batsman Shortlist'!$B20,'IPL22 - Best Strikerate'!$B:$B,0)),0)</f>
        <v>8</v>
      </c>
      <c r="Z33">
        <f>VLOOKUP($B33,'IPL20 - Most Runs'!$B$2:$N$135,3,FALSE)</f>
        <v>12</v>
      </c>
      <c r="AA33">
        <f>VLOOKUP($B33,'IPL21 - Most Runs'!$B$2:$N$151,3,FALSE)</f>
        <v>12</v>
      </c>
      <c r="AB33">
        <f>VLOOKUP($B33,'IPL22 - Most Runs'!$B$2:$N$164,3,FALSE)</f>
        <v>13</v>
      </c>
      <c r="AC33">
        <f>VLOOKUP($B33,'IPL20 - Most Runs'!$B$2:$N$135,5,FALSE)</f>
        <v>109</v>
      </c>
      <c r="AD33">
        <f>VLOOKUP($B33,'IPL21 - Most Runs'!$B$2:$N$151,5,FALSE)</f>
        <v>143</v>
      </c>
      <c r="AE33">
        <f>VLOOKUP($B33,'IPL22 - Most Runs'!$B$2:$N$164,5,FALSE)</f>
        <v>183</v>
      </c>
      <c r="AF33">
        <f>VLOOKUP($B33,'IPL20 - Most Runs'!$B$2:$N$135,8,FALSE)</f>
        <v>92</v>
      </c>
      <c r="AG33">
        <f>VLOOKUP($B33,'IPL21 - Most Runs'!$B$2:$N$151,8,FALSE)</f>
        <v>123</v>
      </c>
      <c r="AH33">
        <f>VLOOKUP($B33,'IPL22 - Most Runs'!$B$2:$N$164,8,FALSE)</f>
        <v>145</v>
      </c>
      <c r="AI33">
        <f>VLOOKUP($B33,'IPL20 - Most Runs'!$B$2:$O$135,14,FALSE)</f>
        <v>0.15217391304347827</v>
      </c>
      <c r="AJ33">
        <f>VLOOKUP($B33,'IPL21 - Most Runs'!$B$2:$O$151,14,FALSE)</f>
        <v>0.13008130081300814</v>
      </c>
      <c r="AK33">
        <f>VLOOKUP($B33,'IPL22 - Most Runs'!$B$2:$O$164,14,FALSE)</f>
        <v>0.13793103448275862</v>
      </c>
    </row>
    <row r="34" spans="1:37" ht="15.75" customHeight="1" x14ac:dyDescent="0.2">
      <c r="A34" t="s">
        <v>2956</v>
      </c>
      <c r="B34" s="6" t="s">
        <v>210</v>
      </c>
      <c r="C34" t="s">
        <v>73</v>
      </c>
      <c r="D34" s="30">
        <f>COUNTIFS('IPLPlayerAuctionData (20-22)'!$A:$A,'IPL - Batsman Shortlist'!$B66,'IPLPlayerAuctionData (20-22)'!$F:$F,2020)</f>
        <v>1</v>
      </c>
      <c r="E34" s="30">
        <f>COUNTIFS('IPLPlayerAuctionData (20-22)'!$A:$A,'IPL - Batsman Shortlist'!$B66,'IPLPlayerAuctionData (20-22)'!$F:$F,2021)</f>
        <v>1</v>
      </c>
      <c r="F34" s="30">
        <f>COUNTIFS('IPLPlayerAuctionData (20-22)'!$A:$A,'IPL - Batsman Shortlist'!$B66,'IPLPlayerAuctionData (20-22)'!$F:$F,2022)</f>
        <v>1</v>
      </c>
      <c r="G34" s="30">
        <v>1</v>
      </c>
      <c r="H34" s="30">
        <v>1</v>
      </c>
      <c r="I34" s="30">
        <v>1</v>
      </c>
      <c r="J34" s="30">
        <v>5</v>
      </c>
      <c r="K34" s="30">
        <v>8</v>
      </c>
      <c r="L34" s="30">
        <v>13</v>
      </c>
      <c r="M34" s="15">
        <v>26</v>
      </c>
      <c r="N34" s="15">
        <v>1</v>
      </c>
      <c r="O34">
        <v>3</v>
      </c>
      <c r="P34">
        <v>0</v>
      </c>
      <c r="Q34">
        <v>1</v>
      </c>
      <c r="R34">
        <v>1</v>
      </c>
      <c r="S34">
        <f>IF(N34-O34&lt;0,1,0)</f>
        <v>1</v>
      </c>
      <c r="T34">
        <f>_xlfn.IFNA(INDEX('IPL20 - Most Runs'!$A:$A,MATCH('IPL - Batsman Shortlist'!$B66,'IPL20 - Most Runs'!$B:$B,0)),0)</f>
        <v>121</v>
      </c>
      <c r="U34">
        <f>_xlfn.IFNA(INDEX('IPL20 - Best Strikerate'!$A:$A,MATCH('IPL - Batsman Shortlist'!$B66,'IPL20 - Best Strikerate'!$B:$B,0)),0)</f>
        <v>0</v>
      </c>
      <c r="V34">
        <f>_xlfn.IFNA(INDEX('IPL21 - Most Runs'!$A:$A,MATCH('IPL - Batsman Shortlist'!$B66,'IPL21 - Most Runs'!$B:$B,0)),0)</f>
        <v>70</v>
      </c>
      <c r="W34">
        <f>_xlfn.IFNA(INDEX('IPL21 - Best Strikerate'!$A:$A,MATCH('IPL - Batsman Shortlist'!$B66,'IPL21 - Best Strikerate'!$B:$B,0)),0)</f>
        <v>58</v>
      </c>
      <c r="X34">
        <f>_xlfn.IFNA(INDEX('IPL22 - Most Runs'!$A:$A,MATCH('IPL - Batsman Shortlist'!$B66,'IPL22 - Most Runs'!$B:$B,0)),0)</f>
        <v>45</v>
      </c>
      <c r="Y34">
        <f>_xlfn.IFNA(INDEX('IPL22 - Best Strikerate'!$A:$A,MATCH('IPL - Batsman Shortlist'!$B66,'IPL22 - Best Strikerate'!$B:$B,0)),0)</f>
        <v>75</v>
      </c>
      <c r="Z34">
        <f>VLOOKUP($B34,'IPL20 - Most Runs'!$B$2:$N$135,3,FALSE)</f>
        <v>2</v>
      </c>
      <c r="AA34">
        <f>VLOOKUP($B34,'IPL21 - Most Runs'!$B$2:$N$151,3,FALSE)</f>
        <v>3</v>
      </c>
      <c r="AB34">
        <f>VLOOKUP($B34,'IPL22 - Most Runs'!$B$2:$N$164,3,FALSE)</f>
        <v>3</v>
      </c>
      <c r="AC34">
        <f>VLOOKUP($B34,'IPL20 - Most Runs'!$B$2:$N$135,5,FALSE)</f>
        <v>43</v>
      </c>
      <c r="AD34">
        <f>VLOOKUP($B34,'IPL21 - Most Runs'!$B$2:$N$151,5,FALSE)</f>
        <v>18</v>
      </c>
      <c r="AE34">
        <f>VLOOKUP($B34,'IPL22 - Most Runs'!$B$2:$N$164,5,FALSE)</f>
        <v>5</v>
      </c>
      <c r="AF34">
        <f>VLOOKUP($B34,'IPL20 - Most Runs'!$B$2:$N$135,8,FALSE)</f>
        <v>29</v>
      </c>
      <c r="AG34">
        <f>VLOOKUP($B34,'IPL21 - Most Runs'!$B$2:$N$151,8,FALSE)</f>
        <v>11</v>
      </c>
      <c r="AH34">
        <f>VLOOKUP($B34,'IPL22 - Most Runs'!$B$2:$N$164,8,FALSE)</f>
        <v>4</v>
      </c>
      <c r="AI34">
        <f>VLOOKUP($B34,'IPL20 - Most Runs'!$B$2:$O$135,14,FALSE)</f>
        <v>0.17241379310344829</v>
      </c>
      <c r="AJ34">
        <f>VLOOKUP($B34,'IPL21 - Most Runs'!$B$2:$O$151,14,FALSE)</f>
        <v>0.18181818181818182</v>
      </c>
      <c r="AK34">
        <f>VLOOKUP($B34,'IPL22 - Most Runs'!$B$2:$O$164,14,FALSE)</f>
        <v>0.25</v>
      </c>
    </row>
    <row r="35" spans="1:37" ht="15.75" customHeight="1" x14ac:dyDescent="0.2">
      <c r="A35" t="s">
        <v>2957</v>
      </c>
      <c r="B35" s="6" t="s">
        <v>217</v>
      </c>
      <c r="C35" t="s">
        <v>77</v>
      </c>
      <c r="D35" s="30">
        <f>COUNTIFS('IPLPlayerAuctionData (20-22)'!$A:$A,'IPL - Batsman Shortlist'!$B81,'IPLPlayerAuctionData (20-22)'!$F:$F,2020)</f>
        <v>1</v>
      </c>
      <c r="E35" s="30">
        <f>COUNTIFS('IPLPlayerAuctionData (20-22)'!$A:$A,'IPL - Batsman Shortlist'!$B81,'IPLPlayerAuctionData (20-22)'!$F:$F,2021)</f>
        <v>1</v>
      </c>
      <c r="F35" s="30">
        <f>COUNTIFS('IPLPlayerAuctionData (20-22)'!$A:$A,'IPL - Batsman Shortlist'!$B81,'IPLPlayerAuctionData (20-22)'!$F:$F,2022)</f>
        <v>1</v>
      </c>
      <c r="G35" s="30">
        <v>1</v>
      </c>
      <c r="H35" s="30">
        <v>1</v>
      </c>
      <c r="I35" s="30">
        <v>1</v>
      </c>
      <c r="J35" s="30">
        <v>3</v>
      </c>
      <c r="K35" s="30">
        <v>4</v>
      </c>
      <c r="L35" s="30">
        <v>7</v>
      </c>
      <c r="M35" s="15">
        <v>14</v>
      </c>
      <c r="N35" s="15">
        <v>1</v>
      </c>
      <c r="O35">
        <v>3</v>
      </c>
      <c r="P35">
        <v>0</v>
      </c>
      <c r="Q35">
        <v>1</v>
      </c>
      <c r="R35">
        <v>0</v>
      </c>
      <c r="S35">
        <f>IF(N35-O35&lt;0,1,0)</f>
        <v>1</v>
      </c>
      <c r="T35">
        <f>_xlfn.IFNA(INDEX('IPL20 - Most Runs'!$A:$A,MATCH('IPL - Batsman Shortlist'!$B81,'IPL20 - Most Runs'!$B:$B,0)),0)</f>
        <v>54</v>
      </c>
      <c r="U35">
        <f>_xlfn.IFNA(INDEX('IPL20 - Best Strikerate'!$A:$A,MATCH('IPL - Batsman Shortlist'!$B81,'IPL20 - Best Strikerate'!$B:$B,0)),0)</f>
        <v>53</v>
      </c>
      <c r="V35">
        <f>_xlfn.IFNA(INDEX('IPL21 - Most Runs'!$A:$A,MATCH('IPL - Batsman Shortlist'!$B81,'IPL21 - Most Runs'!$B:$B,0)),0)</f>
        <v>88</v>
      </c>
      <c r="W35">
        <f>_xlfn.IFNA(INDEX('IPL21 - Best Strikerate'!$A:$A,MATCH('IPL - Batsman Shortlist'!$B81,'IPL21 - Best Strikerate'!$B:$B,0)),0)</f>
        <v>0</v>
      </c>
      <c r="X35">
        <f>_xlfn.IFNA(INDEX('IPL22 - Most Runs'!$A:$A,MATCH('IPL - Batsman Shortlist'!$B81,'IPL22 - Most Runs'!$B:$B,0)),0)</f>
        <v>71</v>
      </c>
      <c r="Y35">
        <f>_xlfn.IFNA(INDEX('IPL22 - Best Strikerate'!$A:$A,MATCH('IPL - Batsman Shortlist'!$B81,'IPL22 - Best Strikerate'!$B:$B,0)),0)</f>
        <v>31</v>
      </c>
      <c r="Z35">
        <f>VLOOKUP($B35,'IPL20 - Most Runs'!$B$2:$N$135,3,FALSE)</f>
        <v>3</v>
      </c>
      <c r="AA35">
        <f>VLOOKUP($B35,'IPL21 - Most Runs'!$B$2:$N$151,3,FALSE)</f>
        <v>4</v>
      </c>
      <c r="AB35">
        <f>VLOOKUP($B35,'IPL22 - Most Runs'!$B$2:$N$164,3,FALSE)</f>
        <v>5</v>
      </c>
      <c r="AC35">
        <f>VLOOKUP($B35,'IPL20 - Most Runs'!$B$2:$N$135,5,FALSE)</f>
        <v>59</v>
      </c>
      <c r="AD35">
        <f>VLOOKUP($B35,'IPL21 - Most Runs'!$B$2:$N$151,5,FALSE)</f>
        <v>94</v>
      </c>
      <c r="AE35">
        <f>VLOOKUP($B35,'IPL22 - Most Runs'!$B$2:$N$164,5,FALSE)</f>
        <v>86</v>
      </c>
      <c r="AF35">
        <f>VLOOKUP($B35,'IPL20 - Most Runs'!$B$2:$N$135,8,FALSE)</f>
        <v>54</v>
      </c>
      <c r="AG35">
        <f>VLOOKUP($B35,'IPL21 - Most Runs'!$B$2:$N$151,8,FALSE)</f>
        <v>73</v>
      </c>
      <c r="AH35">
        <f>VLOOKUP($B35,'IPL22 - Most Runs'!$B$2:$N$164,8,FALSE)</f>
        <v>57</v>
      </c>
      <c r="AI35">
        <f>VLOOKUP($B35,'IPL20 - Most Runs'!$B$2:$O$135,14,FALSE)</f>
        <v>9.2592592592592587E-2</v>
      </c>
      <c r="AJ35">
        <f>VLOOKUP($B35,'IPL21 - Most Runs'!$B$2:$O$151,14,FALSE)</f>
        <v>0.12328767123287671</v>
      </c>
      <c r="AK35">
        <f>VLOOKUP($B35,'IPL22 - Most Runs'!$B$2:$O$164,14,FALSE)</f>
        <v>0.19298245614035087</v>
      </c>
    </row>
    <row r="36" spans="1:37" ht="15.75" customHeight="1" x14ac:dyDescent="0.2">
      <c r="A36" t="s">
        <v>2958</v>
      </c>
      <c r="B36" s="6" t="s">
        <v>219</v>
      </c>
      <c r="C36" t="s">
        <v>77</v>
      </c>
      <c r="D36" s="30">
        <f>COUNTIFS('IPLPlayerAuctionData (20-22)'!$A:$A,'IPL - Batsman Shortlist'!$B84,'IPLPlayerAuctionData (20-22)'!$F:$F,2020)</f>
        <v>1</v>
      </c>
      <c r="E36" s="30">
        <f>COUNTIFS('IPLPlayerAuctionData (20-22)'!$A:$A,'IPL - Batsman Shortlist'!$B84,'IPLPlayerAuctionData (20-22)'!$F:$F,2021)</f>
        <v>1</v>
      </c>
      <c r="F36" s="30">
        <f>COUNTIFS('IPLPlayerAuctionData (20-22)'!$A:$A,'IPL - Batsman Shortlist'!$B84,'IPLPlayerAuctionData (20-22)'!$F:$F,2022)</f>
        <v>1</v>
      </c>
      <c r="G36" s="30">
        <v>1</v>
      </c>
      <c r="H36" s="30">
        <v>1</v>
      </c>
      <c r="I36" s="30">
        <v>1</v>
      </c>
      <c r="J36" s="30">
        <v>7</v>
      </c>
      <c r="K36" s="30">
        <v>1</v>
      </c>
      <c r="L36" s="30">
        <v>3</v>
      </c>
      <c r="M36" s="15">
        <v>11</v>
      </c>
      <c r="N36" s="15">
        <v>1</v>
      </c>
      <c r="O36">
        <v>3</v>
      </c>
      <c r="P36">
        <v>0</v>
      </c>
      <c r="Q36">
        <v>1</v>
      </c>
      <c r="R36">
        <v>0</v>
      </c>
      <c r="S36">
        <f>IF(N36-O36&lt;0,1,0)</f>
        <v>1</v>
      </c>
      <c r="T36">
        <f>_xlfn.IFNA(INDEX('IPL20 - Most Runs'!$A:$A,MATCH('IPL - Batsman Shortlist'!$B84,'IPL20 - Most Runs'!$B:$B,0)),0)</f>
        <v>124</v>
      </c>
      <c r="U36">
        <f>_xlfn.IFNA(INDEX('IPL20 - Best Strikerate'!$A:$A,MATCH('IPL - Batsman Shortlist'!$B84,'IPL20 - Best Strikerate'!$B:$B,0)),0)</f>
        <v>0</v>
      </c>
      <c r="V36">
        <f>_xlfn.IFNA(INDEX('IPL21 - Most Runs'!$A:$A,MATCH('IPL - Batsman Shortlist'!$B84,'IPL21 - Most Runs'!$B:$B,0)),0)</f>
        <v>112</v>
      </c>
      <c r="W36">
        <f>_xlfn.IFNA(INDEX('IPL21 - Best Strikerate'!$A:$A,MATCH('IPL - Batsman Shortlist'!$B84,'IPL21 - Best Strikerate'!$B:$B,0)),0)</f>
        <v>0</v>
      </c>
      <c r="X36">
        <f>_xlfn.IFNA(INDEX('IPL22 - Most Runs'!$A:$A,MATCH('IPL - Batsman Shortlist'!$B84,'IPL22 - Most Runs'!$B:$B,0)),0)</f>
        <v>144</v>
      </c>
      <c r="Y36">
        <f>_xlfn.IFNA(INDEX('IPL22 - Best Strikerate'!$A:$A,MATCH('IPL - Batsman Shortlist'!$B84,'IPL22 - Best Strikerate'!$B:$B,0)),0)</f>
        <v>0</v>
      </c>
      <c r="Z36">
        <f>VLOOKUP($B36,'IPL20 - Most Runs'!$B$2:$N$135,3,FALSE)</f>
        <v>7</v>
      </c>
      <c r="AA36">
        <f>VLOOKUP($B36,'IPL21 - Most Runs'!$B$2:$N$151,3,FALSE)</f>
        <v>1</v>
      </c>
      <c r="AB36">
        <f>VLOOKUP($B36,'IPL22 - Most Runs'!$B$2:$N$164,3,FALSE)</f>
        <v>3</v>
      </c>
      <c r="AC36">
        <f>VLOOKUP($B36,'IPL20 - Most Runs'!$B$2:$N$135,5,FALSE)</f>
        <v>130</v>
      </c>
      <c r="AD36">
        <f>VLOOKUP($B36,'IPL21 - Most Runs'!$B$2:$N$151,5,FALSE)</f>
        <v>15</v>
      </c>
      <c r="AE36">
        <f>VLOOKUP($B36,'IPL22 - Most Runs'!$B$2:$N$164,5,FALSE)</f>
        <v>18</v>
      </c>
      <c r="AF36">
        <f>VLOOKUP($B36,'IPL20 - Most Runs'!$B$2:$N$135,8,FALSE)</f>
        <v>109</v>
      </c>
      <c r="AG36">
        <f>VLOOKUP($B36,'IPL21 - Most Runs'!$B$2:$N$151,8,FALSE)</f>
        <v>14</v>
      </c>
      <c r="AH36">
        <f>VLOOKUP($B36,'IPL22 - Most Runs'!$B$2:$N$164,8,FALSE)</f>
        <v>23</v>
      </c>
      <c r="AI36">
        <f>VLOOKUP($B36,'IPL20 - Most Runs'!$B$2:$O$135,14,FALSE)</f>
        <v>0.12844036697247707</v>
      </c>
      <c r="AJ36">
        <f>VLOOKUP($B36,'IPL21 - Most Runs'!$B$2:$O$151,14,FALSE)</f>
        <v>0.14285714285714285</v>
      </c>
      <c r="AK36">
        <f>VLOOKUP($B36,'IPL22 - Most Runs'!$B$2:$O$164,14,FALSE)</f>
        <v>0.17391304347826086</v>
      </c>
    </row>
    <row r="37" spans="1:37" ht="15.75" customHeight="1" x14ac:dyDescent="0.2">
      <c r="A37" t="s">
        <v>2959</v>
      </c>
      <c r="B37" s="6" t="s">
        <v>220</v>
      </c>
      <c r="C37" t="s">
        <v>77</v>
      </c>
      <c r="D37" s="30">
        <f>COUNTIFS('IPLPlayerAuctionData (20-22)'!$A:$A,'IPL - Batsman Shortlist'!$B57,'IPLPlayerAuctionData (20-22)'!$F:$F,2020)</f>
        <v>1</v>
      </c>
      <c r="E37" s="30">
        <f>COUNTIFS('IPLPlayerAuctionData (20-22)'!$A:$A,'IPL - Batsman Shortlist'!$B57,'IPLPlayerAuctionData (20-22)'!$F:$F,2021)</f>
        <v>1</v>
      </c>
      <c r="F37" s="30">
        <f>COUNTIFS('IPLPlayerAuctionData (20-22)'!$A:$A,'IPL - Batsman Shortlist'!$B57,'IPLPlayerAuctionData (20-22)'!$F:$F,2022)</f>
        <v>1</v>
      </c>
      <c r="G37" s="30">
        <v>1</v>
      </c>
      <c r="H37" s="30">
        <v>1</v>
      </c>
      <c r="I37" s="30">
        <v>1</v>
      </c>
      <c r="J37" s="30">
        <v>16</v>
      </c>
      <c r="K37" s="30">
        <v>8</v>
      </c>
      <c r="L37" s="30">
        <v>6</v>
      </c>
      <c r="M37" s="15">
        <v>30</v>
      </c>
      <c r="N37" s="15">
        <v>1</v>
      </c>
      <c r="O37">
        <v>3</v>
      </c>
      <c r="P37">
        <v>0</v>
      </c>
      <c r="Q37">
        <v>1</v>
      </c>
      <c r="R37">
        <v>0</v>
      </c>
      <c r="S37">
        <f>IF(N37-O37&lt;0,1,0)</f>
        <v>1</v>
      </c>
      <c r="T37">
        <f>_xlfn.IFNA(INDEX('IPL20 - Most Runs'!$A:$A,MATCH('IPL - Batsman Shortlist'!$B57,'IPL20 - Most Runs'!$B:$B,0)),0)</f>
        <v>73</v>
      </c>
      <c r="U37">
        <f>_xlfn.IFNA(INDEX('IPL20 - Best Strikerate'!$A:$A,MATCH('IPL - Batsman Shortlist'!$B57,'IPL20 - Best Strikerate'!$B:$B,0)),0)</f>
        <v>0</v>
      </c>
      <c r="V37">
        <f>_xlfn.IFNA(INDEX('IPL21 - Most Runs'!$A:$A,MATCH('IPL - Batsman Shortlist'!$B57,'IPL21 - Most Runs'!$B:$B,0)),0)</f>
        <v>78</v>
      </c>
      <c r="W37">
        <f>_xlfn.IFNA(INDEX('IPL21 - Best Strikerate'!$A:$A,MATCH('IPL - Batsman Shortlist'!$B57,'IPL21 - Best Strikerate'!$B:$B,0)),0)</f>
        <v>0</v>
      </c>
      <c r="X37">
        <f>_xlfn.IFNA(INDEX('IPL22 - Most Runs'!$A:$A,MATCH('IPL - Batsman Shortlist'!$B57,'IPL22 - Most Runs'!$B:$B,0)),0)</f>
        <v>50</v>
      </c>
      <c r="Y37">
        <f>_xlfn.IFNA(INDEX('IPL22 - Best Strikerate'!$A:$A,MATCH('IPL - Batsman Shortlist'!$B57,'IPL22 - Best Strikerate'!$B:$B,0)),0)</f>
        <v>40</v>
      </c>
      <c r="Z37">
        <f>VLOOKUP($B37,'IPL20 - Most Runs'!$B$2:$N$135,3,FALSE)</f>
        <v>15</v>
      </c>
      <c r="AA37">
        <f>VLOOKUP($B37,'IPL21 - Most Runs'!$B$2:$N$151,3,FALSE)</f>
        <v>8</v>
      </c>
      <c r="AB37">
        <f>VLOOKUP($B37,'IPL22 - Most Runs'!$B$2:$N$164,3,FALSE)</f>
        <v>6</v>
      </c>
      <c r="AC37">
        <f>VLOOKUP($B37,'IPL20 - Most Runs'!$B$2:$N$135,5,FALSE)</f>
        <v>425</v>
      </c>
      <c r="AD37">
        <f>VLOOKUP($B37,'IPL21 - Most Runs'!$B$2:$N$151,5,FALSE)</f>
        <v>292</v>
      </c>
      <c r="AE37">
        <f>VLOOKUP($B37,'IPL22 - Most Runs'!$B$2:$N$164,5,FALSE)</f>
        <v>88</v>
      </c>
      <c r="AF37">
        <f>VLOOKUP($B37,'IPL20 - Most Runs'!$B$2:$N$135,8,FALSE)</f>
        <v>333</v>
      </c>
      <c r="AG37">
        <f>VLOOKUP($B37,'IPL21 - Most Runs'!$B$2:$N$151,8,FALSE)</f>
        <v>236</v>
      </c>
      <c r="AH37">
        <f>VLOOKUP($B37,'IPL22 - Most Runs'!$B$2:$N$164,8,FALSE)</f>
        <v>80</v>
      </c>
      <c r="AI37">
        <f>VLOOKUP($B37,'IPL20 - Most Runs'!$B$2:$O$135,14,FALSE)</f>
        <v>0.15915915915915915</v>
      </c>
      <c r="AJ37">
        <f>VLOOKUP($B37,'IPL21 - Most Runs'!$B$2:$O$151,14,FALSE)</f>
        <v>0.13135593220338984</v>
      </c>
      <c r="AK37">
        <f>VLOOKUP($B37,'IPL22 - Most Runs'!$B$2:$O$164,14,FALSE)</f>
        <v>0.13750000000000001</v>
      </c>
    </row>
    <row r="38" spans="1:37" ht="15.75" customHeight="1" x14ac:dyDescent="0.2">
      <c r="A38" t="s">
        <v>2960</v>
      </c>
      <c r="B38" s="6" t="s">
        <v>222</v>
      </c>
      <c r="C38" t="s">
        <v>73</v>
      </c>
      <c r="D38" s="30">
        <f>COUNTIFS('IPLPlayerAuctionData (20-22)'!$A:$A,'IPL - Batsman Shortlist'!$B42,'IPLPlayerAuctionData (20-22)'!$F:$F,2020)</f>
        <v>1</v>
      </c>
      <c r="E38" s="30">
        <f>COUNTIFS('IPLPlayerAuctionData (20-22)'!$A:$A,'IPL - Batsman Shortlist'!$B42,'IPLPlayerAuctionData (20-22)'!$F:$F,2021)</f>
        <v>1</v>
      </c>
      <c r="F38" s="30">
        <f>COUNTIFS('IPLPlayerAuctionData (20-22)'!$A:$A,'IPL - Batsman Shortlist'!$B42,'IPLPlayerAuctionData (20-22)'!$F:$F,2022)</f>
        <v>1</v>
      </c>
      <c r="G38" s="30">
        <v>1</v>
      </c>
      <c r="H38" s="30">
        <v>1</v>
      </c>
      <c r="I38" s="30">
        <v>1</v>
      </c>
      <c r="J38" s="30">
        <v>17</v>
      </c>
      <c r="K38" s="30">
        <v>10</v>
      </c>
      <c r="L38" s="30">
        <v>11</v>
      </c>
      <c r="M38" s="15">
        <v>38</v>
      </c>
      <c r="N38" s="15">
        <v>1</v>
      </c>
      <c r="O38">
        <v>3</v>
      </c>
      <c r="P38">
        <v>0</v>
      </c>
      <c r="Q38">
        <v>1</v>
      </c>
      <c r="R38">
        <v>1</v>
      </c>
      <c r="S38">
        <f>IF(N38-O38&lt;0,1,0)</f>
        <v>1</v>
      </c>
      <c r="T38">
        <f>_xlfn.IFNA(INDEX('IPL20 - Most Runs'!$A:$A,MATCH('IPL - Batsman Shortlist'!$B42,'IPL20 - Most Runs'!$B:$B,0)),0)</f>
        <v>39</v>
      </c>
      <c r="U38">
        <f>_xlfn.IFNA(INDEX('IPL20 - Best Strikerate'!$A:$A,MATCH('IPL - Batsman Shortlist'!$B42,'IPL20 - Best Strikerate'!$B:$B,0)),0)</f>
        <v>54</v>
      </c>
      <c r="V38">
        <f>_xlfn.IFNA(INDEX('IPL21 - Most Runs'!$A:$A,MATCH('IPL - Batsman Shortlist'!$B42,'IPL21 - Most Runs'!$B:$B,0)),0)</f>
        <v>53</v>
      </c>
      <c r="W38">
        <f>_xlfn.IFNA(INDEX('IPL21 - Best Strikerate'!$A:$A,MATCH('IPL - Batsman Shortlist'!$B42,'IPL21 - Best Strikerate'!$B:$B,0)),0)</f>
        <v>62</v>
      </c>
      <c r="X38">
        <f>_xlfn.IFNA(INDEX('IPL22 - Most Runs'!$A:$A,MATCH('IPL - Batsman Shortlist'!$B42,'IPL22 - Most Runs'!$B:$B,0)),0)</f>
        <v>43</v>
      </c>
      <c r="Y38">
        <f>_xlfn.IFNA(INDEX('IPL22 - Best Strikerate'!$A:$A,MATCH('IPL - Batsman Shortlist'!$B42,'IPL22 - Best Strikerate'!$B:$B,0)),0)</f>
        <v>68</v>
      </c>
      <c r="Z38">
        <f>VLOOKUP($B38,'IPL20 - Most Runs'!$B$2:$N$135,3,FALSE)</f>
        <v>17</v>
      </c>
      <c r="AA38">
        <f>VLOOKUP($B38,'IPL21 - Most Runs'!$B$2:$N$151,3,FALSE)</f>
        <v>7</v>
      </c>
      <c r="AB38">
        <f>VLOOKUP($B38,'IPL22 - Most Runs'!$B$2:$N$164,3,FALSE)</f>
        <v>10</v>
      </c>
      <c r="AC38">
        <f>VLOOKUP($B38,'IPL20 - Most Runs'!$B$2:$N$135,5,FALSE)</f>
        <v>352</v>
      </c>
      <c r="AD38">
        <f>VLOOKUP($B38,'IPL21 - Most Runs'!$B$2:$N$151,5,FALSE)</f>
        <v>89</v>
      </c>
      <c r="AE38">
        <f>VLOOKUP($B38,'IPL22 - Most Runs'!$B$2:$N$164,5,FALSE)</f>
        <v>156</v>
      </c>
      <c r="AF38">
        <f>VLOOKUP($B38,'IPL20 - Most Runs'!$B$2:$N$135,8,FALSE)</f>
        <v>237</v>
      </c>
      <c r="AG38">
        <f>VLOOKUP($B38,'IPL21 - Most Runs'!$B$2:$N$151,8,FALSE)</f>
        <v>72</v>
      </c>
      <c r="AH38">
        <f>VLOOKUP($B38,'IPL22 - Most Runs'!$B$2:$N$164,8,FALSE)</f>
        <v>106</v>
      </c>
      <c r="AI38">
        <f>VLOOKUP($B38,'IPL20 - Most Runs'!$B$2:$O$135,14,FALSE)</f>
        <v>0.19831223628691982</v>
      </c>
      <c r="AJ38">
        <f>VLOOKUP($B38,'IPL21 - Most Runs'!$B$2:$O$151,14,FALSE)</f>
        <v>0.16666666666666666</v>
      </c>
      <c r="AK38">
        <f>VLOOKUP($B38,'IPL22 - Most Runs'!$B$2:$O$164,14,FALSE)</f>
        <v>0.18867924528301888</v>
      </c>
    </row>
    <row r="39" spans="1:37" ht="15.75" customHeight="1" x14ac:dyDescent="0.2">
      <c r="A39" t="s">
        <v>2961</v>
      </c>
      <c r="B39" s="6" t="s">
        <v>509</v>
      </c>
      <c r="C39" t="s">
        <v>77</v>
      </c>
      <c r="D39" s="30">
        <f>COUNTIFS('IPLPlayerAuctionData (20-22)'!$A:$A,'IPL - Batsman Shortlist'!$B47,'IPLPlayerAuctionData (20-22)'!$F:$F,2020)</f>
        <v>1</v>
      </c>
      <c r="E39" s="30">
        <f>COUNTIFS('IPLPlayerAuctionData (20-22)'!$A:$A,'IPL - Batsman Shortlist'!$B47,'IPLPlayerAuctionData (20-22)'!$F:$F,2021)</f>
        <v>1</v>
      </c>
      <c r="F39" s="30">
        <f>COUNTIFS('IPLPlayerAuctionData (20-22)'!$A:$A,'IPL - Batsman Shortlist'!$B47,'IPLPlayerAuctionData (20-22)'!$F:$F,2022)</f>
        <v>1</v>
      </c>
      <c r="G39" s="30">
        <v>1</v>
      </c>
      <c r="H39" s="30">
        <v>1</v>
      </c>
      <c r="I39" s="30">
        <v>1</v>
      </c>
      <c r="J39" s="30">
        <v>11</v>
      </c>
      <c r="K39" s="30">
        <v>12</v>
      </c>
      <c r="L39" s="30">
        <v>13</v>
      </c>
      <c r="M39" s="15">
        <v>36</v>
      </c>
      <c r="N39" s="15">
        <v>3</v>
      </c>
      <c r="O39">
        <v>3</v>
      </c>
      <c r="P39">
        <v>0</v>
      </c>
      <c r="Q39">
        <v>1</v>
      </c>
      <c r="R39">
        <v>0</v>
      </c>
      <c r="S39">
        <f>IF(N39-O39&lt;0,1,0)</f>
        <v>0</v>
      </c>
      <c r="T39">
        <f>_xlfn.IFNA(INDEX('IPL20 - Most Runs'!$A:$A,MATCH('IPL - Batsman Shortlist'!$B47,'IPL20 - Most Runs'!$B:$B,0)),0)</f>
        <v>19</v>
      </c>
      <c r="U39">
        <f>_xlfn.IFNA(INDEX('IPL20 - Best Strikerate'!$A:$A,MATCH('IPL - Batsman Shortlist'!$B47,'IPL20 - Best Strikerate'!$B:$B,0)),0)</f>
        <v>23</v>
      </c>
      <c r="V39">
        <f>_xlfn.IFNA(INDEX('IPL21 - Most Runs'!$A:$A,MATCH('IPL - Batsman Shortlist'!$B47,'IPL21 - Most Runs'!$B:$B,0)),0)</f>
        <v>14</v>
      </c>
      <c r="W39">
        <f>_xlfn.IFNA(INDEX('IPL21 - Best Strikerate'!$A:$A,MATCH('IPL - Batsman Shortlist'!$B47,'IPL21 - Best Strikerate'!$B:$B,0)),0)</f>
        <v>43</v>
      </c>
      <c r="X39">
        <f>_xlfn.IFNA(INDEX('IPL22 - Most Runs'!$A:$A,MATCH('IPL - Batsman Shortlist'!$B47,'IPL22 - Most Runs'!$B:$B,0)),0)</f>
        <v>21</v>
      </c>
      <c r="Y39">
        <f>_xlfn.IFNA(INDEX('IPL22 - Best Strikerate'!$A:$A,MATCH('IPL - Batsman Shortlist'!$B47,'IPL22 - Best Strikerate'!$B:$B,0)),0)</f>
        <v>37</v>
      </c>
      <c r="Z39">
        <f>VLOOKUP($B39,'IPL20 - Most Runs'!$B$2:$N$135,3,FALSE)</f>
        <v>11</v>
      </c>
      <c r="AA39">
        <f>VLOOKUP($B39,'IPL21 - Most Runs'!$B$2:$N$151,3,FALSE)</f>
        <v>12</v>
      </c>
      <c r="AB39">
        <f>VLOOKUP($B39,'IPL22 - Most Runs'!$B$2:$N$164,3,FALSE)</f>
        <v>12</v>
      </c>
      <c r="AC39">
        <f>VLOOKUP($B39,'IPL20 - Most Runs'!$B$2:$N$135,5,FALSE)</f>
        <v>424</v>
      </c>
      <c r="AD39">
        <f>VLOOKUP($B39,'IPL21 - Most Runs'!$B$2:$N$151,5,FALSE)</f>
        <v>441</v>
      </c>
      <c r="AE39">
        <f>VLOOKUP($B39,'IPL22 - Most Runs'!$B$2:$N$164,5,FALSE)</f>
        <v>196</v>
      </c>
      <c r="AF39">
        <f>VLOOKUP($B39,'IPL20 - Most Runs'!$B$2:$N$135,8,FALSE)</f>
        <v>271</v>
      </c>
      <c r="AG39">
        <f>VLOOKUP($B39,'IPL21 - Most Runs'!$B$2:$N$151,8,FALSE)</f>
        <v>314</v>
      </c>
      <c r="AH39">
        <f>VLOOKUP($B39,'IPL22 - Most Runs'!$B$2:$N$164,8,FALSE)</f>
        <v>160</v>
      </c>
      <c r="AI39">
        <f>VLOOKUP($B39,'IPL20 - Most Runs'!$B$2:$O$135,14,FALSE)</f>
        <v>0.21771217712177121</v>
      </c>
      <c r="AJ39">
        <f>VLOOKUP($B39,'IPL21 - Most Runs'!$B$2:$O$151,14,FALSE)</f>
        <v>0.19108280254777071</v>
      </c>
      <c r="AK39">
        <f>VLOOKUP($B39,'IPL22 - Most Runs'!$B$2:$O$164,14,FALSE)</f>
        <v>0.18124999999999999</v>
      </c>
    </row>
    <row r="40" spans="1:37" ht="15.75" customHeight="1" x14ac:dyDescent="0.2">
      <c r="A40" t="s">
        <v>2962</v>
      </c>
      <c r="B40" s="6" t="s">
        <v>229</v>
      </c>
      <c r="C40" t="s">
        <v>73</v>
      </c>
      <c r="D40" s="30">
        <f>COUNTIFS('IPLPlayerAuctionData (20-22)'!$A:$A,'IPL - Batsman Shortlist'!$B61,'IPLPlayerAuctionData (20-22)'!$F:$F,2020)</f>
        <v>1</v>
      </c>
      <c r="E40" s="30">
        <f>COUNTIFS('IPLPlayerAuctionData (20-22)'!$A:$A,'IPL - Batsman Shortlist'!$B61,'IPLPlayerAuctionData (20-22)'!$F:$F,2021)</f>
        <v>1</v>
      </c>
      <c r="F40" s="30">
        <f>COUNTIFS('IPLPlayerAuctionData (20-22)'!$A:$A,'IPL - Batsman Shortlist'!$B61,'IPLPlayerAuctionData (20-22)'!$F:$F,2022)</f>
        <v>1</v>
      </c>
      <c r="G40" s="30">
        <v>1</v>
      </c>
      <c r="H40" s="30">
        <v>1</v>
      </c>
      <c r="I40" s="30">
        <v>1</v>
      </c>
      <c r="J40" s="30">
        <v>3</v>
      </c>
      <c r="K40" s="30">
        <v>15</v>
      </c>
      <c r="L40" s="30">
        <v>10</v>
      </c>
      <c r="M40" s="15">
        <v>28</v>
      </c>
      <c r="N40" s="15">
        <v>1</v>
      </c>
      <c r="O40">
        <v>3</v>
      </c>
      <c r="P40">
        <v>0</v>
      </c>
      <c r="Q40">
        <v>1</v>
      </c>
      <c r="R40">
        <v>1</v>
      </c>
      <c r="S40">
        <f>IF(N40-O40&lt;0,1,0)</f>
        <v>1</v>
      </c>
      <c r="T40">
        <f>_xlfn.IFNA(INDEX('IPL20 - Most Runs'!$A:$A,MATCH('IPL - Batsman Shortlist'!$B61,'IPL20 - Most Runs'!$B:$B,0)),0)</f>
        <v>40</v>
      </c>
      <c r="U40">
        <f>_xlfn.IFNA(INDEX('IPL20 - Best Strikerate'!$A:$A,MATCH('IPL - Batsman Shortlist'!$B61,'IPL20 - Best Strikerate'!$B:$B,0)),0)</f>
        <v>49</v>
      </c>
      <c r="V40">
        <f>_xlfn.IFNA(INDEX('IPL21 - Most Runs'!$A:$A,MATCH('IPL - Batsman Shortlist'!$B61,'IPL21 - Most Runs'!$B:$B,0)),0)</f>
        <v>51</v>
      </c>
      <c r="W40">
        <f>_xlfn.IFNA(INDEX('IPL21 - Best Strikerate'!$A:$A,MATCH('IPL - Batsman Shortlist'!$B61,'IPL21 - Best Strikerate'!$B:$B,0)),0)</f>
        <v>0</v>
      </c>
      <c r="X40">
        <f>_xlfn.IFNA(INDEX('IPL22 - Most Runs'!$A:$A,MATCH('IPL - Batsman Shortlist'!$B61,'IPL22 - Most Runs'!$B:$B,0)),0)</f>
        <v>44</v>
      </c>
      <c r="Y40">
        <f>_xlfn.IFNA(INDEX('IPL22 - Best Strikerate'!$A:$A,MATCH('IPL - Batsman Shortlist'!$B61,'IPL22 - Best Strikerate'!$B:$B,0)),0)</f>
        <v>54</v>
      </c>
      <c r="Z40">
        <f>VLOOKUP($B40,'IPL20 - Most Runs'!$B$2:$N$135,3,FALSE)</f>
        <v>3</v>
      </c>
      <c r="AA40">
        <f>VLOOKUP($B40,'IPL21 - Most Runs'!$B$2:$N$151,3,FALSE)</f>
        <v>15</v>
      </c>
      <c r="AB40">
        <f>VLOOKUP($B40,'IPL22 - Most Runs'!$B$2:$N$164,3,FALSE)</f>
        <v>10</v>
      </c>
      <c r="AC40">
        <f>VLOOKUP($B40,'IPL20 - Most Runs'!$B$2:$N$135,5,FALSE)</f>
        <v>12</v>
      </c>
      <c r="AD40">
        <f>VLOOKUP($B40,'IPL21 - Most Runs'!$B$2:$N$151,5,FALSE)</f>
        <v>357</v>
      </c>
      <c r="AE40">
        <f>VLOOKUP($B40,'IPL22 - Most Runs'!$B$2:$N$164,5,FALSE)</f>
        <v>244</v>
      </c>
      <c r="AF40">
        <f>VLOOKUP($B40,'IPL20 - Most Runs'!$B$2:$N$135,8,FALSE)</f>
        <v>16</v>
      </c>
      <c r="AG40">
        <f>VLOOKUP($B40,'IPL21 - Most Runs'!$B$2:$N$151,8,FALSE)</f>
        <v>260</v>
      </c>
      <c r="AH40">
        <f>VLOOKUP($B40,'IPL22 - Most Runs'!$B$2:$N$164,8,FALSE)</f>
        <v>177</v>
      </c>
      <c r="AI40">
        <f>VLOOKUP($B40,'IPL20 - Most Runs'!$B$2:$O$135,14,FALSE)</f>
        <v>6.25E-2</v>
      </c>
      <c r="AJ40">
        <f>VLOOKUP($B40,'IPL21 - Most Runs'!$B$2:$O$151,14,FALSE)</f>
        <v>0.19230769230769232</v>
      </c>
      <c r="AK40">
        <f>VLOOKUP($B40,'IPL22 - Most Runs'!$B$2:$O$164,14,FALSE)</f>
        <v>0.19774011299435029</v>
      </c>
    </row>
    <row r="41" spans="1:37" ht="15.75" customHeight="1" x14ac:dyDescent="0.2">
      <c r="A41" t="s">
        <v>2964</v>
      </c>
      <c r="B41" s="6" t="s">
        <v>520</v>
      </c>
      <c r="C41" t="s">
        <v>77</v>
      </c>
      <c r="D41" s="30">
        <f>COUNTIFS('IPLPlayerAuctionData (20-22)'!$A:$A,'IPL - Batsman Shortlist'!$B38,'IPLPlayerAuctionData (20-22)'!$F:$F,2020)</f>
        <v>1</v>
      </c>
      <c r="E41" s="30">
        <f>COUNTIFS('IPLPlayerAuctionData (20-22)'!$A:$A,'IPL - Batsman Shortlist'!$B38,'IPLPlayerAuctionData (20-22)'!$F:$F,2021)</f>
        <v>1</v>
      </c>
      <c r="F41" s="30">
        <f>COUNTIFS('IPLPlayerAuctionData (20-22)'!$A:$A,'IPL - Batsman Shortlist'!$B38,'IPLPlayerAuctionData (20-22)'!$F:$F,2022)</f>
        <v>1</v>
      </c>
      <c r="G41" s="30">
        <v>1</v>
      </c>
      <c r="H41" s="30">
        <v>1</v>
      </c>
      <c r="I41" s="30">
        <v>1</v>
      </c>
      <c r="J41" s="30">
        <v>9</v>
      </c>
      <c r="K41" s="30">
        <v>15</v>
      </c>
      <c r="L41" s="30">
        <v>15</v>
      </c>
      <c r="M41" s="15">
        <v>39</v>
      </c>
      <c r="N41" s="15">
        <v>3</v>
      </c>
      <c r="O41">
        <v>3</v>
      </c>
      <c r="P41">
        <v>0</v>
      </c>
      <c r="Q41">
        <v>1</v>
      </c>
      <c r="R41">
        <v>0</v>
      </c>
      <c r="S41">
        <f>IF(N41-O41&lt;0,1,0)</f>
        <v>0</v>
      </c>
      <c r="T41">
        <f>_xlfn.IFNA(INDEX('IPL20 - Most Runs'!$A:$A,MATCH('IPL - Batsman Shortlist'!$B38,'IPL20 - Most Runs'!$B:$B,0)),0)</f>
        <v>20</v>
      </c>
      <c r="U41">
        <f>_xlfn.IFNA(INDEX('IPL20 - Best Strikerate'!$A:$A,MATCH('IPL - Batsman Shortlist'!$B38,'IPL20 - Best Strikerate'!$B:$B,0)),0)</f>
        <v>10</v>
      </c>
      <c r="V41">
        <f>_xlfn.IFNA(INDEX('IPL21 - Most Runs'!$A:$A,MATCH('IPL - Batsman Shortlist'!$B38,'IPL21 - Most Runs'!$B:$B,0)),0)</f>
        <v>59</v>
      </c>
      <c r="W41">
        <f>_xlfn.IFNA(INDEX('IPL21 - Best Strikerate'!$A:$A,MATCH('IPL - Batsman Shortlist'!$B38,'IPL21 - Best Strikerate'!$B:$B,0)),0)</f>
        <v>40</v>
      </c>
      <c r="X41">
        <f>_xlfn.IFNA(INDEX('IPL22 - Most Runs'!$A:$A,MATCH('IPL - Batsman Shortlist'!$B38,'IPL22 - Most Runs'!$B:$B,0)),0)</f>
        <v>62</v>
      </c>
      <c r="Y41">
        <f>_xlfn.IFNA(INDEX('IPL22 - Best Strikerate'!$A:$A,MATCH('IPL - Batsman Shortlist'!$B38,'IPL22 - Best Strikerate'!$B:$B,0)),0)</f>
        <v>28</v>
      </c>
      <c r="Z41">
        <f>VLOOKUP($B41,'IPL20 - Most Runs'!$B$2:$N$135,3,FALSE)</f>
        <v>3</v>
      </c>
      <c r="AA41">
        <f>VLOOKUP($B41,'IPL21 - Most Runs'!$B$2:$N$151,3,FALSE)</f>
        <v>4</v>
      </c>
      <c r="AB41">
        <f>VLOOKUP($B41,'IPL22 - Most Runs'!$B$2:$N$164,3,FALSE)</f>
        <v>5</v>
      </c>
      <c r="AC41">
        <f>VLOOKUP($B41,'IPL20 - Most Runs'!$B$2:$N$135,5,FALSE)</f>
        <v>17</v>
      </c>
      <c r="AD41">
        <f>VLOOKUP($B41,'IPL21 - Most Runs'!$B$2:$N$151,5,FALSE)</f>
        <v>20</v>
      </c>
      <c r="AE41">
        <f>VLOOKUP($B41,'IPL22 - Most Runs'!$B$2:$N$164,5,FALSE)</f>
        <v>30</v>
      </c>
      <c r="AF41">
        <f>VLOOKUP($B41,'IPL20 - Most Runs'!$B$2:$N$135,8,FALSE)</f>
        <v>14</v>
      </c>
      <c r="AG41">
        <f>VLOOKUP($B41,'IPL21 - Most Runs'!$B$2:$N$151,8,FALSE)</f>
        <v>26</v>
      </c>
      <c r="AH41">
        <f>VLOOKUP($B41,'IPL22 - Most Runs'!$B$2:$N$164,8,FALSE)</f>
        <v>33</v>
      </c>
      <c r="AI41">
        <f>VLOOKUP($B41,'IPL20 - Most Runs'!$B$2:$O$135,14,FALSE)</f>
        <v>0.14285714285714285</v>
      </c>
      <c r="AJ41">
        <f>VLOOKUP($B41,'IPL21 - Most Runs'!$B$2:$O$151,14,FALSE)</f>
        <v>7.6923076923076927E-2</v>
      </c>
      <c r="AK41">
        <f>VLOOKUP($B41,'IPL22 - Most Runs'!$B$2:$O$164,14,FALSE)</f>
        <v>0.15151515151515152</v>
      </c>
    </row>
    <row r="42" spans="1:37" ht="15.75" customHeight="1" x14ac:dyDescent="0.2">
      <c r="A42" t="s">
        <v>2965</v>
      </c>
      <c r="B42" s="6" t="s">
        <v>643</v>
      </c>
      <c r="C42" t="s">
        <v>2789</v>
      </c>
      <c r="D42" s="30">
        <f>COUNTIFS('IPLPlayerAuctionData (20-22)'!$A:$A,'IPL - Batsman Shortlist'!$B18,'IPLPlayerAuctionData (20-22)'!$F:$F,2020)</f>
        <v>1</v>
      </c>
      <c r="E42" s="30">
        <f>COUNTIFS('IPLPlayerAuctionData (20-22)'!$A:$A,'IPL - Batsman Shortlist'!$B18,'IPLPlayerAuctionData (20-22)'!$F:$F,2021)</f>
        <v>1</v>
      </c>
      <c r="F42" s="30">
        <f>COUNTIFS('IPLPlayerAuctionData (20-22)'!$A:$A,'IPL - Batsman Shortlist'!$B18,'IPLPlayerAuctionData (20-22)'!$F:$F,2022)</f>
        <v>1</v>
      </c>
      <c r="G42" s="30">
        <v>1</v>
      </c>
      <c r="H42" s="30">
        <v>1</v>
      </c>
      <c r="I42" s="30">
        <v>1</v>
      </c>
      <c r="J42" s="30">
        <v>14</v>
      </c>
      <c r="K42" s="30">
        <v>16</v>
      </c>
      <c r="L42" s="30">
        <v>14</v>
      </c>
      <c r="M42" s="15">
        <v>44</v>
      </c>
      <c r="N42" s="15">
        <v>3</v>
      </c>
      <c r="O42">
        <v>3</v>
      </c>
      <c r="P42">
        <v>0</v>
      </c>
      <c r="Q42">
        <v>1</v>
      </c>
      <c r="R42">
        <v>0</v>
      </c>
      <c r="S42">
        <f>IF(N42-O42&lt;0,1,0)</f>
        <v>0</v>
      </c>
      <c r="T42">
        <f>_xlfn.IFNA(INDEX('IPL20 - Most Runs'!$A:$A,MATCH('IPL - Batsman Shortlist'!$B18,'IPL20 - Most Runs'!$B:$B,0)),0)</f>
        <v>105</v>
      </c>
      <c r="U42">
        <f>_xlfn.IFNA(INDEX('IPL20 - Best Strikerate'!$A:$A,MATCH('IPL - Batsman Shortlist'!$B18,'IPL20 - Best Strikerate'!$B:$B,0)),0)</f>
        <v>0</v>
      </c>
      <c r="V42">
        <f>_xlfn.IFNA(INDEX('IPL21 - Most Runs'!$A:$A,MATCH('IPL - Batsman Shortlist'!$B18,'IPL21 - Most Runs'!$B:$B,0)),0)</f>
        <v>77</v>
      </c>
      <c r="W42">
        <f>_xlfn.IFNA(INDEX('IPL21 - Best Strikerate'!$A:$A,MATCH('IPL - Batsman Shortlist'!$B18,'IPL21 - Best Strikerate'!$B:$B,0)),0)</f>
        <v>0</v>
      </c>
      <c r="X42">
        <f>_xlfn.IFNA(INDEX('IPL22 - Most Runs'!$A:$A,MATCH('IPL - Batsman Shortlist'!$B18,'IPL22 - Most Runs'!$B:$B,0)),0)</f>
        <v>108</v>
      </c>
      <c r="Y42">
        <f>_xlfn.IFNA(INDEX('IPL22 - Best Strikerate'!$A:$A,MATCH('IPL - Batsman Shortlist'!$B18,'IPL22 - Best Strikerate'!$B:$B,0)),0)</f>
        <v>0</v>
      </c>
      <c r="Z42">
        <f>VLOOKUP($B42,'IPL20 - Most Runs'!$B$2:$N$135,3,FALSE)</f>
        <v>12</v>
      </c>
      <c r="AA42">
        <f>VLOOKUP($B42,'IPL21 - Most Runs'!$B$2:$N$151,3,FALSE)</f>
        <v>11</v>
      </c>
      <c r="AB42">
        <f>VLOOKUP($B42,'IPL22 - Most Runs'!$B$2:$N$164,3,FALSE)</f>
        <v>13</v>
      </c>
      <c r="AC42">
        <f>VLOOKUP($B42,'IPL20 - Most Runs'!$B$2:$N$135,5,FALSE)</f>
        <v>200</v>
      </c>
      <c r="AD42">
        <f>VLOOKUP($B42,'IPL21 - Most Runs'!$B$2:$N$151,5,FALSE)</f>
        <v>114</v>
      </c>
      <c r="AE42">
        <f>VLOOKUP($B42,'IPL22 - Most Runs'!$B$2:$N$164,5,FALSE)</f>
        <v>232</v>
      </c>
      <c r="AF42">
        <f>VLOOKUP($B42,'IPL20 - Most Runs'!$B$2:$N$135,8,FALSE)</f>
        <v>172</v>
      </c>
      <c r="AG42">
        <f>VLOOKUP($B42,'IPL21 - Most Runs'!$B$2:$N$151,8,FALSE)</f>
        <v>107</v>
      </c>
      <c r="AH42">
        <f>VLOOKUP($B42,'IPL22 - Most Runs'!$B$2:$N$164,8,FALSE)</f>
        <v>188</v>
      </c>
      <c r="AI42">
        <f>VLOOKUP($B42,'IPL20 - Most Runs'!$B$2:$O$135,14,FALSE)</f>
        <v>0.13372093023255813</v>
      </c>
      <c r="AJ42">
        <f>VLOOKUP($B42,'IPL21 - Most Runs'!$B$2:$O$151,14,FALSE)</f>
        <v>0.14018691588785046</v>
      </c>
      <c r="AK42">
        <f>VLOOKUP($B42,'IPL22 - Most Runs'!$B$2:$O$164,14,FALSE)</f>
        <v>0.16489361702127658</v>
      </c>
    </row>
    <row r="43" spans="1:37" ht="15.75" customHeight="1" x14ac:dyDescent="0.2">
      <c r="A43" t="s">
        <v>2966</v>
      </c>
      <c r="B43" s="6" t="s">
        <v>239</v>
      </c>
      <c r="C43" t="s">
        <v>77</v>
      </c>
      <c r="D43" s="30">
        <f>COUNTIFS('IPLPlayerAuctionData (20-22)'!$A:$A,'IPL - Batsman Shortlist'!$B72,'IPLPlayerAuctionData (20-22)'!$F:$F,2020)</f>
        <v>1</v>
      </c>
      <c r="E43" s="30">
        <f>COUNTIFS('IPLPlayerAuctionData (20-22)'!$A:$A,'IPL - Batsman Shortlist'!$B72,'IPLPlayerAuctionData (20-22)'!$F:$F,2021)</f>
        <v>1</v>
      </c>
      <c r="F43" s="30">
        <f>COUNTIFS('IPLPlayerAuctionData (20-22)'!$A:$A,'IPL - Batsman Shortlist'!$B72,'IPLPlayerAuctionData (20-22)'!$F:$F,2022)</f>
        <v>1</v>
      </c>
      <c r="G43" s="30">
        <v>1</v>
      </c>
      <c r="H43" s="30">
        <v>1</v>
      </c>
      <c r="I43" s="30">
        <v>1</v>
      </c>
      <c r="J43" s="30">
        <v>9</v>
      </c>
      <c r="K43" s="30">
        <v>3</v>
      </c>
      <c r="L43" s="30">
        <v>8</v>
      </c>
      <c r="M43" s="15">
        <v>20</v>
      </c>
      <c r="N43" s="15">
        <v>1</v>
      </c>
      <c r="O43">
        <v>3</v>
      </c>
      <c r="P43">
        <v>0</v>
      </c>
      <c r="Q43">
        <v>1</v>
      </c>
      <c r="R43">
        <v>0</v>
      </c>
      <c r="S43">
        <f>IF(N43-O43&lt;0,1,0)</f>
        <v>1</v>
      </c>
      <c r="T43">
        <f>_xlfn.IFNA(INDEX('IPL20 - Most Runs'!$A:$A,MATCH('IPL - Batsman Shortlist'!$B72,'IPL20 - Most Runs'!$B:$B,0)),0)</f>
        <v>72</v>
      </c>
      <c r="U43">
        <f>_xlfn.IFNA(INDEX('IPL20 - Best Strikerate'!$A:$A,MATCH('IPL - Batsman Shortlist'!$B72,'IPL20 - Best Strikerate'!$B:$B,0)),0)</f>
        <v>0</v>
      </c>
      <c r="V43">
        <f>_xlfn.IFNA(INDEX('IPL21 - Most Runs'!$A:$A,MATCH('IPL - Batsman Shortlist'!$B72,'IPL21 - Most Runs'!$B:$B,0)),0)</f>
        <v>118</v>
      </c>
      <c r="W43">
        <f>_xlfn.IFNA(INDEX('IPL21 - Best Strikerate'!$A:$A,MATCH('IPL - Batsman Shortlist'!$B72,'IPL21 - Best Strikerate'!$B:$B,0)),0)</f>
        <v>0</v>
      </c>
      <c r="X43">
        <f>_xlfn.IFNA(INDEX('IPL22 - Most Runs'!$A:$A,MATCH('IPL - Batsman Shortlist'!$B72,'IPL22 - Most Runs'!$B:$B,0)),0)</f>
        <v>128</v>
      </c>
      <c r="Y43">
        <f>_xlfn.IFNA(INDEX('IPL22 - Best Strikerate'!$A:$A,MATCH('IPL - Batsman Shortlist'!$B72,'IPL22 - Best Strikerate'!$B:$B,0)),0)</f>
        <v>0</v>
      </c>
      <c r="Z43">
        <f>VLOOKUP($B43,'IPL20 - Most Runs'!$B$2:$N$135,3,FALSE)</f>
        <v>1</v>
      </c>
      <c r="AA43">
        <f>VLOOKUP($B43,'IPL21 - Most Runs'!$B$2:$N$151,3,FALSE)</f>
        <v>2</v>
      </c>
      <c r="AB43">
        <f>VLOOKUP($B43,'IPL22 - Most Runs'!$B$2:$N$164,3,FALSE)</f>
        <v>5</v>
      </c>
      <c r="AC43">
        <f>VLOOKUP($B43,'IPL20 - Most Runs'!$B$2:$N$135,5,FALSE)</f>
        <v>4</v>
      </c>
      <c r="AD43">
        <f>VLOOKUP($B43,'IPL21 - Most Runs'!$B$2:$N$151,5,FALSE)</f>
        <v>15</v>
      </c>
      <c r="AE43">
        <f>VLOOKUP($B43,'IPL22 - Most Runs'!$B$2:$N$164,5,FALSE)</f>
        <v>12</v>
      </c>
      <c r="AF43">
        <f>VLOOKUP($B43,'IPL20 - Most Runs'!$B$2:$N$135,8,FALSE)</f>
        <v>4</v>
      </c>
      <c r="AG43">
        <f>VLOOKUP($B43,'IPL21 - Most Runs'!$B$2:$N$151,8,FALSE)</f>
        <v>24</v>
      </c>
      <c r="AH43">
        <f>VLOOKUP($B43,'IPL22 - Most Runs'!$B$2:$N$164,8,FALSE)</f>
        <v>14</v>
      </c>
      <c r="AI43">
        <f>VLOOKUP($B43,'IPL20 - Most Runs'!$B$2:$O$135,14,FALSE)</f>
        <v>0</v>
      </c>
      <c r="AJ43">
        <f>VLOOKUP($B43,'IPL21 - Most Runs'!$B$2:$O$151,14,FALSE)</f>
        <v>4.1666666666666664E-2</v>
      </c>
      <c r="AK43">
        <f>VLOOKUP($B43,'IPL22 - Most Runs'!$B$2:$O$164,14,FALSE)</f>
        <v>0.14285714285714285</v>
      </c>
    </row>
    <row r="44" spans="1:37" ht="15.75" customHeight="1" x14ac:dyDescent="0.2">
      <c r="A44" t="s">
        <v>2967</v>
      </c>
      <c r="B44" s="6" t="s">
        <v>243</v>
      </c>
      <c r="C44" t="s">
        <v>73</v>
      </c>
      <c r="D44" s="30">
        <f>COUNTIFS('IPLPlayerAuctionData (20-22)'!$A:$A,'IPL - Batsman Shortlist'!$B83,'IPLPlayerAuctionData (20-22)'!$F:$F,2020)</f>
        <v>1</v>
      </c>
      <c r="E44" s="30">
        <f>COUNTIFS('IPLPlayerAuctionData (20-22)'!$A:$A,'IPL - Batsman Shortlist'!$B83,'IPLPlayerAuctionData (20-22)'!$F:$F,2021)</f>
        <v>1</v>
      </c>
      <c r="F44" s="30">
        <f>COUNTIFS('IPLPlayerAuctionData (20-22)'!$A:$A,'IPL - Batsman Shortlist'!$B83,'IPLPlayerAuctionData (20-22)'!$F:$F,2022)</f>
        <v>1</v>
      </c>
      <c r="G44" s="30">
        <v>1</v>
      </c>
      <c r="H44" s="30">
        <v>1</v>
      </c>
      <c r="I44" s="30">
        <v>1</v>
      </c>
      <c r="J44" s="30">
        <v>7</v>
      </c>
      <c r="K44" s="30">
        <v>5</v>
      </c>
      <c r="L44" s="30">
        <v>1</v>
      </c>
      <c r="M44" s="15">
        <v>13</v>
      </c>
      <c r="N44" s="15">
        <v>3</v>
      </c>
      <c r="O44">
        <v>3</v>
      </c>
      <c r="P44">
        <v>0</v>
      </c>
      <c r="Q44">
        <v>1</v>
      </c>
      <c r="R44">
        <v>1</v>
      </c>
      <c r="S44">
        <f>IF(N44-O44&lt;0,1,0)</f>
        <v>0</v>
      </c>
      <c r="T44">
        <f>_xlfn.IFNA(INDEX('IPL20 - Most Runs'!$A:$A,MATCH('IPL - Batsman Shortlist'!$B83,'IPL20 - Most Runs'!$B:$B,0)),0)</f>
        <v>71</v>
      </c>
      <c r="U44">
        <f>_xlfn.IFNA(INDEX('IPL20 - Best Strikerate'!$A:$A,MATCH('IPL - Batsman Shortlist'!$B83,'IPL20 - Best Strikerate'!$B:$B,0)),0)</f>
        <v>0</v>
      </c>
      <c r="V44">
        <f>_xlfn.IFNA(INDEX('IPL21 - Most Runs'!$A:$A,MATCH('IPL - Batsman Shortlist'!$B83,'IPL21 - Most Runs'!$B:$B,0)),0)</f>
        <v>25</v>
      </c>
      <c r="W44">
        <f>_xlfn.IFNA(INDEX('IPL21 - Best Strikerate'!$A:$A,MATCH('IPL - Batsman Shortlist'!$B83,'IPL21 - Best Strikerate'!$B:$B,0)),0)</f>
        <v>10</v>
      </c>
      <c r="X44">
        <f>_xlfn.IFNA(INDEX('IPL22 - Most Runs'!$A:$A,MATCH('IPL - Batsman Shortlist'!$B83,'IPL22 - Most Runs'!$B:$B,0)),0)</f>
        <v>36</v>
      </c>
      <c r="Y44">
        <f>_xlfn.IFNA(INDEX('IPL22 - Best Strikerate'!$A:$A,MATCH('IPL - Batsman Shortlist'!$B83,'IPL22 - Best Strikerate'!$B:$B,0)),0)</f>
        <v>56</v>
      </c>
      <c r="Z44">
        <f>VLOOKUP($B44,'IPL20 - Most Runs'!$B$2:$N$135,3,FALSE)</f>
        <v>2</v>
      </c>
      <c r="AA44">
        <f>VLOOKUP($B44,'IPL21 - Most Runs'!$B$2:$N$151,3,FALSE)</f>
        <v>2</v>
      </c>
      <c r="AB44">
        <f>VLOOKUP($B44,'IPL22 - Most Runs'!$B$2:$N$164,3,FALSE)</f>
        <v>1</v>
      </c>
      <c r="AC44">
        <f>VLOOKUP($B44,'IPL20 - Most Runs'!$B$2:$N$135,5,FALSE)</f>
        <v>25</v>
      </c>
      <c r="AD44">
        <f>VLOOKUP($B44,'IPL21 - Most Runs'!$B$2:$N$151,5,FALSE)</f>
        <v>4</v>
      </c>
      <c r="AE44">
        <f>VLOOKUP($B44,'IPL22 - Most Runs'!$B$2:$N$164,5,FALSE)</f>
        <v>1</v>
      </c>
      <c r="AF44">
        <f>VLOOKUP($B44,'IPL20 - Most Runs'!$B$2:$N$135,8,FALSE)</f>
        <v>15</v>
      </c>
      <c r="AG44">
        <f>VLOOKUP($B44,'IPL21 - Most Runs'!$B$2:$N$151,8,FALSE)</f>
        <v>5</v>
      </c>
      <c r="AH44">
        <f>VLOOKUP($B44,'IPL22 - Most Runs'!$B$2:$N$164,8,FALSE)</f>
        <v>2</v>
      </c>
      <c r="AI44">
        <f>VLOOKUP($B44,'IPL20 - Most Runs'!$B$2:$O$135,14,FALSE)</f>
        <v>0.26666666666666666</v>
      </c>
      <c r="AJ44">
        <f>VLOOKUP($B44,'IPL21 - Most Runs'!$B$2:$O$151,14,FALSE)</f>
        <v>0</v>
      </c>
      <c r="AK44">
        <f>VLOOKUP($B44,'IPL22 - Most Runs'!$B$2:$O$164,14,FALSE)</f>
        <v>0</v>
      </c>
    </row>
    <row r="45" spans="1:37" ht="15.75" customHeight="1" x14ac:dyDescent="0.2">
      <c r="A45" t="s">
        <v>2968</v>
      </c>
      <c r="B45" s="6" t="s">
        <v>245</v>
      </c>
      <c r="C45" t="s">
        <v>77</v>
      </c>
      <c r="D45" s="30">
        <f>COUNTIFS('IPLPlayerAuctionData (20-22)'!$A:$A,'IPL - Batsman Shortlist'!$B78,'IPLPlayerAuctionData (20-22)'!$F:$F,2020)</f>
        <v>1</v>
      </c>
      <c r="E45" s="30">
        <f>COUNTIFS('IPLPlayerAuctionData (20-22)'!$A:$A,'IPL - Batsman Shortlist'!$B78,'IPLPlayerAuctionData (20-22)'!$F:$F,2021)</f>
        <v>1</v>
      </c>
      <c r="F45" s="30">
        <f>COUNTIFS('IPLPlayerAuctionData (20-22)'!$A:$A,'IPL - Batsman Shortlist'!$B78,'IPLPlayerAuctionData (20-22)'!$F:$F,2022)</f>
        <v>1</v>
      </c>
      <c r="G45" s="30">
        <v>1</v>
      </c>
      <c r="H45" s="30">
        <v>1</v>
      </c>
      <c r="I45" s="30">
        <v>1</v>
      </c>
      <c r="J45" s="30">
        <v>13</v>
      </c>
      <c r="K45" s="30">
        <v>2</v>
      </c>
      <c r="L45" s="30">
        <v>2</v>
      </c>
      <c r="M45" s="15">
        <v>17</v>
      </c>
      <c r="N45" s="15">
        <v>1</v>
      </c>
      <c r="O45">
        <v>3</v>
      </c>
      <c r="P45">
        <v>0</v>
      </c>
      <c r="Q45">
        <v>1</v>
      </c>
      <c r="R45">
        <v>0</v>
      </c>
      <c r="S45">
        <f>IF(N45-O45&lt;0,1,0)</f>
        <v>1</v>
      </c>
      <c r="T45">
        <f>_xlfn.IFNA(INDEX('IPL20 - Most Runs'!$A:$A,MATCH('IPL - Batsman Shortlist'!$B78,'IPL20 - Most Runs'!$B:$B,0)),0)</f>
        <v>101</v>
      </c>
      <c r="U45">
        <f>_xlfn.IFNA(INDEX('IPL20 - Best Strikerate'!$A:$A,MATCH('IPL - Batsman Shortlist'!$B78,'IPL20 - Best Strikerate'!$B:$B,0)),0)</f>
        <v>0</v>
      </c>
      <c r="V45">
        <f>_xlfn.IFNA(INDEX('IPL21 - Most Runs'!$A:$A,MATCH('IPL - Batsman Shortlist'!$B78,'IPL21 - Most Runs'!$B:$B,0)),0)</f>
        <v>132</v>
      </c>
      <c r="W45">
        <f>_xlfn.IFNA(INDEX('IPL21 - Best Strikerate'!$A:$A,MATCH('IPL - Batsman Shortlist'!$B78,'IPL21 - Best Strikerate'!$B:$B,0)),0)</f>
        <v>0</v>
      </c>
      <c r="X45">
        <f>_xlfn.IFNA(INDEX('IPL22 - Most Runs'!$A:$A,MATCH('IPL - Batsman Shortlist'!$B78,'IPL22 - Most Runs'!$B:$B,0)),0)</f>
        <v>125</v>
      </c>
      <c r="Y45">
        <f>_xlfn.IFNA(INDEX('IPL22 - Best Strikerate'!$A:$A,MATCH('IPL - Batsman Shortlist'!$B78,'IPL22 - Best Strikerate'!$B:$B,0)),0)</f>
        <v>0</v>
      </c>
      <c r="Z45">
        <f>VLOOKUP($B45,'IPL20 - Most Runs'!$B$2:$N$135,3,FALSE)</f>
        <v>3</v>
      </c>
      <c r="AA45">
        <f>VLOOKUP($B45,'IPL21 - Most Runs'!$B$2:$N$151,3,FALSE)</f>
        <v>1</v>
      </c>
      <c r="AB45">
        <f>VLOOKUP($B45,'IPL22 - Most Runs'!$B$2:$N$164,3,FALSE)</f>
        <v>1</v>
      </c>
      <c r="AC45">
        <f>VLOOKUP($B45,'IPL20 - Most Runs'!$B$2:$N$135,5,FALSE)</f>
        <v>27</v>
      </c>
      <c r="AD45">
        <f>VLOOKUP($B45,'IPL21 - Most Runs'!$B$2:$N$151,5,FALSE)</f>
        <v>2</v>
      </c>
      <c r="AE45">
        <f>VLOOKUP($B45,'IPL22 - Most Runs'!$B$2:$N$164,5,FALSE)</f>
        <v>2</v>
      </c>
      <c r="AF45">
        <f>VLOOKUP($B45,'IPL20 - Most Runs'!$B$2:$N$135,8,FALSE)</f>
        <v>27</v>
      </c>
      <c r="AG45">
        <f>VLOOKUP($B45,'IPL21 - Most Runs'!$B$2:$N$151,8,FALSE)</f>
        <v>4</v>
      </c>
      <c r="AH45">
        <f>VLOOKUP($B45,'IPL22 - Most Runs'!$B$2:$N$164,8,FALSE)</f>
        <v>2</v>
      </c>
      <c r="AI45">
        <f>VLOOKUP($B45,'IPL20 - Most Runs'!$B$2:$O$135,14,FALSE)</f>
        <v>0.1111111111111111</v>
      </c>
      <c r="AJ45">
        <f>VLOOKUP($B45,'IPL21 - Most Runs'!$B$2:$O$151,14,FALSE)</f>
        <v>0</v>
      </c>
      <c r="AK45">
        <f>VLOOKUP($B45,'IPL22 - Most Runs'!$B$2:$O$164,14,FALSE)</f>
        <v>0</v>
      </c>
    </row>
    <row r="46" spans="1:37" ht="15.75" customHeight="1" x14ac:dyDescent="0.2">
      <c r="A46" t="s">
        <v>2969</v>
      </c>
      <c r="B46" s="6" t="s">
        <v>644</v>
      </c>
      <c r="C46" t="s">
        <v>73</v>
      </c>
      <c r="D46" s="30">
        <f>COUNTIFS('IPLPlayerAuctionData (20-22)'!$A:$A,'IPL - Batsman Shortlist'!$B30,'IPLPlayerAuctionData (20-22)'!$F:$F,2020)</f>
        <v>1</v>
      </c>
      <c r="E46" s="30">
        <f>COUNTIFS('IPLPlayerAuctionData (20-22)'!$A:$A,'IPL - Batsman Shortlist'!$B30,'IPLPlayerAuctionData (20-22)'!$F:$F,2021)</f>
        <v>1</v>
      </c>
      <c r="F46" s="30">
        <f>COUNTIFS('IPLPlayerAuctionData (20-22)'!$A:$A,'IPL - Batsman Shortlist'!$B30,'IPLPlayerAuctionData (20-22)'!$F:$F,2022)</f>
        <v>1</v>
      </c>
      <c r="G46" s="30">
        <v>1</v>
      </c>
      <c r="H46" s="30">
        <v>1</v>
      </c>
      <c r="I46" s="30">
        <v>1</v>
      </c>
      <c r="J46" s="30">
        <v>14</v>
      </c>
      <c r="K46" s="30">
        <v>12</v>
      </c>
      <c r="L46" s="30">
        <v>14</v>
      </c>
      <c r="M46" s="15">
        <v>40</v>
      </c>
      <c r="N46" s="15">
        <v>3</v>
      </c>
      <c r="O46">
        <v>3</v>
      </c>
      <c r="P46">
        <v>0</v>
      </c>
      <c r="Q46">
        <v>1</v>
      </c>
      <c r="R46">
        <v>1</v>
      </c>
      <c r="S46">
        <f>IF(N46-O46&lt;0,1,0)</f>
        <v>0</v>
      </c>
      <c r="T46">
        <f>_xlfn.IFNA(INDEX('IPL20 - Most Runs'!$A:$A,MATCH('IPL - Batsman Shortlist'!$B30,'IPL20 - Most Runs'!$B:$B,0)),0)</f>
        <v>113</v>
      </c>
      <c r="U46">
        <f>_xlfn.IFNA(INDEX('IPL20 - Best Strikerate'!$A:$A,MATCH('IPL - Batsman Shortlist'!$B30,'IPL20 - Best Strikerate'!$B:$B,0)),0)</f>
        <v>0</v>
      </c>
      <c r="V46">
        <f>_xlfn.IFNA(INDEX('IPL21 - Most Runs'!$A:$A,MATCH('IPL - Batsman Shortlist'!$B30,'IPL21 - Most Runs'!$B:$B,0)),0)</f>
        <v>129</v>
      </c>
      <c r="W46">
        <f>_xlfn.IFNA(INDEX('IPL21 - Best Strikerate'!$A:$A,MATCH('IPL - Batsman Shortlist'!$B30,'IPL21 - Best Strikerate'!$B:$B,0)),0)</f>
        <v>0</v>
      </c>
      <c r="X46">
        <f>_xlfn.IFNA(INDEX('IPL22 - Most Runs'!$A:$A,MATCH('IPL - Batsman Shortlist'!$B30,'IPL22 - Most Runs'!$B:$B,0)),0)</f>
        <v>135</v>
      </c>
      <c r="Y46">
        <f>_xlfn.IFNA(INDEX('IPL22 - Best Strikerate'!$A:$A,MATCH('IPL - Batsman Shortlist'!$B30,'IPL22 - Best Strikerate'!$B:$B,0)),0)</f>
        <v>0</v>
      </c>
      <c r="Z46">
        <f>VLOOKUP($B46,'IPL20 - Most Runs'!$B$2:$N$135,3,FALSE)</f>
        <v>14</v>
      </c>
      <c r="AA46">
        <f>VLOOKUP($B46,'IPL21 - Most Runs'!$B$2:$N$151,3,FALSE)</f>
        <v>11</v>
      </c>
      <c r="AB46">
        <f>VLOOKUP($B46,'IPL22 - Most Runs'!$B$2:$N$164,3,FALSE)</f>
        <v>13</v>
      </c>
      <c r="AC46">
        <f>VLOOKUP($B46,'IPL20 - Most Runs'!$B$2:$N$135,5,FALSE)</f>
        <v>353</v>
      </c>
      <c r="AD46">
        <f>VLOOKUP($B46,'IPL21 - Most Runs'!$B$2:$N$151,5,FALSE)</f>
        <v>85</v>
      </c>
      <c r="AE46">
        <f>VLOOKUP($B46,'IPL22 - Most Runs'!$B$2:$N$164,5,FALSE)</f>
        <v>306</v>
      </c>
      <c r="AF46">
        <f>VLOOKUP($B46,'IPL20 - Most Runs'!$B$2:$N$135,8,FALSE)</f>
        <v>208</v>
      </c>
      <c r="AG46">
        <f>VLOOKUP($B46,'IPL21 - Most Runs'!$B$2:$N$151,8,FALSE)</f>
        <v>76</v>
      </c>
      <c r="AH46">
        <f>VLOOKUP($B46,'IPL22 - Most Runs'!$B$2:$N$164,8,FALSE)</f>
        <v>212</v>
      </c>
      <c r="AI46">
        <f>VLOOKUP($B46,'IPL20 - Most Runs'!$B$2:$O$135,14,FALSE)</f>
        <v>0.23076923076923078</v>
      </c>
      <c r="AJ46">
        <f>VLOOKUP($B46,'IPL21 - Most Runs'!$B$2:$O$151,14,FALSE)</f>
        <v>0.10526315789473684</v>
      </c>
      <c r="AK46">
        <f>VLOOKUP($B46,'IPL22 - Most Runs'!$B$2:$O$164,14,FALSE)</f>
        <v>0.17452830188679244</v>
      </c>
    </row>
    <row r="47" spans="1:37" ht="15.75" customHeight="1" x14ac:dyDescent="0.2">
      <c r="A47" t="s">
        <v>2970</v>
      </c>
      <c r="B47" s="6" t="s">
        <v>248</v>
      </c>
      <c r="C47" t="s">
        <v>77</v>
      </c>
      <c r="D47" s="30">
        <f>COUNTIFS('IPLPlayerAuctionData (20-22)'!$A:$A,'IPL - Batsman Shortlist'!$B13,'IPLPlayerAuctionData (20-22)'!$F:$F,2020)</f>
        <v>1</v>
      </c>
      <c r="E47" s="30">
        <f>COUNTIFS('IPLPlayerAuctionData (20-22)'!$A:$A,'IPL - Batsman Shortlist'!$B13,'IPLPlayerAuctionData (20-22)'!$F:$F,2021)</f>
        <v>1</v>
      </c>
      <c r="F47" s="30">
        <f>COUNTIFS('IPLPlayerAuctionData (20-22)'!$A:$A,'IPL - Batsman Shortlist'!$B13,'IPLPlayerAuctionData (20-22)'!$F:$F,2022)</f>
        <v>1</v>
      </c>
      <c r="G47" s="30">
        <v>1</v>
      </c>
      <c r="H47" s="30">
        <v>1</v>
      </c>
      <c r="I47" s="30">
        <v>1</v>
      </c>
      <c r="J47" s="30">
        <v>14</v>
      </c>
      <c r="K47" s="30">
        <v>17</v>
      </c>
      <c r="L47" s="30">
        <v>14</v>
      </c>
      <c r="M47" s="15">
        <v>45</v>
      </c>
      <c r="N47" s="15">
        <v>1</v>
      </c>
      <c r="O47">
        <v>3</v>
      </c>
      <c r="P47">
        <v>0</v>
      </c>
      <c r="Q47">
        <v>1</v>
      </c>
      <c r="R47">
        <v>0</v>
      </c>
      <c r="S47">
        <f>IF(N47-O47&lt;0,1,0)</f>
        <v>1</v>
      </c>
      <c r="T47">
        <f>_xlfn.IFNA(INDEX('IPL20 - Most Runs'!$A:$A,MATCH('IPL - Batsman Shortlist'!$B13,'IPL20 - Most Runs'!$B:$B,0)),0)</f>
        <v>128</v>
      </c>
      <c r="U47">
        <f>_xlfn.IFNA(INDEX('IPL20 - Best Strikerate'!$A:$A,MATCH('IPL - Batsman Shortlist'!$B13,'IPL20 - Best Strikerate'!$B:$B,0)),0)</f>
        <v>0</v>
      </c>
      <c r="V47">
        <f>_xlfn.IFNA(INDEX('IPL21 - Most Runs'!$A:$A,MATCH('IPL - Batsman Shortlist'!$B13,'IPL21 - Most Runs'!$B:$B,0)),0)</f>
        <v>119</v>
      </c>
      <c r="W47">
        <f>_xlfn.IFNA(INDEX('IPL21 - Best Strikerate'!$A:$A,MATCH('IPL - Batsman Shortlist'!$B13,'IPL21 - Best Strikerate'!$B:$B,0)),0)</f>
        <v>0</v>
      </c>
      <c r="X47">
        <f>_xlfn.IFNA(INDEX('IPL22 - Most Runs'!$A:$A,MATCH('IPL - Batsman Shortlist'!$B13,'IPL22 - Most Runs'!$B:$B,0)),0)</f>
        <v>98</v>
      </c>
      <c r="Y47">
        <f>_xlfn.IFNA(INDEX('IPL22 - Best Strikerate'!$A:$A,MATCH('IPL - Batsman Shortlist'!$B13,'IPL22 - Best Strikerate'!$B:$B,0)),0)</f>
        <v>95</v>
      </c>
      <c r="Z47">
        <f>VLOOKUP($B47,'IPL20 - Most Runs'!$B$2:$N$135,3,FALSE)</f>
        <v>14</v>
      </c>
      <c r="AA47">
        <f>VLOOKUP($B47,'IPL21 - Most Runs'!$B$2:$N$151,3,FALSE)</f>
        <v>16</v>
      </c>
      <c r="AB47">
        <f>VLOOKUP($B47,'IPL22 - Most Runs'!$B$2:$N$164,3,FALSE)</f>
        <v>14</v>
      </c>
      <c r="AC47">
        <f>VLOOKUP($B47,'IPL20 - Most Runs'!$B$2:$N$135,5,FALSE)</f>
        <v>352</v>
      </c>
      <c r="AD47">
        <f>VLOOKUP($B47,'IPL21 - Most Runs'!$B$2:$N$151,5,FALSE)</f>
        <v>383</v>
      </c>
      <c r="AE47">
        <f>VLOOKUP($B47,'IPL22 - Most Runs'!$B$2:$N$164,5,FALSE)</f>
        <v>361</v>
      </c>
      <c r="AF47">
        <f>VLOOKUP($B47,'IPL20 - Most Runs'!$B$2:$N$135,8,FALSE)</f>
        <v>254</v>
      </c>
      <c r="AG47">
        <f>VLOOKUP($B47,'IPL21 - Most Runs'!$B$2:$N$151,8,FALSE)</f>
        <v>314</v>
      </c>
      <c r="AH47">
        <f>VLOOKUP($B47,'IPL22 - Most Runs'!$B$2:$N$164,8,FALSE)</f>
        <v>251</v>
      </c>
      <c r="AI47">
        <f>VLOOKUP($B47,'IPL20 - Most Runs'!$B$2:$O$135,14,FALSE)</f>
        <v>0.21653543307086615</v>
      </c>
      <c r="AJ47">
        <f>VLOOKUP($B47,'IPL21 - Most Runs'!$B$2:$O$151,14,FALSE)</f>
        <v>0.16242038216560509</v>
      </c>
      <c r="AK47">
        <f>VLOOKUP($B47,'IPL22 - Most Runs'!$B$2:$O$164,14,FALSE)</f>
        <v>0.20318725099601595</v>
      </c>
    </row>
    <row r="48" spans="1:37" ht="15.75" customHeight="1" x14ac:dyDescent="0.2">
      <c r="A48" t="s">
        <v>2971</v>
      </c>
      <c r="B48" s="6" t="s">
        <v>253</v>
      </c>
      <c r="C48" t="s">
        <v>73</v>
      </c>
      <c r="D48" s="30">
        <f>COUNTIFS('IPLPlayerAuctionData (20-22)'!$A:$A,'IPL - Batsman Shortlist'!$B65,'IPLPlayerAuctionData (20-22)'!$F:$F,2020)</f>
        <v>1</v>
      </c>
      <c r="E48" s="30">
        <f>COUNTIFS('IPLPlayerAuctionData (20-22)'!$A:$A,'IPL - Batsman Shortlist'!$B65,'IPLPlayerAuctionData (20-22)'!$F:$F,2021)</f>
        <v>1</v>
      </c>
      <c r="F48" s="30">
        <f>COUNTIFS('IPLPlayerAuctionData (20-22)'!$A:$A,'IPL - Batsman Shortlist'!$B65,'IPLPlayerAuctionData (20-22)'!$F:$F,2022)</f>
        <v>1</v>
      </c>
      <c r="G48" s="30">
        <v>1</v>
      </c>
      <c r="H48" s="30">
        <v>1</v>
      </c>
      <c r="I48" s="30">
        <v>1</v>
      </c>
      <c r="J48" s="30">
        <v>14</v>
      </c>
      <c r="K48" s="30">
        <v>7</v>
      </c>
      <c r="L48" s="30">
        <v>5</v>
      </c>
      <c r="M48" s="15">
        <v>26</v>
      </c>
      <c r="N48" s="15">
        <v>2</v>
      </c>
      <c r="O48">
        <v>3</v>
      </c>
      <c r="P48">
        <v>0</v>
      </c>
      <c r="Q48">
        <v>1</v>
      </c>
      <c r="R48">
        <v>1</v>
      </c>
      <c r="S48">
        <f>IF(N48-O48&lt;0,1,0)</f>
        <v>1</v>
      </c>
      <c r="T48">
        <f>_xlfn.IFNA(INDEX('IPL20 - Most Runs'!$A:$A,MATCH('IPL - Batsman Shortlist'!$B65,'IPL20 - Most Runs'!$B:$B,0)),0)</f>
        <v>77</v>
      </c>
      <c r="U48">
        <f>_xlfn.IFNA(INDEX('IPL20 - Best Strikerate'!$A:$A,MATCH('IPL - Batsman Shortlist'!$B65,'IPL20 - Best Strikerate'!$B:$B,0)),0)</f>
        <v>0</v>
      </c>
      <c r="V48">
        <f>_xlfn.IFNA(INDEX('IPL21 - Most Runs'!$A:$A,MATCH('IPL - Batsman Shortlist'!$B65,'IPL21 - Most Runs'!$B:$B,0)),0)</f>
        <v>147</v>
      </c>
      <c r="W48">
        <f>_xlfn.IFNA(INDEX('IPL21 - Best Strikerate'!$A:$A,MATCH('IPL - Batsman Shortlist'!$B65,'IPL21 - Best Strikerate'!$B:$B,0)),0)</f>
        <v>0</v>
      </c>
      <c r="X48">
        <f>_xlfn.IFNA(INDEX('IPL22 - Most Runs'!$A:$A,MATCH('IPL - Batsman Shortlist'!$B65,'IPL22 - Most Runs'!$B:$B,0)),0)</f>
        <v>73</v>
      </c>
      <c r="Y48">
        <f>_xlfn.IFNA(INDEX('IPL22 - Best Strikerate'!$A:$A,MATCH('IPL - Batsman Shortlist'!$B65,'IPL22 - Best Strikerate'!$B:$B,0)),0)</f>
        <v>51</v>
      </c>
      <c r="Z48">
        <f>VLOOKUP($B48,'IPL20 - Most Runs'!$B$2:$N$135,3,FALSE)</f>
        <v>11</v>
      </c>
      <c r="AA48">
        <f>VLOOKUP($B48,'IPL21 - Most Runs'!$B$2:$N$151,3,FALSE)</f>
        <v>5</v>
      </c>
      <c r="AB48">
        <f>VLOOKUP($B48,'IPL22 - Most Runs'!$B$2:$N$164,3,FALSE)</f>
        <v>5</v>
      </c>
      <c r="AC48">
        <f>VLOOKUP($B48,'IPL20 - Most Runs'!$B$2:$N$135,5,FALSE)</f>
        <v>146</v>
      </c>
      <c r="AD48">
        <f>VLOOKUP($B48,'IPL21 - Most Runs'!$B$2:$N$151,5,FALSE)</f>
        <v>93</v>
      </c>
      <c r="AE48">
        <f>VLOOKUP($B48,'IPL22 - Most Runs'!$B$2:$N$164,5,FALSE)</f>
        <v>63</v>
      </c>
      <c r="AF48">
        <f>VLOOKUP($B48,'IPL20 - Most Runs'!$B$2:$N$135,8,FALSE)</f>
        <v>114</v>
      </c>
      <c r="AG48">
        <f>VLOOKUP($B48,'IPL21 - Most Runs'!$B$2:$N$151,8,FALSE)</f>
        <v>56</v>
      </c>
      <c r="AH48">
        <f>VLOOKUP($B48,'IPL22 - Most Runs'!$B$2:$N$164,8,FALSE)</f>
        <v>24</v>
      </c>
      <c r="AI48">
        <f>VLOOKUP($B48,'IPL20 - Most Runs'!$B$2:$O$135,14,FALSE)</f>
        <v>0.14912280701754385</v>
      </c>
      <c r="AJ48">
        <f>VLOOKUP($B48,'IPL21 - Most Runs'!$B$2:$O$151,14,FALSE)</f>
        <v>0.23214285714285715</v>
      </c>
      <c r="AK48">
        <f>VLOOKUP($B48,'IPL22 - Most Runs'!$B$2:$O$164,14,FALSE)</f>
        <v>0.45833333333333331</v>
      </c>
    </row>
    <row r="49" spans="1:37" ht="15.75" customHeight="1" x14ac:dyDescent="0.2">
      <c r="A49" t="s">
        <v>2972</v>
      </c>
      <c r="B49" s="6" t="s">
        <v>260</v>
      </c>
      <c r="C49" t="s">
        <v>77</v>
      </c>
      <c r="D49" s="30">
        <f>COUNTIFS('IPLPlayerAuctionData (20-22)'!$A:$A,'IPL - Batsman Shortlist'!$B53,'IPLPlayerAuctionData (20-22)'!$F:$F,2020)</f>
        <v>1</v>
      </c>
      <c r="E49" s="30">
        <f>COUNTIFS('IPLPlayerAuctionData (20-22)'!$A:$A,'IPL - Batsman Shortlist'!$B53,'IPLPlayerAuctionData (20-22)'!$F:$F,2021)</f>
        <v>1</v>
      </c>
      <c r="F49" s="30">
        <f>COUNTIFS('IPLPlayerAuctionData (20-22)'!$A:$A,'IPL - Batsman Shortlist'!$B53,'IPLPlayerAuctionData (20-22)'!$F:$F,2022)</f>
        <v>1</v>
      </c>
      <c r="G49" s="30">
        <v>1</v>
      </c>
      <c r="H49" s="30">
        <v>1</v>
      </c>
      <c r="I49" s="30">
        <v>1</v>
      </c>
      <c r="J49" s="30">
        <v>6</v>
      </c>
      <c r="K49" s="30">
        <v>10</v>
      </c>
      <c r="L49" s="30">
        <v>17</v>
      </c>
      <c r="M49" s="15">
        <v>33</v>
      </c>
      <c r="N49" s="15">
        <v>1</v>
      </c>
      <c r="O49">
        <v>3</v>
      </c>
      <c r="P49">
        <v>0</v>
      </c>
      <c r="Q49">
        <v>1</v>
      </c>
      <c r="R49">
        <v>0</v>
      </c>
      <c r="S49">
        <f>IF(N49-O49&lt;0,1,0)</f>
        <v>1</v>
      </c>
      <c r="T49">
        <f>_xlfn.IFNA(INDEX('IPL20 - Most Runs'!$A:$A,MATCH('IPL - Batsman Shortlist'!$B53,'IPL20 - Most Runs'!$B:$B,0)),0)</f>
        <v>118</v>
      </c>
      <c r="U49">
        <f>_xlfn.IFNA(INDEX('IPL20 - Best Strikerate'!$A:$A,MATCH('IPL - Batsman Shortlist'!$B53,'IPL20 - Best Strikerate'!$B:$B,0)),0)</f>
        <v>0</v>
      </c>
      <c r="V49">
        <f>_xlfn.IFNA(INDEX('IPL21 - Most Runs'!$A:$A,MATCH('IPL - Batsman Shortlist'!$B53,'IPL21 - Most Runs'!$B:$B,0)),0)</f>
        <v>109</v>
      </c>
      <c r="W49">
        <f>_xlfn.IFNA(INDEX('IPL21 - Best Strikerate'!$A:$A,MATCH('IPL - Batsman Shortlist'!$B53,'IPL21 - Best Strikerate'!$B:$B,0)),0)</f>
        <v>0</v>
      </c>
      <c r="X49">
        <f>_xlfn.IFNA(INDEX('IPL22 - Most Runs'!$A:$A,MATCH('IPL - Batsman Shortlist'!$B53,'IPL22 - Most Runs'!$B:$B,0)),0)</f>
        <v>77</v>
      </c>
      <c r="Y49">
        <f>_xlfn.IFNA(INDEX('IPL22 - Best Strikerate'!$A:$A,MATCH('IPL - Batsman Shortlist'!$B53,'IPL22 - Best Strikerate'!$B:$B,0)),0)</f>
        <v>84</v>
      </c>
      <c r="Z49">
        <f>VLOOKUP($B49,'IPL20 - Most Runs'!$B$2:$N$135,3,FALSE)</f>
        <v>2</v>
      </c>
      <c r="AA49">
        <f>VLOOKUP($B49,'IPL21 - Most Runs'!$B$2:$N$151,3,FALSE)</f>
        <v>2</v>
      </c>
      <c r="AB49">
        <f>VLOOKUP($B49,'IPL22 - Most Runs'!$B$2:$N$164,3,FALSE)</f>
        <v>3</v>
      </c>
      <c r="AC49">
        <f>VLOOKUP($B49,'IPL20 - Most Runs'!$B$2:$N$135,5,FALSE)</f>
        <v>2</v>
      </c>
      <c r="AD49">
        <f>VLOOKUP($B49,'IPL21 - Most Runs'!$B$2:$N$151,5,FALSE)</f>
        <v>0</v>
      </c>
      <c r="AE49">
        <f>VLOOKUP($B49,'IPL22 - Most Runs'!$B$2:$N$164,5,FALSE)</f>
        <v>6</v>
      </c>
      <c r="AF49">
        <f>VLOOKUP($B49,'IPL20 - Most Runs'!$B$2:$N$135,8,FALSE)</f>
        <v>4</v>
      </c>
      <c r="AG49">
        <f>VLOOKUP($B49,'IPL21 - Most Runs'!$B$2:$N$151,8,FALSE)</f>
        <v>1</v>
      </c>
      <c r="AH49">
        <f>VLOOKUP($B49,'IPL22 - Most Runs'!$B$2:$N$164,8,FALSE)</f>
        <v>12</v>
      </c>
      <c r="AI49">
        <f>VLOOKUP($B49,'IPL20 - Most Runs'!$B$2:$O$135,14,FALSE)</f>
        <v>0</v>
      </c>
      <c r="AJ49">
        <f>VLOOKUP($B49,'IPL21 - Most Runs'!$B$2:$O$151,14,FALSE)</f>
        <v>0</v>
      </c>
      <c r="AK49">
        <f>VLOOKUP($B49,'IPL22 - Most Runs'!$B$2:$O$164,14,FALSE)</f>
        <v>0</v>
      </c>
    </row>
    <row r="50" spans="1:37" ht="15.75" customHeight="1" x14ac:dyDescent="0.2">
      <c r="A50" t="s">
        <v>2973</v>
      </c>
      <c r="B50" s="6" t="s">
        <v>552</v>
      </c>
      <c r="C50" t="s">
        <v>2789</v>
      </c>
      <c r="D50" s="30">
        <f>COUNTIFS('IPLPlayerAuctionData (20-22)'!$A:$A,'IPL - Batsman Shortlist'!$B41,'IPLPlayerAuctionData (20-22)'!$F:$F,2020)</f>
        <v>1</v>
      </c>
      <c r="E50" s="30">
        <f>COUNTIFS('IPLPlayerAuctionData (20-22)'!$A:$A,'IPL - Batsman Shortlist'!$B41,'IPLPlayerAuctionData (20-22)'!$F:$F,2021)</f>
        <v>1</v>
      </c>
      <c r="F50" s="30">
        <f>COUNTIFS('IPLPlayerAuctionData (20-22)'!$A:$A,'IPL - Batsman Shortlist'!$B41,'IPLPlayerAuctionData (20-22)'!$F:$F,2022)</f>
        <v>1</v>
      </c>
      <c r="G50" s="30">
        <v>1</v>
      </c>
      <c r="H50" s="30">
        <v>1</v>
      </c>
      <c r="I50" s="30">
        <v>1</v>
      </c>
      <c r="J50" s="30">
        <v>13</v>
      </c>
      <c r="K50" s="30">
        <v>15</v>
      </c>
      <c r="L50" s="30">
        <v>10</v>
      </c>
      <c r="M50" s="15">
        <v>38</v>
      </c>
      <c r="N50" s="15">
        <v>3</v>
      </c>
      <c r="O50">
        <v>3</v>
      </c>
      <c r="P50">
        <v>0</v>
      </c>
      <c r="Q50">
        <v>1</v>
      </c>
      <c r="R50">
        <v>0</v>
      </c>
      <c r="S50">
        <f>IF(N50-O50&lt;0,1,0)</f>
        <v>0</v>
      </c>
      <c r="T50">
        <f>_xlfn.IFNA(INDEX('IPL20 - Most Runs'!$A:$A,MATCH('IPL - Batsman Shortlist'!$B41,'IPL20 - Most Runs'!$B:$B,0)),0)</f>
        <v>88</v>
      </c>
      <c r="U50">
        <f>_xlfn.IFNA(INDEX('IPL20 - Best Strikerate'!$A:$A,MATCH('IPL - Batsman Shortlist'!$B41,'IPL20 - Best Strikerate'!$B:$B,0)),0)</f>
        <v>0</v>
      </c>
      <c r="V50">
        <f>_xlfn.IFNA(INDEX('IPL21 - Most Runs'!$A:$A,MATCH('IPL - Batsman Shortlist'!$B41,'IPL21 - Most Runs'!$B:$B,0)),0)</f>
        <v>94</v>
      </c>
      <c r="W50">
        <f>_xlfn.IFNA(INDEX('IPL21 - Best Strikerate'!$A:$A,MATCH('IPL - Batsman Shortlist'!$B41,'IPL21 - Best Strikerate'!$B:$B,0)),0)</f>
        <v>0</v>
      </c>
      <c r="X50">
        <f>_xlfn.IFNA(INDEX('IPL22 - Most Runs'!$A:$A,MATCH('IPL - Batsman Shortlist'!$B41,'IPL22 - Most Runs'!$B:$B,0)),0)</f>
        <v>104</v>
      </c>
      <c r="Y50">
        <f>_xlfn.IFNA(INDEX('IPL22 - Best Strikerate'!$A:$A,MATCH('IPL - Batsman Shortlist'!$B41,'IPL22 - Best Strikerate'!$B:$B,0)),0)</f>
        <v>100</v>
      </c>
      <c r="Z50">
        <f>VLOOKUP($B50,'IPL20 - Most Runs'!$B$2:$N$135,3,FALSE)</f>
        <v>13</v>
      </c>
      <c r="AA50">
        <f>VLOOKUP($B50,'IPL21 - Most Runs'!$B$2:$N$151,3,FALSE)</f>
        <v>15</v>
      </c>
      <c r="AB50">
        <f>VLOOKUP($B50,'IPL22 - Most Runs'!$B$2:$N$164,3,FALSE)</f>
        <v>10</v>
      </c>
      <c r="AC50">
        <f>VLOOKUP($B50,'IPL20 - Most Runs'!$B$2:$N$135,5,FALSE)</f>
        <v>228</v>
      </c>
      <c r="AD50">
        <f>VLOOKUP($B50,'IPL21 - Most Runs'!$B$2:$N$151,5,FALSE)</f>
        <v>479</v>
      </c>
      <c r="AE50">
        <f>VLOOKUP($B50,'IPL22 - Most Runs'!$B$2:$N$164,5,FALSE)</f>
        <v>283</v>
      </c>
      <c r="AF50">
        <f>VLOOKUP($B50,'IPL20 - Most Runs'!$B$2:$N$135,8,FALSE)</f>
        <v>167</v>
      </c>
      <c r="AG50">
        <f>VLOOKUP($B50,'IPL21 - Most Runs'!$B$2:$N$151,8,FALSE)</f>
        <v>301</v>
      </c>
      <c r="AH50">
        <f>VLOOKUP($B50,'IPL22 - Most Runs'!$B$2:$N$164,8,FALSE)</f>
        <v>185</v>
      </c>
      <c r="AI50">
        <f>VLOOKUP($B50,'IPL20 - Most Runs'!$B$2:$O$135,14,FALSE)</f>
        <v>0.20958083832335328</v>
      </c>
      <c r="AJ50">
        <f>VLOOKUP($B50,'IPL21 - Most Runs'!$B$2:$O$151,14,FALSE)</f>
        <v>0.24584717607973422</v>
      </c>
      <c r="AK50">
        <f>VLOOKUP($B50,'IPL22 - Most Runs'!$B$2:$O$164,14,FALSE)</f>
        <v>0.25405405405405407</v>
      </c>
    </row>
    <row r="51" spans="1:37" ht="15.75" customHeight="1" x14ac:dyDescent="0.2">
      <c r="A51" t="s">
        <v>2974</v>
      </c>
      <c r="B51" s="6" t="s">
        <v>266</v>
      </c>
      <c r="C51" t="s">
        <v>77</v>
      </c>
      <c r="D51" s="30">
        <f>COUNTIFS('IPLPlayerAuctionData (20-22)'!$A:$A,'IPL - Batsman Shortlist'!$B71,'IPLPlayerAuctionData (20-22)'!$F:$F,2020)</f>
        <v>1</v>
      </c>
      <c r="E51" s="30">
        <f>COUNTIFS('IPLPlayerAuctionData (20-22)'!$A:$A,'IPL - Batsman Shortlist'!$B71,'IPLPlayerAuctionData (20-22)'!$F:$F,2021)</f>
        <v>1</v>
      </c>
      <c r="F51" s="30">
        <f>COUNTIFS('IPLPlayerAuctionData (20-22)'!$A:$A,'IPL - Batsman Shortlist'!$B71,'IPLPlayerAuctionData (20-22)'!$F:$F,2022)</f>
        <v>1</v>
      </c>
      <c r="G51" s="30">
        <v>1</v>
      </c>
      <c r="H51" s="30">
        <v>1</v>
      </c>
      <c r="I51" s="30">
        <v>1</v>
      </c>
      <c r="J51" s="30">
        <v>14</v>
      </c>
      <c r="K51" s="30">
        <v>5</v>
      </c>
      <c r="L51" s="30">
        <v>2</v>
      </c>
      <c r="M51" s="15">
        <v>21</v>
      </c>
      <c r="N51" s="15">
        <v>2</v>
      </c>
      <c r="O51">
        <v>3</v>
      </c>
      <c r="P51">
        <v>0</v>
      </c>
      <c r="Q51">
        <v>1</v>
      </c>
      <c r="R51">
        <v>0</v>
      </c>
      <c r="S51">
        <f>IF(N51-O51&lt;0,1,0)</f>
        <v>1</v>
      </c>
      <c r="T51">
        <f>_xlfn.IFNA(INDEX('IPL20 - Most Runs'!$A:$A,MATCH('IPL - Batsman Shortlist'!$B71,'IPL20 - Most Runs'!$B:$B,0)),0)</f>
        <v>100</v>
      </c>
      <c r="U51">
        <f>_xlfn.IFNA(INDEX('IPL20 - Best Strikerate'!$A:$A,MATCH('IPL - Batsman Shortlist'!$B71,'IPL20 - Best Strikerate'!$B:$B,0)),0)</f>
        <v>0</v>
      </c>
      <c r="V51">
        <f>_xlfn.IFNA(INDEX('IPL21 - Most Runs'!$A:$A,MATCH('IPL - Batsman Shortlist'!$B71,'IPL21 - Most Runs'!$B:$B,0)),0)</f>
        <v>92</v>
      </c>
      <c r="W51">
        <f>_xlfn.IFNA(INDEX('IPL21 - Best Strikerate'!$A:$A,MATCH('IPL - Batsman Shortlist'!$B71,'IPL21 - Best Strikerate'!$B:$B,0)),0)</f>
        <v>0</v>
      </c>
      <c r="X51">
        <f>_xlfn.IFNA(INDEX('IPL22 - Most Runs'!$A:$A,MATCH('IPL - Batsman Shortlist'!$B71,'IPL22 - Most Runs'!$B:$B,0)),0)</f>
        <v>153</v>
      </c>
      <c r="Y51">
        <f>_xlfn.IFNA(INDEX('IPL22 - Best Strikerate'!$A:$A,MATCH('IPL - Batsman Shortlist'!$B71,'IPL22 - Best Strikerate'!$B:$B,0)),0)</f>
        <v>0</v>
      </c>
      <c r="Z51">
        <f>VLOOKUP($B51,'IPL20 - Most Runs'!$B$2:$N$135,3,FALSE)</f>
        <v>10</v>
      </c>
      <c r="AA51">
        <f>VLOOKUP($B51,'IPL21 - Most Runs'!$B$2:$N$151,3,FALSE)</f>
        <v>5</v>
      </c>
      <c r="AB51">
        <f>VLOOKUP($B51,'IPL22 - Most Runs'!$B$2:$N$164,3,FALSE)</f>
        <v>2</v>
      </c>
      <c r="AC51">
        <f>VLOOKUP($B51,'IPL20 - Most Runs'!$B$2:$N$135,5,FALSE)</f>
        <v>133</v>
      </c>
      <c r="AD51">
        <f>VLOOKUP($B51,'IPL21 - Most Runs'!$B$2:$N$151,5,FALSE)</f>
        <v>72</v>
      </c>
      <c r="AE51">
        <f>VLOOKUP($B51,'IPL22 - Most Runs'!$B$2:$N$164,5,FALSE)</f>
        <v>46</v>
      </c>
      <c r="AF51">
        <f>VLOOKUP($B51,'IPL20 - Most Runs'!$B$2:$N$135,8,FALSE)</f>
        <v>111</v>
      </c>
      <c r="AG51">
        <f>VLOOKUP($B51,'IPL21 - Most Runs'!$B$2:$N$151,8,FALSE)</f>
        <v>74</v>
      </c>
      <c r="AH51">
        <f>VLOOKUP($B51,'IPL22 - Most Runs'!$B$2:$N$164,8,FALSE)</f>
        <v>33</v>
      </c>
      <c r="AI51">
        <f>VLOOKUP($B51,'IPL20 - Most Runs'!$B$2:$O$135,14,FALSE)</f>
        <v>0.11711711711711711</v>
      </c>
      <c r="AJ51">
        <f>VLOOKUP($B51,'IPL21 - Most Runs'!$B$2:$O$151,14,FALSE)</f>
        <v>6.7567567567567571E-2</v>
      </c>
      <c r="AK51">
        <f>VLOOKUP($B51,'IPL22 - Most Runs'!$B$2:$O$164,14,FALSE)</f>
        <v>0.18181818181818182</v>
      </c>
    </row>
    <row r="52" spans="1:37" ht="15.75" customHeight="1" x14ac:dyDescent="0.2">
      <c r="A52" t="s">
        <v>2975</v>
      </c>
      <c r="B52" s="6" t="s">
        <v>267</v>
      </c>
      <c r="C52" t="s">
        <v>73</v>
      </c>
      <c r="D52" s="30">
        <f>COUNTIFS('IPLPlayerAuctionData (20-22)'!$A:$A,'IPL - Batsman Shortlist'!$B21,'IPLPlayerAuctionData (20-22)'!$F:$F,2020)</f>
        <v>1</v>
      </c>
      <c r="E52" s="30">
        <f>COUNTIFS('IPLPlayerAuctionData (20-22)'!$A:$A,'IPL - Batsman Shortlist'!$B21,'IPLPlayerAuctionData (20-22)'!$F:$F,2021)</f>
        <v>1</v>
      </c>
      <c r="F52" s="30">
        <f>COUNTIFS('IPLPlayerAuctionData (20-22)'!$A:$A,'IPL - Batsman Shortlist'!$B21,'IPLPlayerAuctionData (20-22)'!$F:$F,2022)</f>
        <v>1</v>
      </c>
      <c r="G52" s="30">
        <v>1</v>
      </c>
      <c r="H52" s="30">
        <v>1</v>
      </c>
      <c r="I52" s="30">
        <v>1</v>
      </c>
      <c r="J52" s="30">
        <v>16</v>
      </c>
      <c r="K52" s="30">
        <v>11</v>
      </c>
      <c r="L52" s="30">
        <v>15</v>
      </c>
      <c r="M52" s="15">
        <v>42</v>
      </c>
      <c r="N52" s="15">
        <v>1</v>
      </c>
      <c r="O52">
        <v>3</v>
      </c>
      <c r="P52">
        <v>0</v>
      </c>
      <c r="Q52">
        <v>1</v>
      </c>
      <c r="R52">
        <v>1</v>
      </c>
      <c r="S52">
        <f>IF(N52-O52&lt;0,1,0)</f>
        <v>1</v>
      </c>
      <c r="T52">
        <f>_xlfn.IFNA(INDEX('IPL20 - Most Runs'!$A:$A,MATCH('IPL - Batsman Shortlist'!$B21,'IPL20 - Most Runs'!$B:$B,0)),0)</f>
        <v>30</v>
      </c>
      <c r="U52">
        <f>_xlfn.IFNA(INDEX('IPL20 - Best Strikerate'!$A:$A,MATCH('IPL - Batsman Shortlist'!$B21,'IPL20 - Best Strikerate'!$B:$B,0)),0)</f>
        <v>3</v>
      </c>
      <c r="V52">
        <f>_xlfn.IFNA(INDEX('IPL21 - Most Runs'!$A:$A,MATCH('IPL - Batsman Shortlist'!$B21,'IPL21 - Most Runs'!$B:$B,0)),0)</f>
        <v>49</v>
      </c>
      <c r="W52">
        <f>_xlfn.IFNA(INDEX('IPL21 - Best Strikerate'!$A:$A,MATCH('IPL - Batsman Shortlist'!$B21,'IPL21 - Best Strikerate'!$B:$B,0)),0)</f>
        <v>52</v>
      </c>
      <c r="X52">
        <f>_xlfn.IFNA(INDEX('IPL22 - Most Runs'!$A:$A,MATCH('IPL - Batsman Shortlist'!$B21,'IPL22 - Most Runs'!$B:$B,0)),0)</f>
        <v>4</v>
      </c>
      <c r="Y52">
        <f>_xlfn.IFNA(INDEX('IPL22 - Best Strikerate'!$A:$A,MATCH('IPL - Batsman Shortlist'!$B21,'IPL22 - Best Strikerate'!$B:$B,0)),0)</f>
        <v>60</v>
      </c>
      <c r="Z52">
        <f>VLOOKUP($B52,'IPL20 - Most Runs'!$B$2:$N$135,3,FALSE)</f>
        <v>16</v>
      </c>
      <c r="AA52">
        <f>VLOOKUP($B52,'IPL21 - Most Runs'!$B$2:$N$151,3,FALSE)</f>
        <v>11</v>
      </c>
      <c r="AB52">
        <f>VLOOKUP($B52,'IPL22 - Most Runs'!$B$2:$N$164,3,FALSE)</f>
        <v>15</v>
      </c>
      <c r="AC52">
        <f>VLOOKUP($B52,'IPL20 - Most Runs'!$B$2:$N$135,5,FALSE)</f>
        <v>503</v>
      </c>
      <c r="AD52">
        <f>VLOOKUP($B52,'IPL21 - Most Runs'!$B$2:$N$151,5,FALSE)</f>
        <v>297</v>
      </c>
      <c r="AE52">
        <f>VLOOKUP($B52,'IPL22 - Most Runs'!$B$2:$N$164,5,FALSE)</f>
        <v>508</v>
      </c>
      <c r="AF52">
        <f>VLOOKUP($B52,'IPL20 - Most Runs'!$B$2:$N$135,8,FALSE)</f>
        <v>358</v>
      </c>
      <c r="AG52">
        <f>VLOOKUP($B52,'IPL21 - Most Runs'!$B$2:$N$151,8,FALSE)</f>
        <v>256</v>
      </c>
      <c r="AH52">
        <f>VLOOKUP($B52,'IPL22 - Most Runs'!$B$2:$N$164,8,FALSE)</f>
        <v>341</v>
      </c>
      <c r="AI52">
        <f>VLOOKUP($B52,'IPL20 - Most Runs'!$B$2:$O$135,14,FALSE)</f>
        <v>0.18994413407821228</v>
      </c>
      <c r="AJ52">
        <f>VLOOKUP($B52,'IPL21 - Most Runs'!$B$2:$O$151,14,FALSE)</f>
        <v>0.140625</v>
      </c>
      <c r="AK52">
        <f>VLOOKUP($B52,'IPL22 - Most Runs'!$B$2:$O$164,14,FALSE)</f>
        <v>0.20527859237536658</v>
      </c>
    </row>
    <row r="53" spans="1:37" ht="15.75" customHeight="1" x14ac:dyDescent="0.2">
      <c r="A53" t="s">
        <v>2976</v>
      </c>
      <c r="B53" s="6" t="s">
        <v>272</v>
      </c>
      <c r="C53" t="s">
        <v>77</v>
      </c>
      <c r="D53" s="30">
        <f>COUNTIFS('IPLPlayerAuctionData (20-22)'!$A:$A,'IPL - Batsman Shortlist'!$B37,'IPLPlayerAuctionData (20-22)'!$F:$F,2020)</f>
        <v>1</v>
      </c>
      <c r="E53" s="30">
        <f>COUNTIFS('IPLPlayerAuctionData (20-22)'!$A:$A,'IPL - Batsman Shortlist'!$B37,'IPLPlayerAuctionData (20-22)'!$F:$F,2021)</f>
        <v>1</v>
      </c>
      <c r="F53" s="30">
        <f>COUNTIFS('IPLPlayerAuctionData (20-22)'!$A:$A,'IPL - Batsman Shortlist'!$B37,'IPLPlayerAuctionData (20-22)'!$F:$F,2022)</f>
        <v>1</v>
      </c>
      <c r="G53" s="30">
        <v>1</v>
      </c>
      <c r="H53" s="30">
        <v>1</v>
      </c>
      <c r="I53" s="30">
        <v>1</v>
      </c>
      <c r="J53" s="30">
        <v>15</v>
      </c>
      <c r="K53" s="30">
        <v>11</v>
      </c>
      <c r="L53" s="30">
        <v>13</v>
      </c>
      <c r="M53" s="15">
        <v>39</v>
      </c>
      <c r="N53" s="15">
        <v>1</v>
      </c>
      <c r="O53">
        <v>3</v>
      </c>
      <c r="P53">
        <v>0</v>
      </c>
      <c r="Q53">
        <v>1</v>
      </c>
      <c r="R53">
        <v>0</v>
      </c>
      <c r="S53">
        <f>IF(N53-O53&lt;0,1,0)</f>
        <v>1</v>
      </c>
      <c r="T53">
        <f>_xlfn.IFNA(INDEX('IPL20 - Most Runs'!$A:$A,MATCH('IPL - Batsman Shortlist'!$B37,'IPL20 - Most Runs'!$B:$B,0)),0)</f>
        <v>13</v>
      </c>
      <c r="U53">
        <f>_xlfn.IFNA(INDEX('IPL20 - Best Strikerate'!$A:$A,MATCH('IPL - Batsman Shortlist'!$B37,'IPL20 - Best Strikerate'!$B:$B,0)),0)</f>
        <v>36</v>
      </c>
      <c r="V53">
        <f>_xlfn.IFNA(INDEX('IPL21 - Most Runs'!$A:$A,MATCH('IPL - Batsman Shortlist'!$B37,'IPL21 - Most Runs'!$B:$B,0)),0)</f>
        <v>21</v>
      </c>
      <c r="W53">
        <f>_xlfn.IFNA(INDEX('IPL21 - Best Strikerate'!$A:$A,MATCH('IPL - Batsman Shortlist'!$B37,'IPL21 - Best Strikerate'!$B:$B,0)),0)</f>
        <v>39</v>
      </c>
      <c r="X53">
        <f>_xlfn.IFNA(INDEX('IPL22 - Most Runs'!$A:$A,MATCH('IPL - Batsman Shortlist'!$B37,'IPL22 - Most Runs'!$B:$B,0)),0)</f>
        <v>74</v>
      </c>
      <c r="Y53">
        <f>_xlfn.IFNA(INDEX('IPL22 - Best Strikerate'!$A:$A,MATCH('IPL - Batsman Shortlist'!$B37,'IPL22 - Best Strikerate'!$B:$B,0)),0)</f>
        <v>89</v>
      </c>
      <c r="Z53">
        <f>VLOOKUP($B53,'IPL20 - Most Runs'!$B$2:$N$135,3,FALSE)</f>
        <v>1</v>
      </c>
      <c r="AA53">
        <f>VLOOKUP($B53,'IPL21 - Most Runs'!$B$2:$N$151,3,FALSE)</f>
        <v>5</v>
      </c>
      <c r="AB53">
        <f>VLOOKUP($B53,'IPL22 - Most Runs'!$B$2:$N$164,3,FALSE)</f>
        <v>8</v>
      </c>
      <c r="AC53">
        <f>VLOOKUP($B53,'IPL20 - Most Runs'!$B$2:$N$135,5,FALSE)</f>
        <v>2</v>
      </c>
      <c r="AD53">
        <f>VLOOKUP($B53,'IPL21 - Most Runs'!$B$2:$N$151,5,FALSE)</f>
        <v>14</v>
      </c>
      <c r="AE53">
        <f>VLOOKUP($B53,'IPL22 - Most Runs'!$B$2:$N$164,5,FALSE)</f>
        <v>77</v>
      </c>
      <c r="AF53">
        <f>VLOOKUP($B53,'IPL20 - Most Runs'!$B$2:$N$135,8,FALSE)</f>
        <v>4</v>
      </c>
      <c r="AG53">
        <f>VLOOKUP($B53,'IPL21 - Most Runs'!$B$2:$N$151,8,FALSE)</f>
        <v>15</v>
      </c>
      <c r="AH53">
        <f>VLOOKUP($B53,'IPL22 - Most Runs'!$B$2:$N$164,8,FALSE)</f>
        <v>68</v>
      </c>
      <c r="AI53">
        <f>VLOOKUP($B53,'IPL20 - Most Runs'!$B$2:$O$135,14,FALSE)</f>
        <v>0</v>
      </c>
      <c r="AJ53">
        <f>VLOOKUP($B53,'IPL21 - Most Runs'!$B$2:$O$151,14,FALSE)</f>
        <v>6.6666666666666666E-2</v>
      </c>
      <c r="AK53">
        <f>VLOOKUP($B53,'IPL22 - Most Runs'!$B$2:$O$164,14,FALSE)</f>
        <v>0.16176470588235295</v>
      </c>
    </row>
    <row r="54" spans="1:37" ht="15.75" customHeight="1" x14ac:dyDescent="0.2">
      <c r="A54" t="s">
        <v>2977</v>
      </c>
      <c r="B54" s="6" t="s">
        <v>273</v>
      </c>
      <c r="C54" t="s">
        <v>77</v>
      </c>
      <c r="D54" s="30">
        <f>COUNTIFS('IPLPlayerAuctionData (20-22)'!$A:$A,'IPL - Batsman Shortlist'!$B19,'IPLPlayerAuctionData (20-22)'!$F:$F,2020)</f>
        <v>1</v>
      </c>
      <c r="E54" s="30">
        <f>COUNTIFS('IPLPlayerAuctionData (20-22)'!$A:$A,'IPL - Batsman Shortlist'!$B19,'IPLPlayerAuctionData (20-22)'!$F:$F,2021)</f>
        <v>1</v>
      </c>
      <c r="F54" s="30">
        <f>COUNTIFS('IPLPlayerAuctionData (20-22)'!$A:$A,'IPL - Batsman Shortlist'!$B19,'IPLPlayerAuctionData (20-22)'!$F:$F,2022)</f>
        <v>1</v>
      </c>
      <c r="G54" s="30">
        <v>1</v>
      </c>
      <c r="H54" s="30">
        <v>1</v>
      </c>
      <c r="I54" s="30">
        <v>1</v>
      </c>
      <c r="J54" s="30">
        <v>14</v>
      </c>
      <c r="K54" s="30">
        <v>14</v>
      </c>
      <c r="L54" s="30">
        <v>16</v>
      </c>
      <c r="M54" s="15">
        <v>44</v>
      </c>
      <c r="N54" s="15">
        <v>1</v>
      </c>
      <c r="O54">
        <v>3</v>
      </c>
      <c r="P54">
        <v>0</v>
      </c>
      <c r="Q54">
        <v>1</v>
      </c>
      <c r="R54">
        <v>0</v>
      </c>
      <c r="S54">
        <f>IF(N54-O54&lt;0,1,0)</f>
        <v>1</v>
      </c>
      <c r="T54">
        <f>_xlfn.IFNA(INDEX('IPL20 - Most Runs'!$A:$A,MATCH('IPL - Batsman Shortlist'!$B19,'IPL20 - Most Runs'!$B:$B,0)),0)</f>
        <v>11</v>
      </c>
      <c r="U54">
        <f>_xlfn.IFNA(INDEX('IPL20 - Best Strikerate'!$A:$A,MATCH('IPL - Batsman Shortlist'!$B19,'IPL20 - Best Strikerate'!$B:$B,0)),0)</f>
        <v>20</v>
      </c>
      <c r="V54">
        <f>_xlfn.IFNA(INDEX('IPL21 - Most Runs'!$A:$A,MATCH('IPL - Batsman Shortlist'!$B19,'IPL21 - Most Runs'!$B:$B,0)),0)</f>
        <v>2</v>
      </c>
      <c r="W54">
        <f>_xlfn.IFNA(INDEX('IPL21 - Best Strikerate'!$A:$A,MATCH('IPL - Batsman Shortlist'!$B19,'IPL21 - Best Strikerate'!$B:$B,0)),0)</f>
        <v>18</v>
      </c>
      <c r="X54">
        <f>_xlfn.IFNA(INDEX('IPL22 - Most Runs'!$A:$A,MATCH('IPL - Batsman Shortlist'!$B19,'IPL22 - Most Runs'!$B:$B,0)),0)</f>
        <v>7</v>
      </c>
      <c r="Y54">
        <f>_xlfn.IFNA(INDEX('IPL22 - Best Strikerate'!$A:$A,MATCH('IPL - Batsman Shortlist'!$B19,'IPL22 - Best Strikerate'!$B:$B,0)),0)</f>
        <v>63</v>
      </c>
      <c r="Z54">
        <f>VLOOKUP($B54,'IPL20 - Most Runs'!$B$2:$N$135,3,FALSE)</f>
        <v>11</v>
      </c>
      <c r="AA54">
        <f>VLOOKUP($B54,'IPL21 - Most Runs'!$B$2:$N$151,3,FALSE)</f>
        <v>11</v>
      </c>
      <c r="AB54">
        <f>VLOOKUP($B54,'IPL22 - Most Runs'!$B$2:$N$164,3,FALSE)</f>
        <v>12</v>
      </c>
      <c r="AC54">
        <f>VLOOKUP($B54,'IPL20 - Most Runs'!$B$2:$N$135,5,FALSE)</f>
        <v>255</v>
      </c>
      <c r="AD54">
        <f>VLOOKUP($B54,'IPL21 - Most Runs'!$B$2:$N$151,5,FALSE)</f>
        <v>155</v>
      </c>
      <c r="AE54">
        <f>VLOOKUP($B54,'IPL22 - Most Runs'!$B$2:$N$164,5,FALSE)</f>
        <v>217</v>
      </c>
      <c r="AF54">
        <f>VLOOKUP($B54,'IPL20 - Most Runs'!$B$2:$N$135,8,FALSE)</f>
        <v>183</v>
      </c>
      <c r="AG54">
        <f>VLOOKUP($B54,'IPL21 - Most Runs'!$B$2:$N$151,8,FALSE)</f>
        <v>147</v>
      </c>
      <c r="AH54">
        <f>VLOOKUP($B54,'IPL22 - Most Runs'!$B$2:$N$164,8,FALSE)</f>
        <v>147</v>
      </c>
      <c r="AI54">
        <f>VLOOKUP($B54,'IPL20 - Most Runs'!$B$2:$O$135,14,FALSE)</f>
        <v>0.16393442622950818</v>
      </c>
      <c r="AJ54">
        <f>VLOOKUP($B54,'IPL21 - Most Runs'!$B$2:$O$151,14,FALSE)</f>
        <v>0.11564625850340136</v>
      </c>
      <c r="AK54">
        <f>VLOOKUP($B54,'IPL22 - Most Runs'!$B$2:$O$164,14,FALSE)</f>
        <v>0.21088435374149661</v>
      </c>
    </row>
    <row r="55" spans="1:37" ht="15.75" customHeight="1" x14ac:dyDescent="0.2">
      <c r="A55" t="s">
        <v>2978</v>
      </c>
      <c r="B55" s="6" t="s">
        <v>274</v>
      </c>
      <c r="C55" t="s">
        <v>77</v>
      </c>
      <c r="D55" s="30">
        <f>COUNTIFS('IPLPlayerAuctionData (20-22)'!$A:$A,'IPL - Batsman Shortlist'!$B22,'IPLPlayerAuctionData (20-22)'!$F:$F,2020)</f>
        <v>1</v>
      </c>
      <c r="E55" s="30">
        <f>COUNTIFS('IPLPlayerAuctionData (20-22)'!$A:$A,'IPL - Batsman Shortlist'!$B22,'IPLPlayerAuctionData (20-22)'!$F:$F,2021)</f>
        <v>1</v>
      </c>
      <c r="F55" s="30">
        <f>COUNTIFS('IPLPlayerAuctionData (20-22)'!$A:$A,'IPL - Batsman Shortlist'!$B22,'IPLPlayerAuctionData (20-22)'!$F:$F,2022)</f>
        <v>1</v>
      </c>
      <c r="G55" s="30">
        <v>1</v>
      </c>
      <c r="H55" s="30">
        <v>1</v>
      </c>
      <c r="I55" s="30">
        <v>1</v>
      </c>
      <c r="J55" s="30">
        <v>11</v>
      </c>
      <c r="K55" s="30">
        <v>17</v>
      </c>
      <c r="L55" s="30">
        <v>14</v>
      </c>
      <c r="M55" s="15">
        <v>42</v>
      </c>
      <c r="N55" s="15">
        <v>2</v>
      </c>
      <c r="O55">
        <v>3</v>
      </c>
      <c r="P55">
        <v>0</v>
      </c>
      <c r="Q55">
        <v>1</v>
      </c>
      <c r="R55">
        <v>0</v>
      </c>
      <c r="S55">
        <f>IF(N55-O55&lt;0,1,0)</f>
        <v>1</v>
      </c>
      <c r="T55">
        <f>_xlfn.IFNA(INDEX('IPL20 - Most Runs'!$A:$A,MATCH('IPL - Batsman Shortlist'!$B22,'IPL20 - Most Runs'!$B:$B,0)),0)</f>
        <v>84</v>
      </c>
      <c r="U55">
        <f>_xlfn.IFNA(INDEX('IPL20 - Best Strikerate'!$A:$A,MATCH('IPL - Batsman Shortlist'!$B22,'IPL20 - Best Strikerate'!$B:$B,0)),0)</f>
        <v>0</v>
      </c>
      <c r="V55">
        <f>_xlfn.IFNA(INDEX('IPL21 - Most Runs'!$A:$A,MATCH('IPL - Batsman Shortlist'!$B22,'IPL21 - Most Runs'!$B:$B,0)),0)</f>
        <v>71</v>
      </c>
      <c r="W55">
        <f>_xlfn.IFNA(INDEX('IPL21 - Best Strikerate'!$A:$A,MATCH('IPL - Batsman Shortlist'!$B22,'IPL21 - Best Strikerate'!$B:$B,0)),0)</f>
        <v>31</v>
      </c>
      <c r="X55">
        <f>_xlfn.IFNA(INDEX('IPL22 - Most Runs'!$A:$A,MATCH('IPL - Batsman Shortlist'!$B22,'IPL22 - Most Runs'!$B:$B,0)),0)</f>
        <v>94</v>
      </c>
      <c r="Y55">
        <f>_xlfn.IFNA(INDEX('IPL22 - Best Strikerate'!$A:$A,MATCH('IPL - Batsman Shortlist'!$B22,'IPL22 - Best Strikerate'!$B:$B,0)),0)</f>
        <v>88</v>
      </c>
      <c r="Z55">
        <f>VLOOKUP($B55,'IPL20 - Most Runs'!$B$2:$N$135,3,FALSE)</f>
        <v>11</v>
      </c>
      <c r="AA55">
        <f>VLOOKUP($B55,'IPL21 - Most Runs'!$B$2:$N$151,3,FALSE)</f>
        <v>16</v>
      </c>
      <c r="AB55">
        <f>VLOOKUP($B55,'IPL22 - Most Runs'!$B$2:$N$164,3,FALSE)</f>
        <v>14</v>
      </c>
      <c r="AC55">
        <f>VLOOKUP($B55,'IPL20 - Most Runs'!$B$2:$N$135,5,FALSE)</f>
        <v>230</v>
      </c>
      <c r="AD55">
        <f>VLOOKUP($B55,'IPL21 - Most Runs'!$B$2:$N$151,5,FALSE)</f>
        <v>397</v>
      </c>
      <c r="AE55">
        <f>VLOOKUP($B55,'IPL22 - Most Runs'!$B$2:$N$164,5,FALSE)</f>
        <v>413</v>
      </c>
      <c r="AF55">
        <f>VLOOKUP($B55,'IPL20 - Most Runs'!$B$2:$N$135,8,FALSE)</f>
        <v>181</v>
      </c>
      <c r="AG55">
        <f>VLOOKUP($B55,'IPL21 - Most Runs'!$B$2:$N$151,8,FALSE)</f>
        <v>283</v>
      </c>
      <c r="AH55">
        <f>VLOOKUP($B55,'IPL22 - Most Runs'!$B$2:$N$164,8,FALSE)</f>
        <v>261</v>
      </c>
      <c r="AI55">
        <f>VLOOKUP($B55,'IPL20 - Most Runs'!$B$2:$O$135,14,FALSE)</f>
        <v>0.17127071823204421</v>
      </c>
      <c r="AJ55">
        <f>VLOOKUP($B55,'IPL21 - Most Runs'!$B$2:$O$151,14,FALSE)</f>
        <v>0.18374558303886926</v>
      </c>
      <c r="AK55">
        <f>VLOOKUP($B55,'IPL22 - Most Runs'!$B$2:$O$164,14,FALSE)</f>
        <v>0.22988505747126436</v>
      </c>
    </row>
    <row r="56" spans="1:37" ht="15.75" customHeight="1" x14ac:dyDescent="0.2">
      <c r="A56" t="s">
        <v>2979</v>
      </c>
      <c r="B56" s="6" t="s">
        <v>642</v>
      </c>
      <c r="C56" t="s">
        <v>73</v>
      </c>
      <c r="D56" s="30">
        <f>COUNTIFS('IPLPlayerAuctionData (20-22)'!$A:$A,'IPL - Batsman Shortlist'!$B10,'IPLPlayerAuctionData (20-22)'!$F:$F,2020)</f>
        <v>1</v>
      </c>
      <c r="E56" s="30">
        <f>COUNTIFS('IPLPlayerAuctionData (20-22)'!$A:$A,'IPL - Batsman Shortlist'!$B10,'IPLPlayerAuctionData (20-22)'!$F:$F,2021)</f>
        <v>1</v>
      </c>
      <c r="F56" s="30">
        <f>COUNTIFS('IPLPlayerAuctionData (20-22)'!$A:$A,'IPL - Batsman Shortlist'!$B10,'IPLPlayerAuctionData (20-22)'!$F:$F,2022)</f>
        <v>1</v>
      </c>
      <c r="G56" s="30">
        <v>1</v>
      </c>
      <c r="H56" s="30">
        <v>1</v>
      </c>
      <c r="I56" s="30">
        <v>1</v>
      </c>
      <c r="J56" s="30">
        <v>16</v>
      </c>
      <c r="K56" s="30">
        <v>14</v>
      </c>
      <c r="L56" s="30">
        <v>16</v>
      </c>
      <c r="M56" s="15">
        <v>46</v>
      </c>
      <c r="N56" s="15">
        <v>3</v>
      </c>
      <c r="O56">
        <v>3</v>
      </c>
      <c r="P56">
        <v>0</v>
      </c>
      <c r="Q56">
        <v>1</v>
      </c>
      <c r="R56">
        <v>1</v>
      </c>
      <c r="S56">
        <f>IF(N56-O56&lt;0,1,0)</f>
        <v>0</v>
      </c>
      <c r="T56">
        <f>_xlfn.IFNA(INDEX('IPL20 - Most Runs'!$A:$A,MATCH('IPL - Batsman Shortlist'!$B10,'IPL20 - Most Runs'!$B:$B,0)),0)</f>
        <v>50</v>
      </c>
      <c r="U56">
        <f>_xlfn.IFNA(INDEX('IPL20 - Best Strikerate'!$A:$A,MATCH('IPL - Batsman Shortlist'!$B10,'IPL20 - Best Strikerate'!$B:$B,0)),0)</f>
        <v>25</v>
      </c>
      <c r="V56">
        <f>_xlfn.IFNA(INDEX('IPL21 - Most Runs'!$A:$A,MATCH('IPL - Batsman Shortlist'!$B10,'IPL21 - Most Runs'!$B:$B,0)),0)</f>
        <v>82</v>
      </c>
      <c r="W56">
        <f>_xlfn.IFNA(INDEX('IPL21 - Best Strikerate'!$A:$A,MATCH('IPL - Batsman Shortlist'!$B10,'IPL21 - Best Strikerate'!$B:$B,0)),0)</f>
        <v>0</v>
      </c>
      <c r="X56">
        <f>_xlfn.IFNA(INDEX('IPL22 - Most Runs'!$A:$A,MATCH('IPL - Batsman Shortlist'!$B10,'IPL22 - Most Runs'!$B:$B,0)),0)</f>
        <v>54</v>
      </c>
      <c r="Y56">
        <f>_xlfn.IFNA(INDEX('IPL22 - Best Strikerate'!$A:$A,MATCH('IPL - Batsman Shortlist'!$B10,'IPL22 - Best Strikerate'!$B:$B,0)),0)</f>
        <v>20</v>
      </c>
      <c r="Z56">
        <f>VLOOKUP($B56,'IPL20 - Most Runs'!$B$2:$N$135,3,FALSE)</f>
        <v>7</v>
      </c>
      <c r="AA56">
        <f>VLOOKUP($B56,'IPL21 - Most Runs'!$B$2:$N$151,3,FALSE)</f>
        <v>10</v>
      </c>
      <c r="AB56">
        <f>VLOOKUP($B56,'IPL22 - Most Runs'!$B$2:$N$164,3,FALSE)</f>
        <v>8</v>
      </c>
      <c r="AC56">
        <f>VLOOKUP($B56,'IPL20 - Most Runs'!$B$2:$N$135,5,FALSE)</f>
        <v>35</v>
      </c>
      <c r="AD56">
        <f>VLOOKUP($B56,'IPL21 - Most Runs'!$B$2:$N$151,5,FALSE)</f>
        <v>83</v>
      </c>
      <c r="AE56">
        <f>VLOOKUP($B56,'IPL22 - Most Runs'!$B$2:$N$164,5,FALSE)</f>
        <v>91</v>
      </c>
      <c r="AF56">
        <f>VLOOKUP($B56,'IPL20 - Most Runs'!$B$2:$N$135,8,FALSE)</f>
        <v>30</v>
      </c>
      <c r="AG56">
        <f>VLOOKUP($B56,'IPL21 - Most Runs'!$B$2:$N$151,8,FALSE)</f>
        <v>69</v>
      </c>
      <c r="AH56">
        <f>VLOOKUP($B56,'IPL22 - Most Runs'!$B$2:$N$164,8,FALSE)</f>
        <v>44</v>
      </c>
      <c r="AI56">
        <f>VLOOKUP($B56,'IPL20 - Most Runs'!$B$2:$O$135,14,FALSE)</f>
        <v>0.16666666666666666</v>
      </c>
      <c r="AJ56">
        <f>VLOOKUP($B56,'IPL21 - Most Runs'!$B$2:$O$151,14,FALSE)</f>
        <v>0.15942028985507245</v>
      </c>
      <c r="AK56">
        <f>VLOOKUP($B56,'IPL22 - Most Runs'!$B$2:$O$164,14,FALSE)</f>
        <v>0.27272727272727271</v>
      </c>
    </row>
    <row r="57" spans="1:37" ht="15.75" customHeight="1" x14ac:dyDescent="0.2">
      <c r="A57" t="s">
        <v>2981</v>
      </c>
      <c r="B57" s="6" t="s">
        <v>563</v>
      </c>
      <c r="C57" t="s">
        <v>77</v>
      </c>
      <c r="D57" s="30">
        <f>COUNTIFS('IPLPlayerAuctionData (20-22)'!$A:$A,'IPL - Batsman Shortlist'!$B14,'IPLPlayerAuctionData (20-22)'!$F:$F,2020)</f>
        <v>1</v>
      </c>
      <c r="E57" s="30">
        <f>COUNTIFS('IPLPlayerAuctionData (20-22)'!$A:$A,'IPL - Batsman Shortlist'!$B14,'IPLPlayerAuctionData (20-22)'!$F:$F,2021)</f>
        <v>1</v>
      </c>
      <c r="F57" s="30">
        <f>COUNTIFS('IPLPlayerAuctionData (20-22)'!$A:$A,'IPL - Batsman Shortlist'!$B14,'IPLPlayerAuctionData (20-22)'!$F:$F,2022)</f>
        <v>1</v>
      </c>
      <c r="G57" s="30">
        <v>1</v>
      </c>
      <c r="H57" s="30">
        <v>1</v>
      </c>
      <c r="I57" s="30">
        <v>1</v>
      </c>
      <c r="J57" s="30">
        <v>15</v>
      </c>
      <c r="K57" s="30">
        <v>13</v>
      </c>
      <c r="L57" s="30">
        <v>17</v>
      </c>
      <c r="M57" s="15">
        <v>45</v>
      </c>
      <c r="N57" s="15">
        <v>3</v>
      </c>
      <c r="O57">
        <v>3</v>
      </c>
      <c r="P57">
        <v>0</v>
      </c>
      <c r="Q57">
        <v>1</v>
      </c>
      <c r="R57">
        <v>0</v>
      </c>
      <c r="S57">
        <f>IF(N57-O57&lt;0,1,0)</f>
        <v>0</v>
      </c>
      <c r="T57">
        <f>_xlfn.IFNA(INDEX('IPL20 - Most Runs'!$A:$A,MATCH('IPL - Batsman Shortlist'!$B14,'IPL20 - Most Runs'!$B:$B,0)),0)</f>
        <v>3</v>
      </c>
      <c r="U57">
        <f>_xlfn.IFNA(INDEX('IPL20 - Best Strikerate'!$A:$A,MATCH('IPL - Batsman Shortlist'!$B14,'IPL20 - Best Strikerate'!$B:$B,0)),0)</f>
        <v>28</v>
      </c>
      <c r="V57">
        <f>_xlfn.IFNA(INDEX('IPL21 - Most Runs'!$A:$A,MATCH('IPL - Batsman Shortlist'!$B14,'IPL21 - Most Runs'!$B:$B,0)),0)</f>
        <v>33</v>
      </c>
      <c r="W57">
        <f>_xlfn.IFNA(INDEX('IPL21 - Best Strikerate'!$A:$A,MATCH('IPL - Batsman Shortlist'!$B14,'IPL21 - Best Strikerate'!$B:$B,0)),0)</f>
        <v>61</v>
      </c>
      <c r="X57">
        <f>_xlfn.IFNA(INDEX('IPL22 - Most Runs'!$A:$A,MATCH('IPL - Batsman Shortlist'!$B14,'IPL22 - Most Runs'!$B:$B,0)),0)</f>
        <v>12</v>
      </c>
      <c r="Y57">
        <f>_xlfn.IFNA(INDEX('IPL22 - Best Strikerate'!$A:$A,MATCH('IPL - Batsman Shortlist'!$B14,'IPL22 - Best Strikerate'!$B:$B,0)),0)</f>
        <v>22</v>
      </c>
      <c r="Z57">
        <f>VLOOKUP($B57,'IPL20 - Most Runs'!$B$2:$N$135,3,FALSE)</f>
        <v>6</v>
      </c>
      <c r="AA57">
        <f>VLOOKUP($B57,'IPL21 - Most Runs'!$B$2:$N$151,3,FALSE)</f>
        <v>5</v>
      </c>
      <c r="AB57">
        <f>VLOOKUP($B57,'IPL22 - Most Runs'!$B$2:$N$164,3,FALSE)</f>
        <v>12</v>
      </c>
      <c r="AC57">
        <f>VLOOKUP($B57,'IPL20 - Most Runs'!$B$2:$N$135,5,FALSE)</f>
        <v>37</v>
      </c>
      <c r="AD57">
        <f>VLOOKUP($B57,'IPL21 - Most Runs'!$B$2:$N$151,5,FALSE)</f>
        <v>44</v>
      </c>
      <c r="AE57">
        <f>VLOOKUP($B57,'IPL22 - Most Runs'!$B$2:$N$164,5,FALSE)</f>
        <v>191</v>
      </c>
      <c r="AF57">
        <f>VLOOKUP($B57,'IPL20 - Most Runs'!$B$2:$N$135,8,FALSE)</f>
        <v>34</v>
      </c>
      <c r="AG57">
        <f>VLOOKUP($B57,'IPL21 - Most Runs'!$B$2:$N$151,8,FALSE)</f>
        <v>42</v>
      </c>
      <c r="AH57">
        <f>VLOOKUP($B57,'IPL22 - Most Runs'!$B$2:$N$164,8,FALSE)</f>
        <v>135</v>
      </c>
      <c r="AI57">
        <f>VLOOKUP($B57,'IPL20 - Most Runs'!$B$2:$O$135,14,FALSE)</f>
        <v>0.11764705882352941</v>
      </c>
      <c r="AJ57">
        <f>VLOOKUP($B57,'IPL21 - Most Runs'!$B$2:$O$151,14,FALSE)</f>
        <v>7.1428571428571425E-2</v>
      </c>
      <c r="AK57">
        <f>VLOOKUP($B57,'IPL22 - Most Runs'!$B$2:$O$164,14,FALSE)</f>
        <v>0.17037037037037037</v>
      </c>
    </row>
    <row r="58" spans="1:37" ht="15.75" customHeight="1" x14ac:dyDescent="0.2">
      <c r="A58" t="s">
        <v>2982</v>
      </c>
      <c r="B58" s="6" t="s">
        <v>646</v>
      </c>
      <c r="C58" t="s">
        <v>77</v>
      </c>
      <c r="D58" s="30">
        <f>COUNTIFS('IPLPlayerAuctionData (20-22)'!$A:$A,'IPL - Batsman Shortlist'!$B33,'IPLPlayerAuctionData (20-22)'!$F:$F,2020)</f>
        <v>1</v>
      </c>
      <c r="E58" s="30">
        <f>COUNTIFS('IPLPlayerAuctionData (20-22)'!$A:$A,'IPL - Batsman Shortlist'!$B33,'IPLPlayerAuctionData (20-22)'!$F:$F,2021)</f>
        <v>1</v>
      </c>
      <c r="F58" s="30">
        <f>COUNTIFS('IPLPlayerAuctionData (20-22)'!$A:$A,'IPL - Batsman Shortlist'!$B33,'IPLPlayerAuctionData (20-22)'!$F:$F,2022)</f>
        <v>1</v>
      </c>
      <c r="G58" s="30">
        <v>1</v>
      </c>
      <c r="H58" s="30">
        <v>1</v>
      </c>
      <c r="I58" s="30">
        <v>1</v>
      </c>
      <c r="J58" s="30">
        <v>14</v>
      </c>
      <c r="K58" s="30">
        <v>16</v>
      </c>
      <c r="L58" s="30">
        <v>10</v>
      </c>
      <c r="M58" s="15">
        <v>40</v>
      </c>
      <c r="N58" s="15">
        <v>3</v>
      </c>
      <c r="O58">
        <v>3</v>
      </c>
      <c r="P58">
        <v>0</v>
      </c>
      <c r="Q58">
        <v>1</v>
      </c>
      <c r="R58">
        <v>0</v>
      </c>
      <c r="S58">
        <f>IF(N58-O58&lt;0,1,0)</f>
        <v>0</v>
      </c>
      <c r="T58">
        <f>_xlfn.IFNA(INDEX('IPL20 - Most Runs'!$A:$A,MATCH('IPL - Batsman Shortlist'!$B33,'IPL20 - Most Runs'!$B:$B,0)),0)</f>
        <v>55</v>
      </c>
      <c r="U58">
        <f>_xlfn.IFNA(INDEX('IPL20 - Best Strikerate'!$A:$A,MATCH('IPL - Batsman Shortlist'!$B33,'IPL20 - Best Strikerate'!$B:$B,0)),0)</f>
        <v>51</v>
      </c>
      <c r="V58">
        <f>_xlfn.IFNA(INDEX('IPL21 - Most Runs'!$A:$A,MATCH('IPL - Batsman Shortlist'!$B33,'IPL21 - Most Runs'!$B:$B,0)),0)</f>
        <v>46</v>
      </c>
      <c r="W58">
        <f>_xlfn.IFNA(INDEX('IPL21 - Best Strikerate'!$A:$A,MATCH('IPL - Batsman Shortlist'!$B33,'IPL21 - Best Strikerate'!$B:$B,0)),0)</f>
        <v>50</v>
      </c>
      <c r="X58">
        <f>_xlfn.IFNA(INDEX('IPL22 - Most Runs'!$A:$A,MATCH('IPL - Batsman Shortlist'!$B33,'IPL22 - Most Runs'!$B:$B,0)),0)</f>
        <v>53</v>
      </c>
      <c r="Y58">
        <f>_xlfn.IFNA(INDEX('IPL22 - Best Strikerate'!$A:$A,MATCH('IPL - Batsman Shortlist'!$B33,'IPL22 - Best Strikerate'!$B:$B,0)),0)</f>
        <v>66</v>
      </c>
      <c r="Z58">
        <f>VLOOKUP($B58,'IPL20 - Most Runs'!$B$2:$N$135,3,FALSE)</f>
        <v>11</v>
      </c>
      <c r="AA58">
        <f>VLOOKUP($B58,'IPL21 - Most Runs'!$B$2:$N$151,3,FALSE)</f>
        <v>12</v>
      </c>
      <c r="AB58">
        <f>VLOOKUP($B58,'IPL22 - Most Runs'!$B$2:$N$164,3,FALSE)</f>
        <v>10</v>
      </c>
      <c r="AC58">
        <f>VLOOKUP($B58,'IPL20 - Most Runs'!$B$2:$N$135,5,FALSE)</f>
        <v>232</v>
      </c>
      <c r="AD58">
        <f>VLOOKUP($B58,'IPL21 - Most Runs'!$B$2:$N$151,5,FALSE)</f>
        <v>227</v>
      </c>
      <c r="AE58">
        <f>VLOOKUP($B58,'IPL22 - Most Runs'!$B$2:$N$164,5,FALSE)</f>
        <v>116</v>
      </c>
      <c r="AF58">
        <f>VLOOKUP($B58,'IPL20 - Most Runs'!$B$2:$N$135,8,FALSE)</f>
        <v>135</v>
      </c>
      <c r="AG58">
        <f>VLOOKUP($B58,'IPL21 - Most Runs'!$B$2:$N$151,8,FALSE)</f>
        <v>156</v>
      </c>
      <c r="AH58">
        <f>VLOOKUP($B58,'IPL22 - Most Runs'!$B$2:$N$164,8,FALSE)</f>
        <v>98</v>
      </c>
      <c r="AI58">
        <f>VLOOKUP($B58,'IPL20 - Most Runs'!$B$2:$O$135,14,FALSE)</f>
        <v>0.24444444444444444</v>
      </c>
      <c r="AJ58">
        <f>VLOOKUP($B58,'IPL21 - Most Runs'!$B$2:$O$151,14,FALSE)</f>
        <v>0.17948717948717949</v>
      </c>
      <c r="AK58">
        <f>VLOOKUP($B58,'IPL22 - Most Runs'!$B$2:$O$164,14,FALSE)</f>
        <v>0.11224489795918367</v>
      </c>
    </row>
    <row r="59" spans="1:37" ht="15.75" customHeight="1" x14ac:dyDescent="0.2">
      <c r="A59" t="s">
        <v>2983</v>
      </c>
      <c r="B59" s="6" t="s">
        <v>566</v>
      </c>
      <c r="C59" t="s">
        <v>77</v>
      </c>
      <c r="D59" s="30">
        <f>COUNTIFS('IPLPlayerAuctionData (20-22)'!$A:$A,'IPL - Batsman Shortlist'!$B17,'IPLPlayerAuctionData (20-22)'!$F:$F,2020)</f>
        <v>1</v>
      </c>
      <c r="E59" s="30">
        <f>COUNTIFS('IPLPlayerAuctionData (20-22)'!$A:$A,'IPL - Batsman Shortlist'!$B17,'IPLPlayerAuctionData (20-22)'!$F:$F,2021)</f>
        <v>1</v>
      </c>
      <c r="F59" s="30">
        <f>COUNTIFS('IPLPlayerAuctionData (20-22)'!$A:$A,'IPL - Batsman Shortlist'!$B17,'IPLPlayerAuctionData (20-22)'!$F:$F,2022)</f>
        <v>1</v>
      </c>
      <c r="G59" s="30">
        <v>1</v>
      </c>
      <c r="H59" s="30">
        <v>1</v>
      </c>
      <c r="I59" s="30">
        <v>1</v>
      </c>
      <c r="J59" s="30">
        <v>14</v>
      </c>
      <c r="K59" s="30">
        <v>16</v>
      </c>
      <c r="L59" s="30">
        <v>14</v>
      </c>
      <c r="M59" s="15">
        <v>44</v>
      </c>
      <c r="N59" s="15">
        <v>3</v>
      </c>
      <c r="O59">
        <v>3</v>
      </c>
      <c r="P59">
        <v>0</v>
      </c>
      <c r="Q59">
        <v>1</v>
      </c>
      <c r="R59">
        <v>0</v>
      </c>
      <c r="S59">
        <f>IF(N59-O59&lt;0,1,0)</f>
        <v>0</v>
      </c>
      <c r="T59">
        <f>_xlfn.IFNA(INDEX('IPL20 - Most Runs'!$A:$A,MATCH('IPL - Batsman Shortlist'!$B17,'IPL20 - Most Runs'!$B:$B,0)),0)</f>
        <v>43</v>
      </c>
      <c r="U59">
        <f>_xlfn.IFNA(INDEX('IPL20 - Best Strikerate'!$A:$A,MATCH('IPL - Batsman Shortlist'!$B17,'IPL20 - Best Strikerate'!$B:$B,0)),0)</f>
        <v>41</v>
      </c>
      <c r="V59">
        <f>_xlfn.IFNA(INDEX('IPL21 - Most Runs'!$A:$A,MATCH('IPL - Batsman Shortlist'!$B17,'IPL21 - Most Runs'!$B:$B,0)),0)</f>
        <v>32</v>
      </c>
      <c r="W59">
        <f>_xlfn.IFNA(INDEX('IPL21 - Best Strikerate'!$A:$A,MATCH('IPL - Batsman Shortlist'!$B17,'IPL21 - Best Strikerate'!$B:$B,0)),0)</f>
        <v>26</v>
      </c>
      <c r="X59">
        <f>_xlfn.IFNA(INDEX('IPL22 - Most Runs'!$A:$A,MATCH('IPL - Batsman Shortlist'!$B17,'IPL22 - Most Runs'!$B:$B,0)),0)</f>
        <v>26</v>
      </c>
      <c r="Y59">
        <f>_xlfn.IFNA(INDEX('IPL22 - Best Strikerate'!$A:$A,MATCH('IPL - Batsman Shortlist'!$B17,'IPL22 - Best Strikerate'!$B:$B,0)),0)</f>
        <v>4</v>
      </c>
      <c r="Z59">
        <f>VLOOKUP($B59,'IPL20 - Most Runs'!$B$2:$N$135,3,FALSE)</f>
        <v>14</v>
      </c>
      <c r="AA59">
        <f>VLOOKUP($B59,'IPL21 - Most Runs'!$B$2:$N$151,3,FALSE)</f>
        <v>16</v>
      </c>
      <c r="AB59">
        <f>VLOOKUP($B59,'IPL22 - Most Runs'!$B$2:$N$164,3,FALSE)</f>
        <v>13</v>
      </c>
      <c r="AC59">
        <f>VLOOKUP($B59,'IPL20 - Most Runs'!$B$2:$N$135,5,FALSE)</f>
        <v>343</v>
      </c>
      <c r="AD59">
        <f>VLOOKUP($B59,'IPL21 - Most Runs'!$B$2:$N$151,5,FALSE)</f>
        <v>419</v>
      </c>
      <c r="AE59">
        <f>VLOOKUP($B59,'IPL22 - Most Runs'!$B$2:$N$164,5,FALSE)</f>
        <v>340</v>
      </c>
      <c r="AF59">
        <f>VLOOKUP($B59,'IPL20 - Most Runs'!$B$2:$N$135,8,FALSE)</f>
        <v>301</v>
      </c>
      <c r="AG59">
        <f>VLOOKUP($B59,'IPL21 - Most Runs'!$B$2:$N$151,8,FALSE)</f>
        <v>326</v>
      </c>
      <c r="AH59">
        <f>VLOOKUP($B59,'IPL22 - Most Runs'!$B$2:$N$164,8,FALSE)</f>
        <v>224</v>
      </c>
      <c r="AI59">
        <f>VLOOKUP($B59,'IPL20 - Most Runs'!$B$2:$O$135,14,FALSE)</f>
        <v>0.13289036544850499</v>
      </c>
      <c r="AJ59">
        <f>VLOOKUP($B59,'IPL21 - Most Runs'!$B$2:$O$151,14,FALSE)</f>
        <v>0.15950920245398773</v>
      </c>
      <c r="AK59">
        <f>VLOOKUP($B59,'IPL22 - Most Runs'!$B$2:$O$164,14,FALSE)</f>
        <v>0.22767857142857142</v>
      </c>
    </row>
    <row r="60" spans="1:37" ht="15.75" customHeight="1" x14ac:dyDescent="0.2">
      <c r="A60" t="s">
        <v>2984</v>
      </c>
      <c r="B60" s="6" t="s">
        <v>287</v>
      </c>
      <c r="C60" t="s">
        <v>77</v>
      </c>
      <c r="D60" s="30">
        <f>COUNTIFS('IPLPlayerAuctionData (20-22)'!$A:$A,'IPL - Batsman Shortlist'!$B31,'IPLPlayerAuctionData (20-22)'!$F:$F,2020)</f>
        <v>1</v>
      </c>
      <c r="E60" s="30">
        <f>COUNTIFS('IPLPlayerAuctionData (20-22)'!$A:$A,'IPL - Batsman Shortlist'!$B31,'IPLPlayerAuctionData (20-22)'!$F:$F,2021)</f>
        <v>1</v>
      </c>
      <c r="F60" s="30">
        <f>COUNTIFS('IPLPlayerAuctionData (20-22)'!$A:$A,'IPL - Batsman Shortlist'!$B31,'IPLPlayerAuctionData (20-22)'!$F:$F,2022)</f>
        <v>1</v>
      </c>
      <c r="G60" s="30">
        <v>1</v>
      </c>
      <c r="H60" s="30">
        <v>1</v>
      </c>
      <c r="I60" s="30">
        <v>1</v>
      </c>
      <c r="J60" s="30">
        <v>12</v>
      </c>
      <c r="K60" s="30">
        <v>11</v>
      </c>
      <c r="L60" s="30">
        <v>17</v>
      </c>
      <c r="M60" s="15">
        <v>40</v>
      </c>
      <c r="N60" s="15">
        <v>1</v>
      </c>
      <c r="O60">
        <v>3</v>
      </c>
      <c r="P60">
        <v>0</v>
      </c>
      <c r="Q60">
        <v>1</v>
      </c>
      <c r="R60">
        <v>0</v>
      </c>
      <c r="S60">
        <f>IF(N60-O60&lt;0,1,0)</f>
        <v>1</v>
      </c>
      <c r="T60">
        <f>_xlfn.IFNA(INDEX('IPL20 - Most Runs'!$A:$A,MATCH('IPL - Batsman Shortlist'!$B31,'IPL20 - Most Runs'!$B:$B,0)),0)</f>
        <v>32</v>
      </c>
      <c r="U60">
        <f>_xlfn.IFNA(INDEX('IPL20 - Best Strikerate'!$A:$A,MATCH('IPL - Batsman Shortlist'!$B31,'IPL20 - Best Strikerate'!$B:$B,0)),0)</f>
        <v>1</v>
      </c>
      <c r="V60">
        <f>_xlfn.IFNA(INDEX('IPL21 - Most Runs'!$A:$A,MATCH('IPL - Batsman Shortlist'!$B31,'IPL21 - Most Runs'!$B:$B,0)),0)</f>
        <v>27</v>
      </c>
      <c r="W60">
        <f>_xlfn.IFNA(INDEX('IPL21 - Best Strikerate'!$A:$A,MATCH('IPL - Batsman Shortlist'!$B31,'IPL21 - Best Strikerate'!$B:$B,0)),0)</f>
        <v>8</v>
      </c>
      <c r="X60">
        <f>_xlfn.IFNA(INDEX('IPL22 - Most Runs'!$A:$A,MATCH('IPL - Batsman Shortlist'!$B31,'IPL22 - Most Runs'!$B:$B,0)),0)</f>
        <v>64</v>
      </c>
      <c r="Y60">
        <f>_xlfn.IFNA(INDEX('IPL22 - Best Strikerate'!$A:$A,MATCH('IPL - Batsman Shortlist'!$B31,'IPL22 - Best Strikerate'!$B:$B,0)),0)</f>
        <v>94</v>
      </c>
      <c r="Z60">
        <f>VLOOKUP($B60,'IPL20 - Most Runs'!$B$2:$N$135,3,FALSE)</f>
        <v>8</v>
      </c>
      <c r="AA60">
        <f>VLOOKUP($B60,'IPL21 - Most Runs'!$B$2:$N$151,3,FALSE)</f>
        <v>10</v>
      </c>
      <c r="AB60">
        <f>VLOOKUP($B60,'IPL22 - Most Runs'!$B$2:$N$164,3,FALSE)</f>
        <v>14</v>
      </c>
      <c r="AC60">
        <f>VLOOKUP($B60,'IPL20 - Most Runs'!$B$2:$N$135,5,FALSE)</f>
        <v>86</v>
      </c>
      <c r="AD60">
        <f>VLOOKUP($B60,'IPL21 - Most Runs'!$B$2:$N$151,5,FALSE)</f>
        <v>93</v>
      </c>
      <c r="AE60">
        <f>VLOOKUP($B60,'IPL22 - Most Runs'!$B$2:$N$164,5,FALSE)</f>
        <v>183</v>
      </c>
      <c r="AF60">
        <f>VLOOKUP($B60,'IPL20 - Most Runs'!$B$2:$N$135,8,FALSE)</f>
        <v>77</v>
      </c>
      <c r="AG60">
        <f>VLOOKUP($B60,'IPL21 - Most Runs'!$B$2:$N$151,8,FALSE)</f>
        <v>83</v>
      </c>
      <c r="AH60">
        <f>VLOOKUP($B60,'IPL22 - Most Runs'!$B$2:$N$164,8,FALSE)</f>
        <v>132</v>
      </c>
      <c r="AI60">
        <f>VLOOKUP($B60,'IPL20 - Most Runs'!$B$2:$O$135,14,FALSE)</f>
        <v>0.11688311688311688</v>
      </c>
      <c r="AJ60">
        <f>VLOOKUP($B60,'IPL21 - Most Runs'!$B$2:$O$151,14,FALSE)</f>
        <v>0.12048192771084337</v>
      </c>
      <c r="AK60">
        <f>VLOOKUP($B60,'IPL22 - Most Runs'!$B$2:$O$164,14,FALSE)</f>
        <v>0.15909090909090909</v>
      </c>
    </row>
    <row r="61" spans="1:37" ht="15.75" customHeight="1" x14ac:dyDescent="0.2">
      <c r="A61" t="s">
        <v>2985</v>
      </c>
      <c r="B61" s="6" t="s">
        <v>288</v>
      </c>
      <c r="C61" t="s">
        <v>77</v>
      </c>
      <c r="D61" s="30">
        <f>COUNTIFS('IPLPlayerAuctionData (20-22)'!$A:$A,'IPL - Batsman Shortlist'!$B62,'IPLPlayerAuctionData (20-22)'!$F:$F,2020)</f>
        <v>1</v>
      </c>
      <c r="E61" s="30">
        <f>COUNTIFS('IPLPlayerAuctionData (20-22)'!$A:$A,'IPL - Batsman Shortlist'!$B62,'IPLPlayerAuctionData (20-22)'!$F:$F,2021)</f>
        <v>1</v>
      </c>
      <c r="F61" s="30">
        <f>COUNTIFS('IPLPlayerAuctionData (20-22)'!$A:$A,'IPL - Batsman Shortlist'!$B62,'IPLPlayerAuctionData (20-22)'!$F:$F,2022)</f>
        <v>1</v>
      </c>
      <c r="G61" s="30">
        <v>1</v>
      </c>
      <c r="H61" s="30">
        <v>1</v>
      </c>
      <c r="I61" s="30">
        <v>1</v>
      </c>
      <c r="J61" s="30">
        <v>12</v>
      </c>
      <c r="K61" s="30">
        <v>4</v>
      </c>
      <c r="L61" s="30">
        <v>12</v>
      </c>
      <c r="M61" s="15">
        <v>28</v>
      </c>
      <c r="N61" s="15">
        <v>2</v>
      </c>
      <c r="O61">
        <v>3</v>
      </c>
      <c r="P61">
        <v>0</v>
      </c>
      <c r="Q61">
        <v>1</v>
      </c>
      <c r="R61">
        <v>0</v>
      </c>
      <c r="S61">
        <f>IF(N61-O61&lt;0,1,0)</f>
        <v>1</v>
      </c>
      <c r="T61">
        <f>_xlfn.IFNA(INDEX('IPL20 - Most Runs'!$A:$A,MATCH('IPL - Batsman Shortlist'!$B62,'IPL20 - Most Runs'!$B:$B,0)),0)</f>
        <v>23</v>
      </c>
      <c r="U61">
        <f>_xlfn.IFNA(INDEX('IPL20 - Best Strikerate'!$A:$A,MATCH('IPL - Batsman Shortlist'!$B62,'IPL20 - Best Strikerate'!$B:$B,0)),0)</f>
        <v>35</v>
      </c>
      <c r="V61">
        <f>_xlfn.IFNA(INDEX('IPL21 - Most Runs'!$A:$A,MATCH('IPL - Batsman Shortlist'!$B62,'IPL21 - Most Runs'!$B:$B,0)),0)</f>
        <v>15</v>
      </c>
      <c r="W61">
        <f>_xlfn.IFNA(INDEX('IPL21 - Best Strikerate'!$A:$A,MATCH('IPL - Batsman Shortlist'!$B62,'IPL21 - Best Strikerate'!$B:$B,0)),0)</f>
        <v>33</v>
      </c>
      <c r="X61">
        <f>_xlfn.IFNA(INDEX('IPL22 - Most Runs'!$A:$A,MATCH('IPL - Batsman Shortlist'!$B62,'IPL22 - Most Runs'!$B:$B,0)),0)</f>
        <v>35</v>
      </c>
      <c r="Y61">
        <f>_xlfn.IFNA(INDEX('IPL22 - Best Strikerate'!$A:$A,MATCH('IPL - Batsman Shortlist'!$B62,'IPL22 - Best Strikerate'!$B:$B,0)),0)</f>
        <v>76</v>
      </c>
      <c r="Z61">
        <f>VLOOKUP($B61,'IPL20 - Most Runs'!$B$2:$N$135,3,FALSE)</f>
        <v>12</v>
      </c>
      <c r="AA61">
        <f>VLOOKUP($B61,'IPL21 - Most Runs'!$B$2:$N$151,3,FALSE)</f>
        <v>4</v>
      </c>
      <c r="AB61">
        <f>VLOOKUP($B61,'IPL22 - Most Runs'!$B$2:$N$164,3,FALSE)</f>
        <v>11</v>
      </c>
      <c r="AC61">
        <f>VLOOKUP($B61,'IPL20 - Most Runs'!$B$2:$N$135,5,FALSE)</f>
        <v>196</v>
      </c>
      <c r="AD61">
        <f>VLOOKUP($B61,'IPL21 - Most Runs'!$B$2:$N$151,5,FALSE)</f>
        <v>115</v>
      </c>
      <c r="AE61">
        <f>VLOOKUP($B61,'IPL22 - Most Runs'!$B$2:$N$164,5,FALSE)</f>
        <v>230</v>
      </c>
      <c r="AF61">
        <f>VLOOKUP($B61,'IPL20 - Most Runs'!$B$2:$N$135,8,FALSE)</f>
        <v>164</v>
      </c>
      <c r="AG61">
        <f>VLOOKUP($B61,'IPL21 - Most Runs'!$B$2:$N$151,8,FALSE)</f>
        <v>84</v>
      </c>
      <c r="AH61">
        <f>VLOOKUP($B61,'IPL22 - Most Runs'!$B$2:$N$164,8,FALSE)</f>
        <v>171</v>
      </c>
      <c r="AI61">
        <f>VLOOKUP($B61,'IPL20 - Most Runs'!$B$2:$O$135,14,FALSE)</f>
        <v>0.15853658536585366</v>
      </c>
      <c r="AJ61">
        <f>VLOOKUP($B61,'IPL21 - Most Runs'!$B$2:$O$151,14,FALSE)</f>
        <v>0.15476190476190477</v>
      </c>
      <c r="AK61">
        <f>VLOOKUP($B61,'IPL22 - Most Runs'!$B$2:$O$164,14,FALSE)</f>
        <v>0.19298245614035087</v>
      </c>
    </row>
    <row r="62" spans="1:37" ht="15.75" customHeight="1" x14ac:dyDescent="0.2">
      <c r="A62" t="s">
        <v>2986</v>
      </c>
      <c r="B62" s="6" t="s">
        <v>647</v>
      </c>
      <c r="C62" t="s">
        <v>2789</v>
      </c>
      <c r="D62" s="30">
        <f>COUNTIFS('IPLPlayerAuctionData (20-22)'!$A:$A,'IPL - Batsman Shortlist'!$B35,'IPLPlayerAuctionData (20-22)'!$F:$F,2020)</f>
        <v>1</v>
      </c>
      <c r="E62" s="30">
        <f>COUNTIFS('IPLPlayerAuctionData (20-22)'!$A:$A,'IPL - Batsman Shortlist'!$B35,'IPLPlayerAuctionData (20-22)'!$F:$F,2021)</f>
        <v>1</v>
      </c>
      <c r="F62" s="30">
        <f>COUNTIFS('IPLPlayerAuctionData (20-22)'!$A:$A,'IPL - Batsman Shortlist'!$B35,'IPLPlayerAuctionData (20-22)'!$F:$F,2022)</f>
        <v>1</v>
      </c>
      <c r="G62" s="30">
        <v>1</v>
      </c>
      <c r="H62" s="30">
        <v>1</v>
      </c>
      <c r="I62" s="30">
        <v>1</v>
      </c>
      <c r="J62" s="30">
        <v>12</v>
      </c>
      <c r="K62" s="30">
        <v>13</v>
      </c>
      <c r="L62" s="30">
        <v>14</v>
      </c>
      <c r="M62" s="15">
        <v>39</v>
      </c>
      <c r="N62" s="15">
        <v>3</v>
      </c>
      <c r="O62">
        <v>3</v>
      </c>
      <c r="P62">
        <v>0</v>
      </c>
      <c r="Q62">
        <v>1</v>
      </c>
      <c r="R62">
        <v>0</v>
      </c>
      <c r="S62">
        <f>IF(N62-O62&lt;0,1,0)</f>
        <v>0</v>
      </c>
      <c r="T62">
        <f>_xlfn.IFNA(INDEX('IPL20 - Most Runs'!$A:$A,MATCH('IPL - Batsman Shortlist'!$B35,'IPL20 - Most Runs'!$B:$B,0)),0)</f>
        <v>67</v>
      </c>
      <c r="U62">
        <f>_xlfn.IFNA(INDEX('IPL20 - Best Strikerate'!$A:$A,MATCH('IPL - Batsman Shortlist'!$B35,'IPL20 - Best Strikerate'!$B:$B,0)),0)</f>
        <v>0</v>
      </c>
      <c r="V62">
        <f>_xlfn.IFNA(INDEX('IPL21 - Most Runs'!$A:$A,MATCH('IPL - Batsman Shortlist'!$B35,'IPL21 - Most Runs'!$B:$B,0)),0)</f>
        <v>56</v>
      </c>
      <c r="W62">
        <f>_xlfn.IFNA(INDEX('IPL21 - Best Strikerate'!$A:$A,MATCH('IPL - Batsman Shortlist'!$B35,'IPL21 - Best Strikerate'!$B:$B,0)),0)</f>
        <v>0</v>
      </c>
      <c r="X62">
        <f>_xlfn.IFNA(INDEX('IPL22 - Most Runs'!$A:$A,MATCH('IPL - Batsman Shortlist'!$B35,'IPL22 - Most Runs'!$B:$B,0)),0)</f>
        <v>75</v>
      </c>
      <c r="Y62">
        <f>_xlfn.IFNA(INDEX('IPL22 - Best Strikerate'!$A:$A,MATCH('IPL - Batsman Shortlist'!$B35,'IPL22 - Best Strikerate'!$B:$B,0)),0)</f>
        <v>21</v>
      </c>
      <c r="Z62">
        <f>VLOOKUP($B62,'IPL20 - Most Runs'!$B$2:$N$135,3,FALSE)</f>
        <v>12</v>
      </c>
      <c r="AA62">
        <f>VLOOKUP($B62,'IPL21 - Most Runs'!$B$2:$N$151,3,FALSE)</f>
        <v>13</v>
      </c>
      <c r="AB62">
        <f>VLOOKUP($B62,'IPL22 - Most Runs'!$B$2:$N$164,3,FALSE)</f>
        <v>14</v>
      </c>
      <c r="AC62">
        <f>VLOOKUP($B62,'IPL20 - Most Runs'!$B$2:$N$135,5,FALSE)</f>
        <v>332</v>
      </c>
      <c r="AD62">
        <f>VLOOKUP($B62,'IPL21 - Most Runs'!$B$2:$N$151,5,FALSE)</f>
        <v>381</v>
      </c>
      <c r="AE62">
        <f>VLOOKUP($B62,'IPL22 - Most Runs'!$B$2:$N$164,5,FALSE)</f>
        <v>268</v>
      </c>
      <c r="AF62">
        <f>VLOOKUP($B62,'IPL20 - Most Runs'!$B$2:$N$135,8,FALSE)</f>
        <v>260</v>
      </c>
      <c r="AG62">
        <f>VLOOKUP($B62,'IPL21 - Most Runs'!$B$2:$N$151,8,FALSE)</f>
        <v>299</v>
      </c>
      <c r="AH62">
        <f>VLOOKUP($B62,'IPL22 - Most Runs'!$B$2:$N$164,8,FALSE)</f>
        <v>223</v>
      </c>
      <c r="AI62">
        <f>VLOOKUP($B62,'IPL20 - Most Runs'!$B$2:$O$135,14,FALSE)</f>
        <v>0.17692307692307693</v>
      </c>
      <c r="AJ62">
        <f>VLOOKUP($B62,'IPL21 - Most Runs'!$B$2:$O$151,14,FALSE)</f>
        <v>0.15719063545150502</v>
      </c>
      <c r="AK62">
        <f>VLOOKUP($B62,'IPL22 - Most Runs'!$B$2:$O$164,14,FALSE)</f>
        <v>0.18385650224215247</v>
      </c>
    </row>
    <row r="63" spans="1:37" ht="15.75" customHeight="1" x14ac:dyDescent="0.2">
      <c r="A63" t="s">
        <v>2987</v>
      </c>
      <c r="B63" s="6" t="s">
        <v>570</v>
      </c>
      <c r="C63" t="s">
        <v>2789</v>
      </c>
      <c r="D63" s="30">
        <f>COUNTIFS('IPLPlayerAuctionData (20-22)'!$A:$A,'IPL - Batsman Shortlist'!$B46,'IPLPlayerAuctionData (20-22)'!$F:$F,2020)</f>
        <v>1</v>
      </c>
      <c r="E63" s="30">
        <f>COUNTIFS('IPLPlayerAuctionData (20-22)'!$A:$A,'IPL - Batsman Shortlist'!$B46,'IPLPlayerAuctionData (20-22)'!$F:$F,2021)</f>
        <v>1</v>
      </c>
      <c r="F63" s="30">
        <f>COUNTIFS('IPLPlayerAuctionData (20-22)'!$A:$A,'IPL - Batsman Shortlist'!$B46,'IPLPlayerAuctionData (20-22)'!$F:$F,2022)</f>
        <v>1</v>
      </c>
      <c r="G63" s="30">
        <v>1</v>
      </c>
      <c r="H63" s="30">
        <v>1</v>
      </c>
      <c r="I63" s="30">
        <v>1</v>
      </c>
      <c r="J63" s="30">
        <v>6</v>
      </c>
      <c r="K63" s="30">
        <v>16</v>
      </c>
      <c r="L63" s="30">
        <v>14</v>
      </c>
      <c r="M63" s="15">
        <v>36</v>
      </c>
      <c r="N63" s="15">
        <v>3</v>
      </c>
      <c r="O63">
        <v>3</v>
      </c>
      <c r="P63">
        <v>0</v>
      </c>
      <c r="Q63">
        <v>1</v>
      </c>
      <c r="R63">
        <v>0</v>
      </c>
      <c r="S63">
        <f>IF(N63-O63&lt;0,1,0)</f>
        <v>0</v>
      </c>
      <c r="T63">
        <f>_xlfn.IFNA(INDEX('IPL20 - Most Runs'!$A:$A,MATCH('IPL - Batsman Shortlist'!$B46,'IPL20 - Most Runs'!$B:$B,0)),0)</f>
        <v>18</v>
      </c>
      <c r="U63">
        <f>_xlfn.IFNA(INDEX('IPL20 - Best Strikerate'!$A:$A,MATCH('IPL - Batsman Shortlist'!$B46,'IPL20 - Best Strikerate'!$B:$B,0)),0)</f>
        <v>6</v>
      </c>
      <c r="V63">
        <f>_xlfn.IFNA(INDEX('IPL21 - Most Runs'!$A:$A,MATCH('IPL - Batsman Shortlist'!$B46,'IPL21 - Most Runs'!$B:$B,0)),0)</f>
        <v>61</v>
      </c>
      <c r="W63">
        <f>_xlfn.IFNA(INDEX('IPL21 - Best Strikerate'!$A:$A,MATCH('IPL - Batsman Shortlist'!$B46,'IPL21 - Best Strikerate'!$B:$B,0)),0)</f>
        <v>56</v>
      </c>
      <c r="X63">
        <f>_xlfn.IFNA(INDEX('IPL22 - Most Runs'!$A:$A,MATCH('IPL - Batsman Shortlist'!$B46,'IPL22 - Most Runs'!$B:$B,0)),0)</f>
        <v>29</v>
      </c>
      <c r="Y63">
        <f>_xlfn.IFNA(INDEX('IPL22 - Best Strikerate'!$A:$A,MATCH('IPL - Batsman Shortlist'!$B46,'IPL22 - Best Strikerate'!$B:$B,0)),0)</f>
        <v>35</v>
      </c>
      <c r="Z63">
        <f>VLOOKUP($B63,'IPL20 - Most Runs'!$B$2:$N$135,3,FALSE)</f>
        <v>6</v>
      </c>
      <c r="AA63">
        <f>VLOOKUP($B63,'IPL21 - Most Runs'!$B$2:$N$151,3,FALSE)</f>
        <v>16</v>
      </c>
      <c r="AB63">
        <f>VLOOKUP($B63,'IPL22 - Most Runs'!$B$2:$N$164,3,FALSE)</f>
        <v>14</v>
      </c>
      <c r="AC63">
        <f>VLOOKUP($B63,'IPL20 - Most Runs'!$B$2:$N$135,5,FALSE)</f>
        <v>204</v>
      </c>
      <c r="AD63">
        <f>VLOOKUP($B63,'IPL21 - Most Runs'!$B$2:$N$151,5,FALSE)</f>
        <v>635</v>
      </c>
      <c r="AE63">
        <f>VLOOKUP($B63,'IPL22 - Most Runs'!$B$2:$N$164,5,FALSE)</f>
        <v>368</v>
      </c>
      <c r="AF63">
        <f>VLOOKUP($B63,'IPL20 - Most Runs'!$B$2:$N$135,8,FALSE)</f>
        <v>169</v>
      </c>
      <c r="AG63">
        <f>VLOOKUP($B63,'IPL21 - Most Runs'!$B$2:$N$151,8,FALSE)</f>
        <v>466</v>
      </c>
      <c r="AH63">
        <f>VLOOKUP($B63,'IPL22 - Most Runs'!$B$2:$N$164,8,FALSE)</f>
        <v>291</v>
      </c>
      <c r="AI63">
        <f>VLOOKUP($B63,'IPL20 - Most Runs'!$B$2:$O$135,14,FALSE)</f>
        <v>0.13017751479289941</v>
      </c>
      <c r="AJ63">
        <f>VLOOKUP($B63,'IPL21 - Most Runs'!$B$2:$O$151,14,FALSE)</f>
        <v>0.18669527896995708</v>
      </c>
      <c r="AK63">
        <f>VLOOKUP($B63,'IPL22 - Most Runs'!$B$2:$O$164,14,FALSE)</f>
        <v>0.16151202749140894</v>
      </c>
    </row>
    <row r="64" spans="1:37" ht="15.75" customHeight="1" x14ac:dyDescent="0.2">
      <c r="A64" t="s">
        <v>2989</v>
      </c>
      <c r="B64" s="6" t="s">
        <v>579</v>
      </c>
      <c r="C64" t="s">
        <v>2789</v>
      </c>
      <c r="D64" s="30">
        <f>COUNTIFS('IPLPlayerAuctionData (20-22)'!$A:$A,'IPL - Batsman Shortlist'!$B12,'IPLPlayerAuctionData (20-22)'!$F:$F,2020)</f>
        <v>1</v>
      </c>
      <c r="E64" s="30">
        <f>COUNTIFS('IPLPlayerAuctionData (20-22)'!$A:$A,'IPL - Batsman Shortlist'!$B12,'IPLPlayerAuctionData (20-22)'!$F:$F,2021)</f>
        <v>1</v>
      </c>
      <c r="F64" s="30">
        <f>COUNTIFS('IPLPlayerAuctionData (20-22)'!$A:$A,'IPL - Batsman Shortlist'!$B12,'IPLPlayerAuctionData (20-22)'!$F:$F,2022)</f>
        <v>1</v>
      </c>
      <c r="G64" s="30">
        <v>1</v>
      </c>
      <c r="H64" s="30">
        <v>1</v>
      </c>
      <c r="I64" s="30">
        <v>1</v>
      </c>
      <c r="J64" s="30">
        <v>14</v>
      </c>
      <c r="K64" s="30">
        <v>14</v>
      </c>
      <c r="L64" s="30">
        <v>17</v>
      </c>
      <c r="M64" s="15">
        <v>45</v>
      </c>
      <c r="N64" s="15">
        <v>3</v>
      </c>
      <c r="O64">
        <v>3</v>
      </c>
      <c r="P64">
        <v>0</v>
      </c>
      <c r="Q64">
        <v>1</v>
      </c>
      <c r="R64">
        <v>0</v>
      </c>
      <c r="S64">
        <f>IF(N64-O64&lt;0,1,0)</f>
        <v>0</v>
      </c>
      <c r="T64">
        <f>_xlfn.IFNA(INDEX('IPL20 - Most Runs'!$A:$A,MATCH('IPL - Batsman Shortlist'!$B12,'IPL20 - Most Runs'!$B:$B,0)),0)</f>
        <v>80</v>
      </c>
      <c r="U64">
        <f>_xlfn.IFNA(INDEX('IPL20 - Best Strikerate'!$A:$A,MATCH('IPL - Batsman Shortlist'!$B12,'IPL20 - Best Strikerate'!$B:$B,0)),0)</f>
        <v>0</v>
      </c>
      <c r="V64">
        <f>_xlfn.IFNA(INDEX('IPL21 - Most Runs'!$A:$A,MATCH('IPL - Batsman Shortlist'!$B12,'IPL21 - Most Runs'!$B:$B,0)),0)</f>
        <v>86</v>
      </c>
      <c r="W64">
        <f>_xlfn.IFNA(INDEX('IPL21 - Best Strikerate'!$A:$A,MATCH('IPL - Batsman Shortlist'!$B12,'IPL21 - Best Strikerate'!$B:$B,0)),0)</f>
        <v>0</v>
      </c>
      <c r="X64">
        <f>_xlfn.IFNA(INDEX('IPL22 - Most Runs'!$A:$A,MATCH('IPL - Batsman Shortlist'!$B12,'IPL22 - Most Runs'!$B:$B,0)),0)</f>
        <v>126</v>
      </c>
      <c r="Y64">
        <f>_xlfn.IFNA(INDEX('IPL22 - Best Strikerate'!$A:$A,MATCH('IPL - Batsman Shortlist'!$B12,'IPL22 - Best Strikerate'!$B:$B,0)),0)</f>
        <v>0</v>
      </c>
      <c r="Z64">
        <f>VLOOKUP($B64,'IPL20 - Most Runs'!$B$2:$N$135,3,FALSE)</f>
        <v>14</v>
      </c>
      <c r="AA64">
        <f>VLOOKUP($B64,'IPL21 - Most Runs'!$B$2:$N$151,3,FALSE)</f>
        <v>14</v>
      </c>
      <c r="AB64">
        <f>VLOOKUP($B64,'IPL22 - Most Runs'!$B$2:$N$164,3,FALSE)</f>
        <v>17</v>
      </c>
      <c r="AC64">
        <f>VLOOKUP($B64,'IPL20 - Most Runs'!$B$2:$N$135,5,FALSE)</f>
        <v>375</v>
      </c>
      <c r="AD64">
        <f>VLOOKUP($B64,'IPL21 - Most Runs'!$B$2:$N$151,5,FALSE)</f>
        <v>484</v>
      </c>
      <c r="AE64">
        <f>VLOOKUP($B64,'IPL22 - Most Runs'!$B$2:$N$164,5,FALSE)</f>
        <v>458</v>
      </c>
      <c r="AF64">
        <f>VLOOKUP($B64,'IPL20 - Most Runs'!$B$2:$N$135,8,FALSE)</f>
        <v>236</v>
      </c>
      <c r="AG64">
        <f>VLOOKUP($B64,'IPL21 - Most Runs'!$B$2:$N$151,8,FALSE)</f>
        <v>354</v>
      </c>
      <c r="AH64">
        <f>VLOOKUP($B64,'IPL22 - Most Runs'!$B$2:$N$164,8,FALSE)</f>
        <v>312</v>
      </c>
      <c r="AI64">
        <f>VLOOKUP($B64,'IPL20 - Most Runs'!$B$2:$O$135,14,FALSE)</f>
        <v>0.19915254237288135</v>
      </c>
      <c r="AJ64">
        <f>VLOOKUP($B64,'IPL21 - Most Runs'!$B$2:$O$151,14,FALSE)</f>
        <v>0.1751412429378531</v>
      </c>
      <c r="AK64">
        <f>VLOOKUP($B64,'IPL22 - Most Runs'!$B$2:$O$164,14,FALSE)</f>
        <v>0.22115384615384615</v>
      </c>
    </row>
    <row r="65" spans="1:37" ht="15.75" customHeight="1" x14ac:dyDescent="0.2">
      <c r="A65" t="s">
        <v>2990</v>
      </c>
      <c r="B65" s="6" t="s">
        <v>297</v>
      </c>
      <c r="C65" t="s">
        <v>77</v>
      </c>
      <c r="D65" s="30">
        <f>COUNTIFS('IPLPlayerAuctionData (20-22)'!$A:$A,'IPL - Batsman Shortlist'!$B82,'IPLPlayerAuctionData (20-22)'!$F:$F,2020)</f>
        <v>1</v>
      </c>
      <c r="E65" s="30">
        <f>COUNTIFS('IPLPlayerAuctionData (20-22)'!$A:$A,'IPL - Batsman Shortlist'!$B82,'IPLPlayerAuctionData (20-22)'!$F:$F,2021)</f>
        <v>1</v>
      </c>
      <c r="F65" s="30">
        <f>COUNTIFS('IPLPlayerAuctionData (20-22)'!$A:$A,'IPL - Batsman Shortlist'!$B82,'IPLPlayerAuctionData (20-22)'!$F:$F,2022)</f>
        <v>1</v>
      </c>
      <c r="G65" s="30">
        <v>1</v>
      </c>
      <c r="H65" s="30">
        <v>1</v>
      </c>
      <c r="I65" s="30">
        <v>1</v>
      </c>
      <c r="J65" s="30">
        <v>5</v>
      </c>
      <c r="K65" s="30">
        <v>2</v>
      </c>
      <c r="L65" s="30">
        <v>6</v>
      </c>
      <c r="M65" s="15">
        <v>13</v>
      </c>
      <c r="N65" s="15">
        <v>1</v>
      </c>
      <c r="O65">
        <v>3</v>
      </c>
      <c r="P65">
        <v>0</v>
      </c>
      <c r="Q65">
        <v>1</v>
      </c>
      <c r="R65">
        <v>0</v>
      </c>
      <c r="S65">
        <f>IF(N65-O65&lt;0,1,0)</f>
        <v>1</v>
      </c>
      <c r="T65">
        <f>_xlfn.IFNA(INDEX('IPL20 - Most Runs'!$A:$A,MATCH('IPL - Batsman Shortlist'!$B82,'IPL20 - Most Runs'!$B:$B,0)),0)</f>
        <v>37</v>
      </c>
      <c r="U65">
        <f>_xlfn.IFNA(INDEX('IPL20 - Best Strikerate'!$A:$A,MATCH('IPL - Batsman Shortlist'!$B82,'IPL20 - Best Strikerate'!$B:$B,0)),0)</f>
        <v>0</v>
      </c>
      <c r="V65">
        <f>_xlfn.IFNA(INDEX('IPL21 - Most Runs'!$A:$A,MATCH('IPL - Batsman Shortlist'!$B82,'IPL21 - Most Runs'!$B:$B,0)),0)</f>
        <v>48</v>
      </c>
      <c r="W65">
        <f>_xlfn.IFNA(INDEX('IPL21 - Best Strikerate'!$A:$A,MATCH('IPL - Batsman Shortlist'!$B82,'IPL21 - Best Strikerate'!$B:$B,0)),0)</f>
        <v>68</v>
      </c>
      <c r="X65">
        <f>_xlfn.IFNA(INDEX('IPL22 - Most Runs'!$A:$A,MATCH('IPL - Batsman Shortlist'!$B82,'IPL22 - Most Runs'!$B:$B,0)),0)</f>
        <v>27</v>
      </c>
      <c r="Y65">
        <f>_xlfn.IFNA(INDEX('IPL22 - Best Strikerate'!$A:$A,MATCH('IPL - Batsman Shortlist'!$B82,'IPL22 - Best Strikerate'!$B:$B,0)),0)</f>
        <v>73</v>
      </c>
      <c r="Z65">
        <f>VLOOKUP($B65,'IPL20 - Most Runs'!$B$2:$N$135,3,FALSE)</f>
        <v>3</v>
      </c>
      <c r="AA65">
        <f>VLOOKUP($B65,'IPL21 - Most Runs'!$B$2:$N$151,3,FALSE)</f>
        <v>2</v>
      </c>
      <c r="AB65">
        <f>VLOOKUP($B65,'IPL22 - Most Runs'!$B$2:$N$164,3,FALSE)</f>
        <v>5</v>
      </c>
      <c r="AC65">
        <f>VLOOKUP($B65,'IPL20 - Most Runs'!$B$2:$N$135,5,FALSE)</f>
        <v>33</v>
      </c>
      <c r="AD65">
        <f>VLOOKUP($B65,'IPL21 - Most Runs'!$B$2:$N$151,5,FALSE)</f>
        <v>0</v>
      </c>
      <c r="AE65">
        <f>VLOOKUP($B65,'IPL22 - Most Runs'!$B$2:$N$164,5,FALSE)</f>
        <v>91</v>
      </c>
      <c r="AF65">
        <f>VLOOKUP($B65,'IPL20 - Most Runs'!$B$2:$N$135,8,FALSE)</f>
        <v>29</v>
      </c>
      <c r="AG65">
        <f>VLOOKUP($B65,'IPL21 - Most Runs'!$B$2:$N$151,8,FALSE)</f>
        <v>4</v>
      </c>
      <c r="AH65">
        <f>VLOOKUP($B65,'IPL22 - Most Runs'!$B$2:$N$164,8,FALSE)</f>
        <v>67</v>
      </c>
      <c r="AI65">
        <f>VLOOKUP($B65,'IPL20 - Most Runs'!$B$2:$O$135,14,FALSE)</f>
        <v>0.17241379310344829</v>
      </c>
      <c r="AJ65">
        <f>VLOOKUP($B65,'IPL21 - Most Runs'!$B$2:$O$151,14,FALSE)</f>
        <v>0</v>
      </c>
      <c r="AK65">
        <f>VLOOKUP($B65,'IPL22 - Most Runs'!$B$2:$O$164,14,FALSE)</f>
        <v>0.16417910447761194</v>
      </c>
    </row>
    <row r="66" spans="1:37" ht="15.75" customHeight="1" x14ac:dyDescent="0.2">
      <c r="A66" t="s">
        <v>2991</v>
      </c>
      <c r="B66" s="6" t="s">
        <v>650</v>
      </c>
      <c r="C66" t="s">
        <v>2789</v>
      </c>
      <c r="D66" s="30">
        <f>COUNTIFS('IPLPlayerAuctionData (20-22)'!$A:$A,'IPL - Batsman Shortlist'!$B59,'IPLPlayerAuctionData (20-22)'!$F:$F,2020)</f>
        <v>1</v>
      </c>
      <c r="E66" s="30">
        <f>COUNTIFS('IPLPlayerAuctionData (20-22)'!$A:$A,'IPL - Batsman Shortlist'!$B59,'IPLPlayerAuctionData (20-22)'!$F:$F,2021)</f>
        <v>1</v>
      </c>
      <c r="F66" s="30">
        <f>COUNTIFS('IPLPlayerAuctionData (20-22)'!$A:$A,'IPL - Batsman Shortlist'!$B59,'IPLPlayerAuctionData (20-22)'!$F:$F,2022)</f>
        <v>1</v>
      </c>
      <c r="G66" s="30">
        <v>1</v>
      </c>
      <c r="H66" s="30">
        <v>1</v>
      </c>
      <c r="I66" s="30">
        <v>1</v>
      </c>
      <c r="J66" s="30">
        <v>2</v>
      </c>
      <c r="K66" s="30">
        <v>11</v>
      </c>
      <c r="L66" s="30">
        <v>16</v>
      </c>
      <c r="M66" s="15">
        <v>29</v>
      </c>
      <c r="N66" s="15">
        <v>3</v>
      </c>
      <c r="O66">
        <v>3</v>
      </c>
      <c r="P66">
        <v>0</v>
      </c>
      <c r="Q66">
        <v>1</v>
      </c>
      <c r="R66">
        <v>0</v>
      </c>
      <c r="S66">
        <f>IF(N66-O66&lt;0,1,0)</f>
        <v>0</v>
      </c>
      <c r="T66">
        <f>_xlfn.IFNA(INDEX('IPL20 - Most Runs'!$A:$A,MATCH('IPL - Batsman Shortlist'!$B59,'IPL20 - Most Runs'!$B:$B,0)),0)</f>
        <v>22</v>
      </c>
      <c r="U66">
        <f>_xlfn.IFNA(INDEX('IPL20 - Best Strikerate'!$A:$A,MATCH('IPL - Batsman Shortlist'!$B59,'IPL20 - Best Strikerate'!$B:$B,0)),0)</f>
        <v>56</v>
      </c>
      <c r="V66">
        <f>_xlfn.IFNA(INDEX('IPL21 - Most Runs'!$A:$A,MATCH('IPL - Batsman Shortlist'!$B59,'IPL21 - Most Runs'!$B:$B,0)),0)</f>
        <v>10</v>
      </c>
      <c r="W66">
        <f>_xlfn.IFNA(INDEX('IPL21 - Best Strikerate'!$A:$A,MATCH('IPL - Batsman Shortlist'!$B59,'IPL21 - Best Strikerate'!$B:$B,0)),0)</f>
        <v>29</v>
      </c>
      <c r="X66">
        <f>_xlfn.IFNA(INDEX('IPL22 - Most Runs'!$A:$A,MATCH('IPL - Batsman Shortlist'!$B59,'IPL22 - Most Runs'!$B:$B,0)),0)</f>
        <v>23</v>
      </c>
      <c r="Y66">
        <f>_xlfn.IFNA(INDEX('IPL22 - Best Strikerate'!$A:$A,MATCH('IPL - Batsman Shortlist'!$B59,'IPL22 - Best Strikerate'!$B:$B,0)),0)</f>
        <v>19</v>
      </c>
      <c r="Z66">
        <f>VLOOKUP($B66,'IPL20 - Most Runs'!$B$2:$N$135,3,FALSE)</f>
        <v>1</v>
      </c>
      <c r="AA66">
        <f>VLOOKUP($B66,'IPL21 - Most Runs'!$B$2:$N$151,3,FALSE)</f>
        <v>7</v>
      </c>
      <c r="AB66">
        <f>VLOOKUP($B66,'IPL22 - Most Runs'!$B$2:$N$164,3,FALSE)</f>
        <v>11</v>
      </c>
      <c r="AC66">
        <f>VLOOKUP($B66,'IPL20 - Most Runs'!$B$2:$N$135,5,FALSE)</f>
        <v>1</v>
      </c>
      <c r="AD66">
        <f>VLOOKUP($B66,'IPL21 - Most Runs'!$B$2:$N$151,5,FALSE)</f>
        <v>59</v>
      </c>
      <c r="AE66">
        <f>VLOOKUP($B66,'IPL22 - Most Runs'!$B$2:$N$164,5,FALSE)</f>
        <v>219</v>
      </c>
      <c r="AF66">
        <f>VLOOKUP($B66,'IPL20 - Most Runs'!$B$2:$N$135,8,FALSE)</f>
        <v>1</v>
      </c>
      <c r="AG66">
        <f>VLOOKUP($B66,'IPL21 - Most Runs'!$B$2:$N$151,8,FALSE)</f>
        <v>53</v>
      </c>
      <c r="AH66">
        <f>VLOOKUP($B66,'IPL22 - Most Runs'!$B$2:$N$164,8,FALSE)</f>
        <v>181</v>
      </c>
      <c r="AI66">
        <f>VLOOKUP($B66,'IPL20 - Most Runs'!$B$2:$O$135,14,FALSE)</f>
        <v>0</v>
      </c>
      <c r="AJ66">
        <f>VLOOKUP($B66,'IPL21 - Most Runs'!$B$2:$O$151,14,FALSE)</f>
        <v>0.11320754716981132</v>
      </c>
      <c r="AK66">
        <f>VLOOKUP($B66,'IPL22 - Most Runs'!$B$2:$O$164,14,FALSE)</f>
        <v>0.1270718232044199</v>
      </c>
    </row>
    <row r="67" spans="1:37" ht="15.75" customHeight="1" x14ac:dyDescent="0.2">
      <c r="A67" t="s">
        <v>2992</v>
      </c>
      <c r="B67" s="6" t="s">
        <v>306</v>
      </c>
      <c r="C67" t="s">
        <v>77</v>
      </c>
      <c r="D67" s="30">
        <f>COUNTIFS('IPLPlayerAuctionData (20-22)'!$A:$A,'IPL - Batsman Shortlist'!$B36,'IPLPlayerAuctionData (20-22)'!$F:$F,2020)</f>
        <v>1</v>
      </c>
      <c r="E67" s="30">
        <f>COUNTIFS('IPLPlayerAuctionData (20-22)'!$A:$A,'IPL - Batsman Shortlist'!$B36,'IPLPlayerAuctionData (20-22)'!$F:$F,2021)</f>
        <v>1</v>
      </c>
      <c r="F67" s="30">
        <f>COUNTIFS('IPLPlayerAuctionData (20-22)'!$A:$A,'IPL - Batsman Shortlist'!$B36,'IPLPlayerAuctionData (20-22)'!$F:$F,2022)</f>
        <v>1</v>
      </c>
      <c r="G67" s="30">
        <v>1</v>
      </c>
      <c r="H67" s="30">
        <v>1</v>
      </c>
      <c r="I67" s="30">
        <v>1</v>
      </c>
      <c r="J67" s="30">
        <v>9</v>
      </c>
      <c r="K67" s="30">
        <v>16</v>
      </c>
      <c r="L67" s="30">
        <v>14</v>
      </c>
      <c r="M67" s="15">
        <v>39</v>
      </c>
      <c r="N67" s="15">
        <v>1</v>
      </c>
      <c r="O67">
        <v>3</v>
      </c>
      <c r="P67">
        <v>0</v>
      </c>
      <c r="Q67">
        <v>1</v>
      </c>
      <c r="R67">
        <v>0</v>
      </c>
      <c r="S67">
        <f>IF(N67-O67&lt;0,1,0)</f>
        <v>1</v>
      </c>
      <c r="T67">
        <f>_xlfn.IFNA(INDEX('IPL20 - Most Runs'!$A:$A,MATCH('IPL - Batsman Shortlist'!$B36,'IPL20 - Most Runs'!$B:$B,0)),0)</f>
        <v>46</v>
      </c>
      <c r="U67">
        <f>_xlfn.IFNA(INDEX('IPL20 - Best Strikerate'!$A:$A,MATCH('IPL - Batsman Shortlist'!$B36,'IPL20 - Best Strikerate'!$B:$B,0)),0)</f>
        <v>50</v>
      </c>
      <c r="V67">
        <f>_xlfn.IFNA(INDEX('IPL21 - Most Runs'!$A:$A,MATCH('IPL - Batsman Shortlist'!$B36,'IPL21 - Most Runs'!$B:$B,0)),0)</f>
        <v>102</v>
      </c>
      <c r="W67">
        <f>_xlfn.IFNA(INDEX('IPL21 - Best Strikerate'!$A:$A,MATCH('IPL - Batsman Shortlist'!$B36,'IPL21 - Best Strikerate'!$B:$B,0)),0)</f>
        <v>0</v>
      </c>
      <c r="X67">
        <f>_xlfn.IFNA(INDEX('IPL22 - Most Runs'!$A:$A,MATCH('IPL - Batsman Shortlist'!$B36,'IPL22 - Most Runs'!$B:$B,0)),0)</f>
        <v>118</v>
      </c>
      <c r="Y67">
        <f>_xlfn.IFNA(INDEX('IPL22 - Best Strikerate'!$A:$A,MATCH('IPL - Batsman Shortlist'!$B36,'IPL22 - Best Strikerate'!$B:$B,0)),0)</f>
        <v>0</v>
      </c>
      <c r="Z67">
        <f>VLOOKUP($B67,'IPL20 - Most Runs'!$B$2:$N$135,3,FALSE)</f>
        <v>2</v>
      </c>
      <c r="AA67">
        <f>VLOOKUP($B67,'IPL21 - Most Runs'!$B$2:$N$151,3,FALSE)</f>
        <v>4</v>
      </c>
      <c r="AB67">
        <f>VLOOKUP($B67,'IPL22 - Most Runs'!$B$2:$N$164,3,FALSE)</f>
        <v>10</v>
      </c>
      <c r="AC67">
        <f>VLOOKUP($B67,'IPL20 - Most Runs'!$B$2:$N$135,5,FALSE)</f>
        <v>12</v>
      </c>
      <c r="AD67">
        <f>VLOOKUP($B67,'IPL21 - Most Runs'!$B$2:$N$151,5,FALSE)</f>
        <v>5</v>
      </c>
      <c r="AE67">
        <f>VLOOKUP($B67,'IPL22 - Most Runs'!$B$2:$N$164,5,FALSE)</f>
        <v>120</v>
      </c>
      <c r="AF67">
        <f>VLOOKUP($B67,'IPL20 - Most Runs'!$B$2:$N$135,8,FALSE)</f>
        <v>21</v>
      </c>
      <c r="AG67">
        <f>VLOOKUP($B67,'IPL21 - Most Runs'!$B$2:$N$151,8,FALSE)</f>
        <v>5</v>
      </c>
      <c r="AH67">
        <f>VLOOKUP($B67,'IPL22 - Most Runs'!$B$2:$N$164,8,FALSE)</f>
        <v>87</v>
      </c>
      <c r="AI67">
        <f>VLOOKUP($B67,'IPL20 - Most Runs'!$B$2:$O$135,14,FALSE)</f>
        <v>0</v>
      </c>
      <c r="AJ67">
        <f>VLOOKUP($B67,'IPL21 - Most Runs'!$B$2:$O$151,14,FALSE)</f>
        <v>0</v>
      </c>
      <c r="AK67">
        <f>VLOOKUP($B67,'IPL22 - Most Runs'!$B$2:$O$164,14,FALSE)</f>
        <v>0.16091954022988506</v>
      </c>
    </row>
    <row r="68" spans="1:37" ht="15.75" customHeight="1" x14ac:dyDescent="0.2">
      <c r="A68" t="s">
        <v>2993</v>
      </c>
      <c r="B68" s="6" t="s">
        <v>311</v>
      </c>
      <c r="C68" t="s">
        <v>77</v>
      </c>
      <c r="D68" s="30">
        <f>COUNTIFS('IPLPlayerAuctionData (20-22)'!$A:$A,'IPL - Batsman Shortlist'!$B5,'IPLPlayerAuctionData (20-22)'!$F:$F,2020)</f>
        <v>1</v>
      </c>
      <c r="E68" s="30">
        <f>COUNTIFS('IPLPlayerAuctionData (20-22)'!$A:$A,'IPL - Batsman Shortlist'!$B5,'IPLPlayerAuctionData (20-22)'!$F:$F,2021)</f>
        <v>1</v>
      </c>
      <c r="F68" s="30">
        <f>COUNTIFS('IPLPlayerAuctionData (20-22)'!$A:$A,'IPL - Batsman Shortlist'!$B5,'IPLPlayerAuctionData (20-22)'!$F:$F,2022)</f>
        <v>1</v>
      </c>
      <c r="G68" s="30">
        <v>1</v>
      </c>
      <c r="H68" s="30">
        <v>1</v>
      </c>
      <c r="I68" s="30">
        <v>1</v>
      </c>
      <c r="J68" s="30">
        <v>17</v>
      </c>
      <c r="K68" s="30">
        <v>16</v>
      </c>
      <c r="L68" s="30">
        <v>14</v>
      </c>
      <c r="M68" s="15">
        <v>47</v>
      </c>
      <c r="N68" s="15">
        <v>1</v>
      </c>
      <c r="O68">
        <v>3</v>
      </c>
      <c r="P68">
        <v>0</v>
      </c>
      <c r="Q68">
        <v>1</v>
      </c>
      <c r="R68">
        <v>0</v>
      </c>
      <c r="S68">
        <f>IF(N68-O68&lt;0,1,0)</f>
        <v>1</v>
      </c>
      <c r="T68">
        <f>_xlfn.IFNA(INDEX('IPL20 - Most Runs'!$A:$A,MATCH('IPL - Batsman Shortlist'!$B5,'IPL20 - Most Runs'!$B:$B,0)),0)</f>
        <v>63</v>
      </c>
      <c r="U68">
        <f>_xlfn.IFNA(INDEX('IPL20 - Best Strikerate'!$A:$A,MATCH('IPL - Batsman Shortlist'!$B5,'IPL20 - Best Strikerate'!$B:$B,0)),0)</f>
        <v>40</v>
      </c>
      <c r="V68">
        <f>_xlfn.IFNA(INDEX('IPL21 - Most Runs'!$A:$A,MATCH('IPL - Batsman Shortlist'!$B5,'IPL21 - Most Runs'!$B:$B,0)),0)</f>
        <v>55</v>
      </c>
      <c r="W68">
        <f>_xlfn.IFNA(INDEX('IPL21 - Best Strikerate'!$A:$A,MATCH('IPL - Batsman Shortlist'!$B5,'IPL21 - Best Strikerate'!$B:$B,0)),0)</f>
        <v>27</v>
      </c>
      <c r="X68">
        <f>_xlfn.IFNA(INDEX('IPL22 - Most Runs'!$A:$A,MATCH('IPL - Batsman Shortlist'!$B5,'IPL22 - Most Runs'!$B:$B,0)),0)</f>
        <v>13</v>
      </c>
      <c r="Y68">
        <f>_xlfn.IFNA(INDEX('IPL22 - Best Strikerate'!$A:$A,MATCH('IPL - Batsman Shortlist'!$B5,'IPL22 - Best Strikerate'!$B:$B,0)),0)</f>
        <v>55</v>
      </c>
      <c r="Z68">
        <f>VLOOKUP($B68,'IPL20 - Most Runs'!$B$2:$N$135,3,FALSE)</f>
        <v>17</v>
      </c>
      <c r="AA68">
        <f>VLOOKUP($B68,'IPL21 - Most Runs'!$B$2:$N$151,3,FALSE)</f>
        <v>16</v>
      </c>
      <c r="AB68">
        <f>VLOOKUP($B68,'IPL22 - Most Runs'!$B$2:$N$164,3,FALSE)</f>
        <v>14</v>
      </c>
      <c r="AC68">
        <f>VLOOKUP($B68,'IPL20 - Most Runs'!$B$2:$N$135,5,FALSE)</f>
        <v>618</v>
      </c>
      <c r="AD68">
        <f>VLOOKUP($B68,'IPL21 - Most Runs'!$B$2:$N$151,5,FALSE)</f>
        <v>587</v>
      </c>
      <c r="AE68">
        <f>VLOOKUP($B68,'IPL22 - Most Runs'!$B$2:$N$164,5,FALSE)</f>
        <v>460</v>
      </c>
      <c r="AF68">
        <f>VLOOKUP($B68,'IPL20 - Most Runs'!$B$2:$N$135,8,FALSE)</f>
        <v>427</v>
      </c>
      <c r="AG68">
        <f>VLOOKUP($B68,'IPL21 - Most Runs'!$B$2:$N$151,8,FALSE)</f>
        <v>471</v>
      </c>
      <c r="AH68">
        <f>VLOOKUP($B68,'IPL22 - Most Runs'!$B$2:$N$164,8,FALSE)</f>
        <v>375</v>
      </c>
      <c r="AI68">
        <f>VLOOKUP($B68,'IPL20 - Most Runs'!$B$2:$O$135,14,FALSE)</f>
        <v>0.18501170960187355</v>
      </c>
      <c r="AJ68">
        <f>VLOOKUP($B68,'IPL21 - Most Runs'!$B$2:$O$151,14,FALSE)</f>
        <v>0.16772823779193205</v>
      </c>
      <c r="AK68">
        <f>VLOOKUP($B68,'IPL22 - Most Runs'!$B$2:$O$164,14,FALSE)</f>
        <v>0.15733333333333333</v>
      </c>
    </row>
    <row r="69" spans="1:37" ht="15.75" customHeight="1" x14ac:dyDescent="0.2">
      <c r="A69" t="s">
        <v>2994</v>
      </c>
      <c r="B69" s="6" t="s">
        <v>312</v>
      </c>
      <c r="C69" t="s">
        <v>73</v>
      </c>
      <c r="D69" s="30">
        <f>COUNTIFS('IPLPlayerAuctionData (20-22)'!$A:$A,'IPL - Batsman Shortlist'!$B25,'IPLPlayerAuctionData (20-22)'!$F:$F,2020)</f>
        <v>1</v>
      </c>
      <c r="E69" s="30">
        <f>COUNTIFS('IPLPlayerAuctionData (20-22)'!$A:$A,'IPL - Batsman Shortlist'!$B25,'IPLPlayerAuctionData (20-22)'!$F:$F,2021)</f>
        <v>1</v>
      </c>
      <c r="F69" s="30">
        <f>COUNTIFS('IPLPlayerAuctionData (20-22)'!$A:$A,'IPL - Batsman Shortlist'!$B25,'IPLPlayerAuctionData (20-22)'!$F:$F,2022)</f>
        <v>1</v>
      </c>
      <c r="G69" s="30">
        <v>1</v>
      </c>
      <c r="H69" s="30">
        <v>1</v>
      </c>
      <c r="I69" s="30">
        <v>1</v>
      </c>
      <c r="J69" s="30">
        <v>12</v>
      </c>
      <c r="K69" s="30">
        <v>14</v>
      </c>
      <c r="L69" s="30">
        <v>15</v>
      </c>
      <c r="M69" s="15">
        <v>41</v>
      </c>
      <c r="N69" s="15">
        <v>2</v>
      </c>
      <c r="O69">
        <v>3</v>
      </c>
      <c r="P69">
        <v>0</v>
      </c>
      <c r="Q69">
        <v>1</v>
      </c>
      <c r="R69">
        <v>1</v>
      </c>
      <c r="S69">
        <f>IF(N69-O69&lt;0,1,0)</f>
        <v>1</v>
      </c>
      <c r="T69">
        <f>_xlfn.IFNA(INDEX('IPL20 - Most Runs'!$A:$A,MATCH('IPL - Batsman Shortlist'!$B25,'IPL20 - Most Runs'!$B:$B,0)),0)</f>
        <v>103</v>
      </c>
      <c r="U69">
        <f>_xlfn.IFNA(INDEX('IPL20 - Best Strikerate'!$A:$A,MATCH('IPL - Batsman Shortlist'!$B25,'IPL20 - Best Strikerate'!$B:$B,0)),0)</f>
        <v>0</v>
      </c>
      <c r="V69">
        <f>_xlfn.IFNA(INDEX('IPL21 - Most Runs'!$A:$A,MATCH('IPL - Batsman Shortlist'!$B25,'IPL21 - Most Runs'!$B:$B,0)),0)</f>
        <v>81</v>
      </c>
      <c r="W69">
        <f>_xlfn.IFNA(INDEX('IPL21 - Best Strikerate'!$A:$A,MATCH('IPL - Batsman Shortlist'!$B25,'IPL21 - Best Strikerate'!$B:$B,0)),0)</f>
        <v>0</v>
      </c>
      <c r="X69">
        <f>_xlfn.IFNA(INDEX('IPL22 - Most Runs'!$A:$A,MATCH('IPL - Batsman Shortlist'!$B25,'IPL22 - Most Runs'!$B:$B,0)),0)</f>
        <v>83</v>
      </c>
      <c r="Y69">
        <f>_xlfn.IFNA(INDEX('IPL22 - Best Strikerate'!$A:$A,MATCH('IPL - Batsman Shortlist'!$B25,'IPL22 - Best Strikerate'!$B:$B,0)),0)</f>
        <v>11</v>
      </c>
      <c r="Z69">
        <f>VLOOKUP($B69,'IPL20 - Most Runs'!$B$2:$N$135,3,FALSE)</f>
        <v>11</v>
      </c>
      <c r="AA69">
        <f>VLOOKUP($B69,'IPL21 - Most Runs'!$B$2:$N$151,3,FALSE)</f>
        <v>13</v>
      </c>
      <c r="AB69">
        <f>VLOOKUP($B69,'IPL22 - Most Runs'!$B$2:$N$164,3,FALSE)</f>
        <v>15</v>
      </c>
      <c r="AC69">
        <f>VLOOKUP($B69,'IPL20 - Most Runs'!$B$2:$N$135,5,FALSE)</f>
        <v>185</v>
      </c>
      <c r="AD69">
        <f>VLOOKUP($B69,'IPL21 - Most Runs'!$B$2:$N$151,5,FALSE)</f>
        <v>242</v>
      </c>
      <c r="AE69">
        <f>VLOOKUP($B69,'IPL22 - Most Runs'!$B$2:$N$164,5,FALSE)</f>
        <v>314</v>
      </c>
      <c r="AF69">
        <f>VLOOKUP($B69,'IPL20 - Most Runs'!$B$2:$N$135,8,FALSE)</f>
        <v>125</v>
      </c>
      <c r="AG69">
        <f>VLOOKUP($B69,'IPL21 - Most Runs'!$B$2:$N$151,8,FALSE)</f>
        <v>144</v>
      </c>
      <c r="AH69">
        <f>VLOOKUP($B69,'IPL22 - Most Runs'!$B$2:$N$164,8,FALSE)</f>
        <v>204</v>
      </c>
      <c r="AI69">
        <f>VLOOKUP($B69,'IPL20 - Most Runs'!$B$2:$O$135,14,FALSE)</f>
        <v>0.184</v>
      </c>
      <c r="AJ69">
        <f>VLOOKUP($B69,'IPL21 - Most Runs'!$B$2:$O$151,14,FALSE)</f>
        <v>0.21527777777777779</v>
      </c>
      <c r="AK69">
        <f>VLOOKUP($B69,'IPL22 - Most Runs'!$B$2:$O$164,14,FALSE)</f>
        <v>0.20588235294117646</v>
      </c>
    </row>
    <row r="70" spans="1:37" ht="15.75" customHeight="1" x14ac:dyDescent="0.2">
      <c r="A70" t="s">
        <v>2995</v>
      </c>
      <c r="B70" s="6" t="s">
        <v>313</v>
      </c>
      <c r="C70" t="s">
        <v>77</v>
      </c>
      <c r="D70" s="30">
        <f>COUNTIFS('IPLPlayerAuctionData (20-22)'!$A:$A,'IPL - Batsman Shortlist'!$B54,'IPLPlayerAuctionData (20-22)'!$F:$F,2020)</f>
        <v>1</v>
      </c>
      <c r="E70" s="30">
        <f>COUNTIFS('IPLPlayerAuctionData (20-22)'!$A:$A,'IPL - Batsman Shortlist'!$B54,'IPLPlayerAuctionData (20-22)'!$F:$F,2021)</f>
        <v>1</v>
      </c>
      <c r="F70" s="30">
        <f>COUNTIFS('IPLPlayerAuctionData (20-22)'!$A:$A,'IPL - Batsman Shortlist'!$B54,'IPLPlayerAuctionData (20-22)'!$F:$F,2022)</f>
        <v>1</v>
      </c>
      <c r="G70" s="30">
        <v>1</v>
      </c>
      <c r="H70" s="30">
        <v>1</v>
      </c>
      <c r="I70" s="30">
        <v>1</v>
      </c>
      <c r="J70" s="30">
        <v>11</v>
      </c>
      <c r="K70" s="30">
        <v>9</v>
      </c>
      <c r="L70" s="30">
        <v>11</v>
      </c>
      <c r="M70" s="15">
        <v>31</v>
      </c>
      <c r="N70" s="15">
        <v>2</v>
      </c>
      <c r="O70">
        <v>3</v>
      </c>
      <c r="P70">
        <v>0</v>
      </c>
      <c r="Q70">
        <v>1</v>
      </c>
      <c r="R70">
        <v>0</v>
      </c>
      <c r="S70">
        <f>IF(N70-O70&lt;0,1,0)</f>
        <v>1</v>
      </c>
      <c r="T70">
        <f>_xlfn.IFNA(INDEX('IPL20 - Most Runs'!$A:$A,MATCH('IPL - Batsman Shortlist'!$B54,'IPL20 - Most Runs'!$B:$B,0)),0)</f>
        <v>33</v>
      </c>
      <c r="U70">
        <f>_xlfn.IFNA(INDEX('IPL20 - Best Strikerate'!$A:$A,MATCH('IPL - Batsman Shortlist'!$B54,'IPL20 - Best Strikerate'!$B:$B,0)),0)</f>
        <v>22</v>
      </c>
      <c r="V70">
        <f>_xlfn.IFNA(INDEX('IPL21 - Most Runs'!$A:$A,MATCH('IPL - Batsman Shortlist'!$B54,'IPL21 - Most Runs'!$B:$B,0)),0)</f>
        <v>40</v>
      </c>
      <c r="W70">
        <f>_xlfn.IFNA(INDEX('IPL21 - Best Strikerate'!$A:$A,MATCH('IPL - Batsman Shortlist'!$B54,'IPL21 - Best Strikerate'!$B:$B,0)),0)</f>
        <v>64</v>
      </c>
      <c r="X70">
        <f>_xlfn.IFNA(INDEX('IPL22 - Most Runs'!$A:$A,MATCH('IPL - Batsman Shortlist'!$B54,'IPL22 - Most Runs'!$B:$B,0)),0)</f>
        <v>46</v>
      </c>
      <c r="Y70">
        <f>_xlfn.IFNA(INDEX('IPL22 - Best Strikerate'!$A:$A,MATCH('IPL - Batsman Shortlist'!$B54,'IPL22 - Best Strikerate'!$B:$B,0)),0)</f>
        <v>27</v>
      </c>
      <c r="Z70">
        <f>VLOOKUP($B70,'IPL20 - Most Runs'!$B$2:$N$135,3,FALSE)</f>
        <v>9</v>
      </c>
      <c r="AA70">
        <f>VLOOKUP($B70,'IPL21 - Most Runs'!$B$2:$N$151,3,FALSE)</f>
        <v>9</v>
      </c>
      <c r="AB70">
        <f>VLOOKUP($B70,'IPL22 - Most Runs'!$B$2:$N$164,3,FALSE)</f>
        <v>11</v>
      </c>
      <c r="AC70">
        <f>VLOOKUP($B70,'IPL20 - Most Runs'!$B$2:$N$135,5,FALSE)</f>
        <v>129</v>
      </c>
      <c r="AD70">
        <f>VLOOKUP($B70,'IPL21 - Most Runs'!$B$2:$N$151,5,FALSE)</f>
        <v>230</v>
      </c>
      <c r="AE70">
        <f>VLOOKUP($B70,'IPL22 - Most Runs'!$B$2:$N$164,5,FALSE)</f>
        <v>289</v>
      </c>
      <c r="AF70">
        <f>VLOOKUP($B70,'IPL20 - Most Runs'!$B$2:$N$135,8,FALSE)</f>
        <v>105</v>
      </c>
      <c r="AG70">
        <f>VLOOKUP($B70,'IPL21 - Most Runs'!$B$2:$N$151,8,FALSE)</f>
        <v>193</v>
      </c>
      <c r="AH70">
        <f>VLOOKUP($B70,'IPL22 - Most Runs'!$B$2:$N$164,8,FALSE)</f>
        <v>185</v>
      </c>
      <c r="AI70">
        <f>VLOOKUP($B70,'IPL20 - Most Runs'!$B$2:$O$135,14,FALSE)</f>
        <v>0.13333333333333333</v>
      </c>
      <c r="AJ70">
        <f>VLOOKUP($B70,'IPL21 - Most Runs'!$B$2:$O$151,14,FALSE)</f>
        <v>0.14507772020725387</v>
      </c>
      <c r="AK70">
        <f>VLOOKUP($B70,'IPL22 - Most Runs'!$B$2:$O$164,14,FALSE)</f>
        <v>0.20540540540540542</v>
      </c>
    </row>
    <row r="71" spans="1:37" ht="15.75" customHeight="1" x14ac:dyDescent="0.2">
      <c r="A71" t="s">
        <v>2996</v>
      </c>
      <c r="B71" s="6" t="s">
        <v>314</v>
      </c>
      <c r="C71" t="s">
        <v>77</v>
      </c>
      <c r="D71" s="30">
        <f>COUNTIFS('IPLPlayerAuctionData (20-22)'!$A:$A,'IPL - Batsman Shortlist'!$B70,'IPLPlayerAuctionData (20-22)'!$F:$F,2020)</f>
        <v>1</v>
      </c>
      <c r="E71" s="30">
        <f>COUNTIFS('IPLPlayerAuctionData (20-22)'!$A:$A,'IPL - Batsman Shortlist'!$B70,'IPLPlayerAuctionData (20-22)'!$F:$F,2021)</f>
        <v>1</v>
      </c>
      <c r="F71" s="30">
        <f>COUNTIFS('IPLPlayerAuctionData (20-22)'!$A:$A,'IPL - Batsman Shortlist'!$B70,'IPLPlayerAuctionData (20-22)'!$F:$F,2022)</f>
        <v>1</v>
      </c>
      <c r="G71" s="30">
        <v>1</v>
      </c>
      <c r="H71" s="30">
        <v>1</v>
      </c>
      <c r="I71" s="30">
        <v>1</v>
      </c>
      <c r="J71" s="30">
        <v>8</v>
      </c>
      <c r="K71" s="30">
        <v>9</v>
      </c>
      <c r="L71" s="30">
        <v>6</v>
      </c>
      <c r="M71" s="15">
        <v>23</v>
      </c>
      <c r="N71" s="15">
        <v>1</v>
      </c>
      <c r="O71">
        <v>3</v>
      </c>
      <c r="P71">
        <v>0</v>
      </c>
      <c r="Q71">
        <v>1</v>
      </c>
      <c r="R71">
        <v>0</v>
      </c>
      <c r="S71">
        <f>IF(N71-O71&lt;0,1,0)</f>
        <v>1</v>
      </c>
      <c r="T71">
        <f>_xlfn.IFNA(INDEX('IPL20 - Most Runs'!$A:$A,MATCH('IPL - Batsman Shortlist'!$B70,'IPL20 - Most Runs'!$B:$B,0)),0)</f>
        <v>47</v>
      </c>
      <c r="U71">
        <f>_xlfn.IFNA(INDEX('IPL20 - Best Strikerate'!$A:$A,MATCH('IPL - Batsman Shortlist'!$B70,'IPL20 - Best Strikerate'!$B:$B,0)),0)</f>
        <v>44</v>
      </c>
      <c r="V71">
        <f>_xlfn.IFNA(INDEX('IPL21 - Most Runs'!$A:$A,MATCH('IPL - Batsman Shortlist'!$B70,'IPL21 - Most Runs'!$B:$B,0)),0)</f>
        <v>30</v>
      </c>
      <c r="W71">
        <f>_xlfn.IFNA(INDEX('IPL21 - Best Strikerate'!$A:$A,MATCH('IPL - Batsman Shortlist'!$B70,'IPL21 - Best Strikerate'!$B:$B,0)),0)</f>
        <v>46</v>
      </c>
      <c r="X71">
        <f>_xlfn.IFNA(INDEX('IPL22 - Most Runs'!$A:$A,MATCH('IPL - Batsman Shortlist'!$B70,'IPL22 - Most Runs'!$B:$B,0)),0)</f>
        <v>32</v>
      </c>
      <c r="Y71">
        <f>_xlfn.IFNA(INDEX('IPL22 - Best Strikerate'!$A:$A,MATCH('IPL - Batsman Shortlist'!$B70,'IPL22 - Best Strikerate'!$B:$B,0)),0)</f>
        <v>14</v>
      </c>
      <c r="Z71">
        <f>VLOOKUP($B71,'IPL20 - Most Runs'!$B$2:$N$135,3,FALSE)</f>
        <v>3</v>
      </c>
      <c r="AA71">
        <f>VLOOKUP($B71,'IPL21 - Most Runs'!$B$2:$N$151,3,FALSE)</f>
        <v>2</v>
      </c>
      <c r="AB71">
        <f>VLOOKUP($B71,'IPL22 - Most Runs'!$B$2:$N$164,3,FALSE)</f>
        <v>3</v>
      </c>
      <c r="AC71">
        <f>VLOOKUP($B71,'IPL20 - Most Runs'!$B$2:$N$135,5,FALSE)</f>
        <v>10</v>
      </c>
      <c r="AD71">
        <f>VLOOKUP($B71,'IPL21 - Most Runs'!$B$2:$N$151,5,FALSE)</f>
        <v>25</v>
      </c>
      <c r="AE71">
        <f>VLOOKUP($B71,'IPL22 - Most Runs'!$B$2:$N$164,5,FALSE)</f>
        <v>3</v>
      </c>
      <c r="AF71">
        <f>VLOOKUP($B71,'IPL20 - Most Runs'!$B$2:$N$135,8,FALSE)</f>
        <v>14</v>
      </c>
      <c r="AG71">
        <f>VLOOKUP($B71,'IPL21 - Most Runs'!$B$2:$N$151,8,FALSE)</f>
        <v>20</v>
      </c>
      <c r="AH71">
        <f>VLOOKUP($B71,'IPL22 - Most Runs'!$B$2:$N$164,8,FALSE)</f>
        <v>7</v>
      </c>
      <c r="AI71">
        <f>VLOOKUP($B71,'IPL20 - Most Runs'!$B$2:$O$135,14,FALSE)</f>
        <v>7.1428571428571425E-2</v>
      </c>
      <c r="AJ71">
        <f>VLOOKUP($B71,'IPL21 - Most Runs'!$B$2:$O$151,14,FALSE)</f>
        <v>0.2</v>
      </c>
      <c r="AK71">
        <f>VLOOKUP($B71,'IPL22 - Most Runs'!$B$2:$O$164,14,FALSE)</f>
        <v>0</v>
      </c>
    </row>
    <row r="72" spans="1:37" ht="15.75" customHeight="1" x14ac:dyDescent="0.2">
      <c r="A72" t="s">
        <v>2997</v>
      </c>
      <c r="B72" s="6" t="s">
        <v>315</v>
      </c>
      <c r="C72" t="s">
        <v>77</v>
      </c>
      <c r="D72" s="30">
        <f>COUNTIFS('IPLPlayerAuctionData (20-22)'!$A:$A,'IPL - Batsman Shortlist'!$B76,'IPLPlayerAuctionData (20-22)'!$F:$F,2020)</f>
        <v>1</v>
      </c>
      <c r="E72" s="30">
        <f>COUNTIFS('IPLPlayerAuctionData (20-22)'!$A:$A,'IPL - Batsman Shortlist'!$B76,'IPLPlayerAuctionData (20-22)'!$F:$F,2021)</f>
        <v>1</v>
      </c>
      <c r="F72" s="30">
        <f>COUNTIFS('IPLPlayerAuctionData (20-22)'!$A:$A,'IPL - Batsman Shortlist'!$B76,'IPLPlayerAuctionData (20-22)'!$F:$F,2022)</f>
        <v>1</v>
      </c>
      <c r="G72" s="30">
        <v>1</v>
      </c>
      <c r="H72" s="30">
        <v>1</v>
      </c>
      <c r="I72" s="30">
        <v>1</v>
      </c>
      <c r="J72" s="30">
        <v>14</v>
      </c>
      <c r="K72" s="30">
        <v>3</v>
      </c>
      <c r="L72" s="30">
        <v>1</v>
      </c>
      <c r="M72" s="15">
        <v>18</v>
      </c>
      <c r="N72" s="15">
        <v>1</v>
      </c>
      <c r="O72">
        <v>3</v>
      </c>
      <c r="P72">
        <v>0</v>
      </c>
      <c r="Q72">
        <v>1</v>
      </c>
      <c r="R72">
        <v>0</v>
      </c>
      <c r="S72">
        <f>IF(N72-O72&lt;0,1,0)</f>
        <v>1</v>
      </c>
      <c r="T72">
        <f>_xlfn.IFNA(INDEX('IPL20 - Most Runs'!$A:$A,MATCH('IPL - Batsman Shortlist'!$B76,'IPL20 - Most Runs'!$B:$B,0)),0)</f>
        <v>7</v>
      </c>
      <c r="U72">
        <f>_xlfn.IFNA(INDEX('IPL20 - Best Strikerate'!$A:$A,MATCH('IPL - Batsman Shortlist'!$B76,'IPL20 - Best Strikerate'!$B:$B,0)),0)</f>
        <v>13</v>
      </c>
      <c r="V72">
        <f>_xlfn.IFNA(INDEX('IPL21 - Most Runs'!$A:$A,MATCH('IPL - Batsman Shortlist'!$B76,'IPL21 - Most Runs'!$B:$B,0)),0)</f>
        <v>18</v>
      </c>
      <c r="W72">
        <f>_xlfn.IFNA(INDEX('IPL21 - Best Strikerate'!$A:$A,MATCH('IPL - Batsman Shortlist'!$B76,'IPL21 - Best Strikerate'!$B:$B,0)),0)</f>
        <v>13</v>
      </c>
      <c r="X72">
        <f>_xlfn.IFNA(INDEX('IPL22 - Most Runs'!$A:$A,MATCH('IPL - Batsman Shortlist'!$B76,'IPL22 - Most Runs'!$B:$B,0)),0)</f>
        <v>30</v>
      </c>
      <c r="Y72">
        <f>_xlfn.IFNA(INDEX('IPL22 - Best Strikerate'!$A:$A,MATCH('IPL - Batsman Shortlist'!$B76,'IPL22 - Best Strikerate'!$B:$B,0)),0)</f>
        <v>32</v>
      </c>
      <c r="Z72">
        <f>VLOOKUP($B72,'IPL20 - Most Runs'!$B$2:$N$135,3,FALSE)</f>
        <v>5</v>
      </c>
      <c r="AA72">
        <f>VLOOKUP($B72,'IPL21 - Most Runs'!$B$2:$N$151,3,FALSE)</f>
        <v>2</v>
      </c>
      <c r="AB72">
        <f>VLOOKUP($B72,'IPL22 - Most Runs'!$B$2:$N$164,3,FALSE)</f>
        <v>1</v>
      </c>
      <c r="AC72">
        <f>VLOOKUP($B72,'IPL20 - Most Runs'!$B$2:$N$135,5,FALSE)</f>
        <v>37</v>
      </c>
      <c r="AD72">
        <f>VLOOKUP($B72,'IPL21 - Most Runs'!$B$2:$N$151,5,FALSE)</f>
        <v>7</v>
      </c>
      <c r="AE72">
        <f>VLOOKUP($B72,'IPL22 - Most Runs'!$B$2:$N$164,5,FALSE)</f>
        <v>9</v>
      </c>
      <c r="AF72">
        <f>VLOOKUP($B72,'IPL20 - Most Runs'!$B$2:$N$135,8,FALSE)</f>
        <v>39</v>
      </c>
      <c r="AG72">
        <f>VLOOKUP($B72,'IPL21 - Most Runs'!$B$2:$N$151,8,FALSE)</f>
        <v>5</v>
      </c>
      <c r="AH72">
        <f>VLOOKUP($B72,'IPL22 - Most Runs'!$B$2:$N$164,8,FALSE)</f>
        <v>7</v>
      </c>
      <c r="AI72">
        <f>VLOOKUP($B72,'IPL20 - Most Runs'!$B$2:$O$135,14,FALSE)</f>
        <v>7.6923076923076927E-2</v>
      </c>
      <c r="AJ72">
        <f>VLOOKUP($B72,'IPL21 - Most Runs'!$B$2:$O$151,14,FALSE)</f>
        <v>0.2</v>
      </c>
      <c r="AK72">
        <f>VLOOKUP($B72,'IPL22 - Most Runs'!$B$2:$O$164,14,FALSE)</f>
        <v>0.2857142857142857</v>
      </c>
    </row>
    <row r="73" spans="1:37" ht="15.75" customHeight="1" x14ac:dyDescent="0.2">
      <c r="A73" t="s">
        <v>2998</v>
      </c>
      <c r="B73" s="6" t="s">
        <v>316</v>
      </c>
      <c r="C73" t="s">
        <v>77</v>
      </c>
      <c r="D73" s="30">
        <f>COUNTIFS('IPLPlayerAuctionData (20-22)'!$A:$A,'IPL - Batsman Shortlist'!$B34,'IPLPlayerAuctionData (20-22)'!$F:$F,2020)</f>
        <v>1</v>
      </c>
      <c r="E73" s="30">
        <f>COUNTIFS('IPLPlayerAuctionData (20-22)'!$A:$A,'IPL - Batsman Shortlist'!$B34,'IPLPlayerAuctionData (20-22)'!$F:$F,2021)</f>
        <v>1</v>
      </c>
      <c r="F73" s="30">
        <f>COUNTIFS('IPLPlayerAuctionData (20-22)'!$A:$A,'IPL - Batsman Shortlist'!$B34,'IPLPlayerAuctionData (20-22)'!$F:$F,2022)</f>
        <v>1</v>
      </c>
      <c r="G73" s="30">
        <v>1</v>
      </c>
      <c r="H73" s="30">
        <v>1</v>
      </c>
      <c r="I73" s="30">
        <v>1</v>
      </c>
      <c r="J73" s="30">
        <v>17</v>
      </c>
      <c r="K73" s="30">
        <v>8</v>
      </c>
      <c r="L73" s="30">
        <v>14</v>
      </c>
      <c r="M73" s="15">
        <v>39</v>
      </c>
      <c r="N73" s="15">
        <v>1</v>
      </c>
      <c r="O73">
        <v>3</v>
      </c>
      <c r="P73">
        <v>0</v>
      </c>
      <c r="Q73">
        <v>1</v>
      </c>
      <c r="R73">
        <v>0</v>
      </c>
      <c r="S73">
        <f>IF(N73-O73&lt;0,1,0)</f>
        <v>1</v>
      </c>
      <c r="T73">
        <f>_xlfn.IFNA(INDEX('IPL20 - Most Runs'!$A:$A,MATCH('IPL - Batsman Shortlist'!$B34,'IPL20 - Most Runs'!$B:$B,0)),0)</f>
        <v>69</v>
      </c>
      <c r="U73">
        <f>_xlfn.IFNA(INDEX('IPL20 - Best Strikerate'!$A:$A,MATCH('IPL - Batsman Shortlist'!$B34,'IPL20 - Best Strikerate'!$B:$B,0)),0)</f>
        <v>0</v>
      </c>
      <c r="V73">
        <f>_xlfn.IFNA(INDEX('IPL21 - Most Runs'!$A:$A,MATCH('IPL - Batsman Shortlist'!$B34,'IPL21 - Most Runs'!$B:$B,0)),0)</f>
        <v>97</v>
      </c>
      <c r="W73">
        <f>_xlfn.IFNA(INDEX('IPL21 - Best Strikerate'!$A:$A,MATCH('IPL - Batsman Shortlist'!$B34,'IPL21 - Best Strikerate'!$B:$B,0)),0)</f>
        <v>0</v>
      </c>
      <c r="X73">
        <f>_xlfn.IFNA(INDEX('IPL22 - Most Runs'!$A:$A,MATCH('IPL - Batsman Shortlist'!$B34,'IPL22 - Most Runs'!$B:$B,0)),0)</f>
        <v>142</v>
      </c>
      <c r="Y73">
        <f>_xlfn.IFNA(INDEX('IPL22 - Best Strikerate'!$A:$A,MATCH('IPL - Batsman Shortlist'!$B34,'IPL22 - Best Strikerate'!$B:$B,0)),0)</f>
        <v>0</v>
      </c>
      <c r="Z73">
        <f>VLOOKUP($B73,'IPL20 - Most Runs'!$B$2:$N$135,3,FALSE)</f>
        <v>17</v>
      </c>
      <c r="AA73">
        <f>VLOOKUP($B73,'IPL21 - Most Runs'!$B$2:$N$151,3,FALSE)</f>
        <v>8</v>
      </c>
      <c r="AB73">
        <f>VLOOKUP($B73,'IPL22 - Most Runs'!$B$2:$N$164,3,FALSE)</f>
        <v>14</v>
      </c>
      <c r="AC73">
        <f>VLOOKUP($B73,'IPL20 - Most Runs'!$B$2:$N$135,5,FALSE)</f>
        <v>519</v>
      </c>
      <c r="AD73">
        <f>VLOOKUP($B73,'IPL21 - Most Runs'!$B$2:$N$151,5,FALSE)</f>
        <v>175</v>
      </c>
      <c r="AE73">
        <f>VLOOKUP($B73,'IPL22 - Most Runs'!$B$2:$N$164,5,FALSE)</f>
        <v>401</v>
      </c>
      <c r="AF73">
        <f>VLOOKUP($B73,'IPL20 - Most Runs'!$B$2:$N$135,8,FALSE)</f>
        <v>421</v>
      </c>
      <c r="AG73">
        <f>VLOOKUP($B73,'IPL21 - Most Runs'!$B$2:$N$151,8,FALSE)</f>
        <v>171</v>
      </c>
      <c r="AH73">
        <f>VLOOKUP($B73,'IPL22 - Most Runs'!$B$2:$N$164,8,FALSE)</f>
        <v>298</v>
      </c>
      <c r="AI73">
        <f>VLOOKUP($B73,'IPL20 - Most Runs'!$B$2:$O$135,14,FALSE)</f>
        <v>0.1330166270783848</v>
      </c>
      <c r="AJ73">
        <f>VLOOKUP($B73,'IPL21 - Most Runs'!$B$2:$O$151,14,FALSE)</f>
        <v>7.0175438596491224E-2</v>
      </c>
      <c r="AK73">
        <f>VLOOKUP($B73,'IPL22 - Most Runs'!$B$2:$O$164,14,FALSE)</f>
        <v>0.17449664429530201</v>
      </c>
    </row>
    <row r="74" spans="1:37" ht="15.75" customHeight="1" x14ac:dyDescent="0.2">
      <c r="A74" t="s">
        <v>2999</v>
      </c>
      <c r="B74" s="6" t="s">
        <v>597</v>
      </c>
      <c r="C74" t="s">
        <v>2789</v>
      </c>
      <c r="D74" s="30">
        <f>COUNTIFS('IPLPlayerAuctionData (20-22)'!$A:$A,'IPL - Batsman Shortlist'!$B4,'IPLPlayerAuctionData (20-22)'!$F:$F,2020)</f>
        <v>1</v>
      </c>
      <c r="E74" s="30">
        <f>COUNTIFS('IPLPlayerAuctionData (20-22)'!$A:$A,'IPL - Batsman Shortlist'!$B4,'IPLPlayerAuctionData (20-22)'!$F:$F,2021)</f>
        <v>1</v>
      </c>
      <c r="F74" s="30">
        <f>COUNTIFS('IPLPlayerAuctionData (20-22)'!$A:$A,'IPL - Batsman Shortlist'!$B4,'IPLPlayerAuctionData (20-22)'!$F:$F,2022)</f>
        <v>1</v>
      </c>
      <c r="G74" s="30">
        <v>1</v>
      </c>
      <c r="H74" s="30">
        <v>1</v>
      </c>
      <c r="I74" s="30">
        <v>1</v>
      </c>
      <c r="J74" s="30">
        <v>14</v>
      </c>
      <c r="K74" s="30">
        <v>17</v>
      </c>
      <c r="L74" s="30">
        <v>16</v>
      </c>
      <c r="M74" s="15">
        <v>47</v>
      </c>
      <c r="N74" s="15">
        <v>3</v>
      </c>
      <c r="O74">
        <v>3</v>
      </c>
      <c r="P74">
        <v>0</v>
      </c>
      <c r="Q74">
        <v>1</v>
      </c>
      <c r="R74">
        <v>0</v>
      </c>
      <c r="S74">
        <f>IF(N74-O74&lt;0,1,0)</f>
        <v>0</v>
      </c>
      <c r="T74">
        <f>_xlfn.IFNA(INDEX('IPL20 - Most Runs'!$A:$A,MATCH('IPL - Batsman Shortlist'!$B4,'IPL20 - Most Runs'!$B:$B,0)),0)</f>
        <v>53</v>
      </c>
      <c r="U74">
        <f>_xlfn.IFNA(INDEX('IPL20 - Best Strikerate'!$A:$A,MATCH('IPL - Batsman Shortlist'!$B4,'IPL20 - Best Strikerate'!$B:$B,0)),0)</f>
        <v>5</v>
      </c>
      <c r="V74">
        <f>_xlfn.IFNA(INDEX('IPL21 - Most Runs'!$A:$A,MATCH('IPL - Batsman Shortlist'!$B4,'IPL21 - Most Runs'!$B:$B,0)),0)</f>
        <v>54</v>
      </c>
      <c r="W74">
        <f>_xlfn.IFNA(INDEX('IPL21 - Best Strikerate'!$A:$A,MATCH('IPL - Batsman Shortlist'!$B4,'IPL21 - Best Strikerate'!$B:$B,0)),0)</f>
        <v>32</v>
      </c>
      <c r="X74">
        <f>_xlfn.IFNA(INDEX('IPL22 - Most Runs'!$A:$A,MATCH('IPL - Batsman Shortlist'!$B4,'IPL22 - Most Runs'!$B:$B,0)),0)</f>
        <v>148</v>
      </c>
      <c r="Y74">
        <f>_xlfn.IFNA(INDEX('IPL22 - Best Strikerate'!$A:$A,MATCH('IPL - Batsman Shortlist'!$B4,'IPL22 - Best Strikerate'!$B:$B,0)),0)</f>
        <v>0</v>
      </c>
      <c r="Z74">
        <f>VLOOKUP($B74,'IPL20 - Most Runs'!$B$2:$N$135,3,FALSE)</f>
        <v>14</v>
      </c>
      <c r="AA74">
        <f>VLOOKUP($B74,'IPL21 - Most Runs'!$B$2:$N$151,3,FALSE)</f>
        <v>17</v>
      </c>
      <c r="AB74">
        <f>VLOOKUP($B74,'IPL22 - Most Runs'!$B$2:$N$164,3,FALSE)</f>
        <v>16</v>
      </c>
      <c r="AC74">
        <f>VLOOKUP($B74,'IPL20 - Most Runs'!$B$2:$N$135,5,FALSE)</f>
        <v>440</v>
      </c>
      <c r="AD74">
        <f>VLOOKUP($B74,'IPL21 - Most Runs'!$B$2:$N$151,5,FALSE)</f>
        <v>478</v>
      </c>
      <c r="AE74">
        <f>VLOOKUP($B74,'IPL22 - Most Runs'!$B$2:$N$164,5,FALSE)</f>
        <v>483</v>
      </c>
      <c r="AF74">
        <f>VLOOKUP($B74,'IPL20 - Most Runs'!$B$2:$N$135,8,FALSE)</f>
        <v>373</v>
      </c>
      <c r="AG74">
        <f>VLOOKUP($B74,'IPL21 - Most Runs'!$B$2:$N$151,8,FALSE)</f>
        <v>402</v>
      </c>
      <c r="AH74">
        <f>VLOOKUP($B74,'IPL22 - Most Runs'!$B$2:$N$164,8,FALSE)</f>
        <v>365</v>
      </c>
      <c r="AI74">
        <f>VLOOKUP($B74,'IPL20 - Most Runs'!$B$2:$O$135,14,FALSE)</f>
        <v>0.14209115281501342</v>
      </c>
      <c r="AJ74">
        <f>VLOOKUP($B74,'IPL21 - Most Runs'!$B$2:$O$151,14,FALSE)</f>
        <v>0.15422885572139303</v>
      </c>
      <c r="AK74">
        <f>VLOOKUP($B74,'IPL22 - Most Runs'!$B$2:$O$164,14,FALSE)</f>
        <v>0.16986301369863013</v>
      </c>
    </row>
    <row r="75" spans="1:37" ht="15.75" customHeight="1" x14ac:dyDescent="0.2">
      <c r="A75" t="s">
        <v>3000</v>
      </c>
      <c r="B75" s="6" t="s">
        <v>648</v>
      </c>
      <c r="C75" t="s">
        <v>73</v>
      </c>
      <c r="D75" s="30">
        <f>COUNTIFS('IPLPlayerAuctionData (20-22)'!$A:$A,'IPL - Batsman Shortlist'!$B43,'IPLPlayerAuctionData (20-22)'!$F:$F,2020)</f>
        <v>1</v>
      </c>
      <c r="E75" s="30">
        <f>COUNTIFS('IPLPlayerAuctionData (20-22)'!$A:$A,'IPL - Batsman Shortlist'!$B43,'IPLPlayerAuctionData (20-22)'!$F:$F,2021)</f>
        <v>1</v>
      </c>
      <c r="F75" s="30">
        <f>COUNTIFS('IPLPlayerAuctionData (20-22)'!$A:$A,'IPL - Batsman Shortlist'!$B43,'IPLPlayerAuctionData (20-22)'!$F:$F,2022)</f>
        <v>1</v>
      </c>
      <c r="G75" s="30">
        <v>1</v>
      </c>
      <c r="H75" s="30">
        <v>1</v>
      </c>
      <c r="I75" s="30">
        <v>1</v>
      </c>
      <c r="J75" s="30">
        <v>10</v>
      </c>
      <c r="K75" s="30">
        <v>14</v>
      </c>
      <c r="L75" s="30">
        <v>14</v>
      </c>
      <c r="M75" s="15">
        <v>38</v>
      </c>
      <c r="N75" s="15">
        <v>3</v>
      </c>
      <c r="O75">
        <v>3</v>
      </c>
      <c r="P75">
        <v>0</v>
      </c>
      <c r="Q75">
        <v>1</v>
      </c>
      <c r="R75">
        <v>1</v>
      </c>
      <c r="S75">
        <f>IF(N75-O75&lt;0,1,0)</f>
        <v>0</v>
      </c>
      <c r="T75">
        <f>_xlfn.IFNA(INDEX('IPL20 - Most Runs'!$A:$A,MATCH('IPL - Batsman Shortlist'!$B43,'IPL20 - Most Runs'!$B:$B,0)),0)</f>
        <v>112</v>
      </c>
      <c r="U75">
        <f>_xlfn.IFNA(INDEX('IPL20 - Best Strikerate'!$A:$A,MATCH('IPL - Batsman Shortlist'!$B43,'IPL20 - Best Strikerate'!$B:$B,0)),0)</f>
        <v>0</v>
      </c>
      <c r="V75">
        <f>_xlfn.IFNA(INDEX('IPL21 - Most Runs'!$A:$A,MATCH('IPL - Batsman Shortlist'!$B43,'IPL21 - Most Runs'!$B:$B,0)),0)</f>
        <v>105</v>
      </c>
      <c r="W75">
        <f>_xlfn.IFNA(INDEX('IPL21 - Best Strikerate'!$A:$A,MATCH('IPL - Batsman Shortlist'!$B43,'IPL21 - Best Strikerate'!$B:$B,0)),0)</f>
        <v>0</v>
      </c>
      <c r="X75">
        <f>_xlfn.IFNA(INDEX('IPL22 - Most Runs'!$A:$A,MATCH('IPL - Batsman Shortlist'!$B43,'IPL22 - Most Runs'!$B:$B,0)),0)</f>
        <v>124</v>
      </c>
      <c r="Y75">
        <f>_xlfn.IFNA(INDEX('IPL22 - Best Strikerate'!$A:$A,MATCH('IPL - Batsman Shortlist'!$B43,'IPL22 - Best Strikerate'!$B:$B,0)),0)</f>
        <v>0</v>
      </c>
      <c r="Z75">
        <f>VLOOKUP($B75,'IPL20 - Most Runs'!$B$2:$N$135,3,FALSE)</f>
        <v>9</v>
      </c>
      <c r="AA75">
        <f>VLOOKUP($B75,'IPL21 - Most Runs'!$B$2:$N$151,3,FALSE)</f>
        <v>10</v>
      </c>
      <c r="AB75">
        <f>VLOOKUP($B75,'IPL22 - Most Runs'!$B$2:$N$164,3,FALSE)</f>
        <v>10</v>
      </c>
      <c r="AC75">
        <f>VLOOKUP($B75,'IPL20 - Most Runs'!$B$2:$N$135,5,FALSE)</f>
        <v>121</v>
      </c>
      <c r="AD75">
        <f>VLOOKUP($B75,'IPL21 - Most Runs'!$B$2:$N$151,5,FALSE)</f>
        <v>62</v>
      </c>
      <c r="AE75">
        <f>VLOOKUP($B75,'IPL22 - Most Runs'!$B$2:$N$164,5,FALSE)</f>
        <v>71</v>
      </c>
      <c r="AF75">
        <f>VLOOKUP($B75,'IPL20 - Most Runs'!$B$2:$N$135,8,FALSE)</f>
        <v>85</v>
      </c>
      <c r="AG75">
        <f>VLOOKUP($B75,'IPL21 - Most Runs'!$B$2:$N$151,8,FALSE)</f>
        <v>47</v>
      </c>
      <c r="AH75">
        <f>VLOOKUP($B75,'IPL22 - Most Runs'!$B$2:$N$164,8,FALSE)</f>
        <v>40</v>
      </c>
      <c r="AI75">
        <f>VLOOKUP($B75,'IPL20 - Most Runs'!$B$2:$O$135,14,FALSE)</f>
        <v>0.21176470588235294</v>
      </c>
      <c r="AJ75">
        <f>VLOOKUP($B75,'IPL21 - Most Runs'!$B$2:$O$151,14,FALSE)</f>
        <v>0.1702127659574468</v>
      </c>
      <c r="AK75">
        <f>VLOOKUP($B75,'IPL22 - Most Runs'!$B$2:$O$164,14,FALSE)</f>
        <v>0.3</v>
      </c>
    </row>
    <row r="76" spans="1:37" ht="15.75" customHeight="1" x14ac:dyDescent="0.2">
      <c r="A76" t="s">
        <v>3001</v>
      </c>
      <c r="B76" s="6" t="s">
        <v>605</v>
      </c>
      <c r="C76" t="s">
        <v>77</v>
      </c>
      <c r="D76" s="30">
        <f>COUNTIFS('IPLPlayerAuctionData (20-22)'!$A:$A,'IPL - Batsman Shortlist'!$B40,'IPLPlayerAuctionData (20-22)'!$F:$F,2020)</f>
        <v>1</v>
      </c>
      <c r="E76" s="30">
        <f>COUNTIFS('IPLPlayerAuctionData (20-22)'!$A:$A,'IPL - Batsman Shortlist'!$B40,'IPLPlayerAuctionData (20-22)'!$F:$F,2021)</f>
        <v>1</v>
      </c>
      <c r="F76" s="30">
        <f>COUNTIFS('IPLPlayerAuctionData (20-22)'!$A:$A,'IPL - Batsman Shortlist'!$B40,'IPLPlayerAuctionData (20-22)'!$F:$F,2022)</f>
        <v>1</v>
      </c>
      <c r="G76" s="30">
        <v>1</v>
      </c>
      <c r="H76" s="30">
        <v>1</v>
      </c>
      <c r="I76" s="30">
        <v>1</v>
      </c>
      <c r="J76" s="30">
        <v>16</v>
      </c>
      <c r="K76" s="30">
        <v>14</v>
      </c>
      <c r="L76" s="30">
        <v>8</v>
      </c>
      <c r="M76" s="15">
        <v>38</v>
      </c>
      <c r="N76" s="15">
        <v>3</v>
      </c>
      <c r="O76">
        <v>3</v>
      </c>
      <c r="P76">
        <v>0</v>
      </c>
      <c r="Q76">
        <v>1</v>
      </c>
      <c r="R76">
        <v>0</v>
      </c>
      <c r="S76">
        <f>IF(N76-O76&lt;0,1,0)</f>
        <v>0</v>
      </c>
      <c r="T76">
        <f>_xlfn.IFNA(INDEX('IPL20 - Most Runs'!$A:$A,MATCH('IPL - Batsman Shortlist'!$B40,'IPL20 - Most Runs'!$B:$B,0)),0)</f>
        <v>95</v>
      </c>
      <c r="U76">
        <f>_xlfn.IFNA(INDEX('IPL20 - Best Strikerate'!$A:$A,MATCH('IPL - Batsman Shortlist'!$B40,'IPL20 - Best Strikerate'!$B:$B,0)),0)</f>
        <v>0</v>
      </c>
      <c r="V76">
        <f>_xlfn.IFNA(INDEX('IPL21 - Most Runs'!$A:$A,MATCH('IPL - Batsman Shortlist'!$B40,'IPL21 - Most Runs'!$B:$B,0)),0)</f>
        <v>17</v>
      </c>
      <c r="W76">
        <f>_xlfn.IFNA(INDEX('IPL21 - Best Strikerate'!$A:$A,MATCH('IPL - Batsman Shortlist'!$B40,'IPL21 - Best Strikerate'!$B:$B,0)),0)</f>
        <v>19</v>
      </c>
      <c r="X76">
        <f>_xlfn.IFNA(INDEX('IPL22 - Most Runs'!$A:$A,MATCH('IPL - Batsman Shortlist'!$B40,'IPL22 - Most Runs'!$B:$B,0)),0)</f>
        <v>41</v>
      </c>
      <c r="Y76">
        <f>_xlfn.IFNA(INDEX('IPL22 - Best Strikerate'!$A:$A,MATCH('IPL - Batsman Shortlist'!$B40,'IPL22 - Best Strikerate'!$B:$B,0)),0)</f>
        <v>48</v>
      </c>
      <c r="Z76">
        <f>VLOOKUP($B76,'IPL20 - Most Runs'!$B$2:$N$135,3,FALSE)</f>
        <v>15</v>
      </c>
      <c r="AA76">
        <f>VLOOKUP($B76,'IPL21 - Most Runs'!$B$2:$N$151,3,FALSE)</f>
        <v>14</v>
      </c>
      <c r="AB76">
        <f>VLOOKUP($B76,'IPL22 - Most Runs'!$B$2:$N$164,3,FALSE)</f>
        <v>8</v>
      </c>
      <c r="AC76">
        <f>VLOOKUP($B76,'IPL20 - Most Runs'!$B$2:$N$135,5,FALSE)</f>
        <v>480</v>
      </c>
      <c r="AD76">
        <f>VLOOKUP($B76,'IPL21 - Most Runs'!$B$2:$N$151,5,FALSE)</f>
        <v>317</v>
      </c>
      <c r="AE76">
        <f>VLOOKUP($B76,'IPL22 - Most Runs'!$B$2:$N$164,5,FALSE)</f>
        <v>303</v>
      </c>
      <c r="AF76">
        <f>VLOOKUP($B76,'IPL20 - Most Runs'!$B$2:$N$135,8,FALSE)</f>
        <v>331</v>
      </c>
      <c r="AG76">
        <f>VLOOKUP($B76,'IPL21 - Most Runs'!$B$2:$N$151,8,FALSE)</f>
        <v>221</v>
      </c>
      <c r="AH76">
        <f>VLOOKUP($B76,'IPL22 - Most Runs'!$B$2:$N$164,8,FALSE)</f>
        <v>208</v>
      </c>
      <c r="AI76">
        <f>VLOOKUP($B76,'IPL20 - Most Runs'!$B$2:$O$135,14,FALSE)</f>
        <v>0.2175226586102719</v>
      </c>
      <c r="AJ76">
        <f>VLOOKUP($B76,'IPL21 - Most Runs'!$B$2:$O$151,14,FALSE)</f>
        <v>0.22624434389140272</v>
      </c>
      <c r="AK76">
        <f>VLOOKUP($B76,'IPL22 - Most Runs'!$B$2:$O$164,14,FALSE)</f>
        <v>0.1875</v>
      </c>
    </row>
    <row r="77" spans="1:37" ht="15.75" customHeight="1" x14ac:dyDescent="0.2">
      <c r="A77" t="s">
        <v>3003</v>
      </c>
      <c r="B77" s="6" t="s">
        <v>333</v>
      </c>
      <c r="C77" t="s">
        <v>73</v>
      </c>
      <c r="D77" s="30">
        <f>COUNTIFS('IPLPlayerAuctionData (20-22)'!$A:$A,'IPL - Batsman Shortlist'!$B16,'IPLPlayerAuctionData (20-22)'!$F:$F,2020)</f>
        <v>1</v>
      </c>
      <c r="E77" s="30">
        <f>COUNTIFS('IPLPlayerAuctionData (20-22)'!$A:$A,'IPL - Batsman Shortlist'!$B16,'IPLPlayerAuctionData (20-22)'!$F:$F,2021)</f>
        <v>1</v>
      </c>
      <c r="F77" s="30">
        <f>COUNTIFS('IPLPlayerAuctionData (20-22)'!$A:$A,'IPL - Batsman Shortlist'!$B16,'IPLPlayerAuctionData (20-22)'!$F:$F,2022)</f>
        <v>1</v>
      </c>
      <c r="G77" s="30">
        <v>1</v>
      </c>
      <c r="H77" s="30">
        <v>1</v>
      </c>
      <c r="I77" s="30">
        <v>1</v>
      </c>
      <c r="J77" s="30">
        <v>15</v>
      </c>
      <c r="K77" s="30">
        <v>14</v>
      </c>
      <c r="L77" s="30">
        <v>16</v>
      </c>
      <c r="M77" s="15">
        <v>45</v>
      </c>
      <c r="N77" s="15">
        <v>1</v>
      </c>
      <c r="O77">
        <v>3</v>
      </c>
      <c r="P77">
        <v>0</v>
      </c>
      <c r="Q77">
        <v>1</v>
      </c>
      <c r="R77">
        <v>1</v>
      </c>
      <c r="S77">
        <f>IF(N77-O77&lt;0,1,0)</f>
        <v>1</v>
      </c>
      <c r="T77">
        <f>_xlfn.IFNA(INDEX('IPL20 - Most Runs'!$A:$A,MATCH('IPL - Batsman Shortlist'!$B16,'IPL20 - Most Runs'!$B:$B,0)),0)</f>
        <v>8</v>
      </c>
      <c r="U77">
        <f>_xlfn.IFNA(INDEX('IPL20 - Best Strikerate'!$A:$A,MATCH('IPL - Batsman Shortlist'!$B16,'IPL20 - Best Strikerate'!$B:$B,0)),0)</f>
        <v>42</v>
      </c>
      <c r="V77">
        <f>_xlfn.IFNA(INDEX('IPL21 - Most Runs'!$A:$A,MATCH('IPL - Batsman Shortlist'!$B16,'IPL21 - Most Runs'!$B:$B,0)),0)</f>
        <v>11</v>
      </c>
      <c r="W77">
        <f>_xlfn.IFNA(INDEX('IPL21 - Best Strikerate'!$A:$A,MATCH('IPL - Batsman Shortlist'!$B16,'IPL21 - Best Strikerate'!$B:$B,0)),0)</f>
        <v>35</v>
      </c>
      <c r="X77">
        <f>_xlfn.IFNA(INDEX('IPL22 - Most Runs'!$A:$A,MATCH('IPL - Batsman Shortlist'!$B16,'IPL22 - Most Runs'!$B:$B,0)),0)</f>
        <v>19</v>
      </c>
      <c r="Y77">
        <f>_xlfn.IFNA(INDEX('IPL22 - Best Strikerate'!$A:$A,MATCH('IPL - Batsman Shortlist'!$B16,'IPL22 - Best Strikerate'!$B:$B,0)),0)</f>
        <v>69</v>
      </c>
      <c r="Z77">
        <f>VLOOKUP($B77,'IPL20 - Most Runs'!$B$2:$N$135,3,FALSE)</f>
        <v>1</v>
      </c>
      <c r="AA77">
        <f>VLOOKUP($B77,'IPL21 - Most Runs'!$B$2:$N$151,3,FALSE)</f>
        <v>4</v>
      </c>
      <c r="AB77">
        <f>VLOOKUP($B77,'IPL22 - Most Runs'!$B$2:$N$164,3,FALSE)</f>
        <v>8</v>
      </c>
      <c r="AC77">
        <f>VLOOKUP($B77,'IPL20 - Most Runs'!$B$2:$N$135,5,FALSE)</f>
        <v>0</v>
      </c>
      <c r="AD77">
        <f>VLOOKUP($B77,'IPL21 - Most Runs'!$B$2:$N$151,5,FALSE)</f>
        <v>1</v>
      </c>
      <c r="AE77">
        <f>VLOOKUP($B77,'IPL22 - Most Runs'!$B$2:$N$164,5,FALSE)</f>
        <v>40</v>
      </c>
      <c r="AF77">
        <f>VLOOKUP($B77,'IPL20 - Most Runs'!$B$2:$N$135,8,FALSE)</f>
        <v>1</v>
      </c>
      <c r="AG77">
        <f>VLOOKUP($B77,'IPL21 - Most Runs'!$B$2:$N$151,8,FALSE)</f>
        <v>4</v>
      </c>
      <c r="AH77">
        <f>VLOOKUP($B77,'IPL22 - Most Runs'!$B$2:$N$164,8,FALSE)</f>
        <v>29</v>
      </c>
      <c r="AI77">
        <f>VLOOKUP($B77,'IPL20 - Most Runs'!$B$2:$O$135,14,FALSE)</f>
        <v>0</v>
      </c>
      <c r="AJ77">
        <f>VLOOKUP($B77,'IPL21 - Most Runs'!$B$2:$O$151,14,FALSE)</f>
        <v>0</v>
      </c>
      <c r="AK77">
        <f>VLOOKUP($B77,'IPL22 - Most Runs'!$B$2:$O$164,14,FALSE)</f>
        <v>0.10344827586206896</v>
      </c>
    </row>
    <row r="78" spans="1:37" ht="15.75" customHeight="1" x14ac:dyDescent="0.2">
      <c r="A78" t="s">
        <v>3004</v>
      </c>
      <c r="B78" s="6" t="s">
        <v>340</v>
      </c>
      <c r="C78" t="s">
        <v>77</v>
      </c>
      <c r="D78" s="30">
        <f>COUNTIFS('IPLPlayerAuctionData (20-22)'!$A:$A,'IPL - Batsman Shortlist'!$B29,'IPLPlayerAuctionData (20-22)'!$F:$F,2020)</f>
        <v>1</v>
      </c>
      <c r="E78" s="30">
        <f>COUNTIFS('IPLPlayerAuctionData (20-22)'!$A:$A,'IPL - Batsman Shortlist'!$B29,'IPLPlayerAuctionData (20-22)'!$F:$F,2021)</f>
        <v>1</v>
      </c>
      <c r="F78" s="30">
        <f>COUNTIFS('IPLPlayerAuctionData (20-22)'!$A:$A,'IPL - Batsman Shortlist'!$B29,'IPLPlayerAuctionData (20-22)'!$F:$F,2022)</f>
        <v>1</v>
      </c>
      <c r="G78" s="30">
        <v>1</v>
      </c>
      <c r="H78" s="30">
        <v>1</v>
      </c>
      <c r="I78" s="30">
        <v>1</v>
      </c>
      <c r="J78" s="30">
        <v>13</v>
      </c>
      <c r="K78" s="30">
        <v>17</v>
      </c>
      <c r="L78" s="30">
        <v>11</v>
      </c>
      <c r="M78" s="15">
        <v>41</v>
      </c>
      <c r="N78" s="15">
        <v>1</v>
      </c>
      <c r="O78">
        <v>3</v>
      </c>
      <c r="P78">
        <v>0</v>
      </c>
      <c r="Q78">
        <v>1</v>
      </c>
      <c r="R78">
        <v>0</v>
      </c>
      <c r="S78">
        <f>IF(N78-O78&lt;0,1,0)</f>
        <v>1</v>
      </c>
      <c r="T78">
        <f>_xlfn.IFNA(INDEX('IPL20 - Most Runs'!$A:$A,MATCH('IPL - Batsman Shortlist'!$B29,'IPL20 - Most Runs'!$B:$B,0)),0)</f>
        <v>25</v>
      </c>
      <c r="U78">
        <f>_xlfn.IFNA(INDEX('IPL20 - Best Strikerate'!$A:$A,MATCH('IPL - Batsman Shortlist'!$B29,'IPL20 - Best Strikerate'!$B:$B,0)),0)</f>
        <v>29</v>
      </c>
      <c r="V78">
        <f>_xlfn.IFNA(INDEX('IPL21 - Most Runs'!$A:$A,MATCH('IPL - Batsman Shortlist'!$B29,'IPL21 - Most Runs'!$B:$B,0)),0)</f>
        <v>22</v>
      </c>
      <c r="W78">
        <f>_xlfn.IFNA(INDEX('IPL21 - Best Strikerate'!$A:$A,MATCH('IPL - Batsman Shortlist'!$B29,'IPL21 - Best Strikerate'!$B:$B,0)),0)</f>
        <v>53</v>
      </c>
      <c r="X78">
        <f>_xlfn.IFNA(INDEX('IPL22 - Most Runs'!$A:$A,MATCH('IPL - Batsman Shortlist'!$B29,'IPL22 - Most Runs'!$B:$B,0)),0)</f>
        <v>47</v>
      </c>
      <c r="Y78">
        <f>_xlfn.IFNA(INDEX('IPL22 - Best Strikerate'!$A:$A,MATCH('IPL - Batsman Shortlist'!$B29,'IPL22 - Best Strikerate'!$B:$B,0)),0)</f>
        <v>97</v>
      </c>
      <c r="Z78">
        <f>VLOOKUP($B78,'IPL20 - Most Runs'!$B$2:$N$135,3,FALSE)</f>
        <v>3</v>
      </c>
      <c r="AA78">
        <f>VLOOKUP($B78,'IPL21 - Most Runs'!$B$2:$N$151,3,FALSE)</f>
        <v>3</v>
      </c>
      <c r="AB78">
        <f>VLOOKUP($B78,'IPL22 - Most Runs'!$B$2:$N$164,3,FALSE)</f>
        <v>4</v>
      </c>
      <c r="AC78">
        <f>VLOOKUP($B78,'IPL20 - Most Runs'!$B$2:$N$135,5,FALSE)</f>
        <v>10</v>
      </c>
      <c r="AD78">
        <f>VLOOKUP($B78,'IPL21 - Most Runs'!$B$2:$N$151,5,FALSE)</f>
        <v>2</v>
      </c>
      <c r="AE78">
        <f>VLOOKUP($B78,'IPL22 - Most Runs'!$B$2:$N$164,5,FALSE)</f>
        <v>12</v>
      </c>
      <c r="AF78">
        <f>VLOOKUP($B78,'IPL20 - Most Runs'!$B$2:$N$135,8,FALSE)</f>
        <v>15</v>
      </c>
      <c r="AG78">
        <f>VLOOKUP($B78,'IPL21 - Most Runs'!$B$2:$N$151,8,FALSE)</f>
        <v>4</v>
      </c>
      <c r="AH78">
        <f>VLOOKUP($B78,'IPL22 - Most Runs'!$B$2:$N$164,8,FALSE)</f>
        <v>18</v>
      </c>
      <c r="AI78">
        <f>VLOOKUP($B78,'IPL20 - Most Runs'!$B$2:$O$135,14,FALSE)</f>
        <v>0</v>
      </c>
      <c r="AJ78">
        <f>VLOOKUP($B78,'IPL21 - Most Runs'!$B$2:$O$151,14,FALSE)</f>
        <v>0</v>
      </c>
      <c r="AK78">
        <f>VLOOKUP($B78,'IPL22 - Most Runs'!$B$2:$O$164,14,FALSE)</f>
        <v>0.1111111111111111</v>
      </c>
    </row>
    <row r="79" spans="1:37" ht="15.75" customHeight="1" x14ac:dyDescent="0.2">
      <c r="A79" t="s">
        <v>3005</v>
      </c>
      <c r="B79" s="6" t="s">
        <v>343</v>
      </c>
      <c r="C79" t="s">
        <v>77</v>
      </c>
      <c r="D79" s="30">
        <f>COUNTIFS('IPLPlayerAuctionData (20-22)'!$A:$A,'IPL - Batsman Shortlist'!$B75,'IPLPlayerAuctionData (20-22)'!$F:$F,2020)</f>
        <v>1</v>
      </c>
      <c r="E79" s="30">
        <f>COUNTIFS('IPLPlayerAuctionData (20-22)'!$A:$A,'IPL - Batsman Shortlist'!$B75,'IPLPlayerAuctionData (20-22)'!$F:$F,2021)</f>
        <v>1</v>
      </c>
      <c r="F79" s="30">
        <f>COUNTIFS('IPLPlayerAuctionData (20-22)'!$A:$A,'IPL - Batsman Shortlist'!$B75,'IPLPlayerAuctionData (20-22)'!$F:$F,2022)</f>
        <v>1</v>
      </c>
      <c r="G79" s="30">
        <v>1</v>
      </c>
      <c r="H79" s="30">
        <v>1</v>
      </c>
      <c r="I79" s="30">
        <v>1</v>
      </c>
      <c r="J79" s="30">
        <v>7</v>
      </c>
      <c r="K79" s="30">
        <v>7</v>
      </c>
      <c r="L79" s="30">
        <v>4</v>
      </c>
      <c r="M79" s="15">
        <v>18</v>
      </c>
      <c r="N79" s="15">
        <v>1</v>
      </c>
      <c r="O79">
        <v>3</v>
      </c>
      <c r="P79">
        <v>0</v>
      </c>
      <c r="Q79">
        <v>1</v>
      </c>
      <c r="R79">
        <v>0</v>
      </c>
      <c r="S79">
        <f>IF(N79-O79&lt;0,1,0)</f>
        <v>1</v>
      </c>
      <c r="T79">
        <f>_xlfn.IFNA(INDEX('IPL20 - Most Runs'!$A:$A,MATCH('IPL - Batsman Shortlist'!$B75,'IPL20 - Most Runs'!$B:$B,0)),0)</f>
        <v>48</v>
      </c>
      <c r="U79">
        <f>_xlfn.IFNA(INDEX('IPL20 - Best Strikerate'!$A:$A,MATCH('IPL - Batsman Shortlist'!$B75,'IPL20 - Best Strikerate'!$B:$B,0)),0)</f>
        <v>18</v>
      </c>
      <c r="V79">
        <f>_xlfn.IFNA(INDEX('IPL21 - Most Runs'!$A:$A,MATCH('IPL - Batsman Shortlist'!$B75,'IPL21 - Most Runs'!$B:$B,0)),0)</f>
        <v>69</v>
      </c>
      <c r="W79">
        <f>_xlfn.IFNA(INDEX('IPL21 - Best Strikerate'!$A:$A,MATCH('IPL - Batsman Shortlist'!$B75,'IPL21 - Best Strikerate'!$B:$B,0)),0)</f>
        <v>25</v>
      </c>
      <c r="X79">
        <f>_xlfn.IFNA(INDEX('IPL22 - Most Runs'!$A:$A,MATCH('IPL - Batsman Shortlist'!$B75,'IPL22 - Most Runs'!$B:$B,0)),0)</f>
        <v>79</v>
      </c>
      <c r="Y79">
        <f>_xlfn.IFNA(INDEX('IPL22 - Best Strikerate'!$A:$A,MATCH('IPL - Batsman Shortlist'!$B75,'IPL22 - Best Strikerate'!$B:$B,0)),0)</f>
        <v>6</v>
      </c>
      <c r="Z79">
        <f>VLOOKUP($B79,'IPL20 - Most Runs'!$B$2:$N$135,3,FALSE)</f>
        <v>5</v>
      </c>
      <c r="AA79">
        <f>VLOOKUP($B79,'IPL21 - Most Runs'!$B$2:$N$151,3,FALSE)</f>
        <v>5</v>
      </c>
      <c r="AB79">
        <f>VLOOKUP($B79,'IPL22 - Most Runs'!$B$2:$N$164,3,FALSE)</f>
        <v>4</v>
      </c>
      <c r="AC79">
        <f>VLOOKUP($B79,'IPL20 - Most Runs'!$B$2:$N$135,5,FALSE)</f>
        <v>97</v>
      </c>
      <c r="AD79">
        <f>VLOOKUP($B79,'IPL21 - Most Runs'!$B$2:$N$151,5,FALSE)</f>
        <v>58</v>
      </c>
      <c r="AE79">
        <f>VLOOKUP($B79,'IPL22 - Most Runs'!$B$2:$N$164,5,FALSE)</f>
        <v>19</v>
      </c>
      <c r="AF79">
        <f>VLOOKUP($B79,'IPL20 - Most Runs'!$B$2:$N$135,8,FALSE)</f>
        <v>96</v>
      </c>
      <c r="AG79">
        <f>VLOOKUP($B79,'IPL21 - Most Runs'!$B$2:$N$151,8,FALSE)</f>
        <v>52</v>
      </c>
      <c r="AH79">
        <f>VLOOKUP($B79,'IPL22 - Most Runs'!$B$2:$N$164,8,FALSE)</f>
        <v>35</v>
      </c>
      <c r="AI79">
        <f>VLOOKUP($B79,'IPL20 - Most Runs'!$B$2:$O$135,14,FALSE)</f>
        <v>0.11458333333333333</v>
      </c>
      <c r="AJ79">
        <f>VLOOKUP($B79,'IPL21 - Most Runs'!$B$2:$O$151,14,FALSE)</f>
        <v>7.6923076923076927E-2</v>
      </c>
      <c r="AK79">
        <f>VLOOKUP($B79,'IPL22 - Most Runs'!$B$2:$O$164,14,FALSE)</f>
        <v>2.8571428571428571E-2</v>
      </c>
    </row>
    <row r="80" spans="1:37" ht="15.75" customHeight="1" x14ac:dyDescent="0.2">
      <c r="A80" t="s">
        <v>3006</v>
      </c>
      <c r="B80" s="6" t="s">
        <v>641</v>
      </c>
      <c r="C80" t="s">
        <v>77</v>
      </c>
      <c r="D80" s="30">
        <f>COUNTIFS('IPLPlayerAuctionData (20-22)'!$A:$A,'IPL - Batsman Shortlist'!$B9,'IPLPlayerAuctionData (20-22)'!$F:$F,2020)</f>
        <v>1</v>
      </c>
      <c r="E80" s="30">
        <f>COUNTIFS('IPLPlayerAuctionData (20-22)'!$A:$A,'IPL - Batsman Shortlist'!$B9,'IPLPlayerAuctionData (20-22)'!$F:$F,2021)</f>
        <v>1</v>
      </c>
      <c r="F80" s="30">
        <f>COUNTIFS('IPLPlayerAuctionData (20-22)'!$A:$A,'IPL - Batsman Shortlist'!$B9,'IPLPlayerAuctionData (20-22)'!$F:$F,2022)</f>
        <v>1</v>
      </c>
      <c r="G80" s="30">
        <v>1</v>
      </c>
      <c r="H80" s="30">
        <v>1</v>
      </c>
      <c r="I80" s="30">
        <v>1</v>
      </c>
      <c r="J80" s="30">
        <v>15</v>
      </c>
      <c r="K80" s="30">
        <v>15</v>
      </c>
      <c r="L80" s="30">
        <v>16</v>
      </c>
      <c r="M80" s="15">
        <v>46</v>
      </c>
      <c r="N80" s="15">
        <v>3</v>
      </c>
      <c r="O80">
        <v>3</v>
      </c>
      <c r="P80">
        <v>0</v>
      </c>
      <c r="Q80">
        <v>1</v>
      </c>
      <c r="R80">
        <v>0</v>
      </c>
      <c r="S80">
        <f>IF(N80-O80&lt;0,1,0)</f>
        <v>0</v>
      </c>
      <c r="T80">
        <f>_xlfn.IFNA(INDEX('IPL20 - Most Runs'!$A:$A,MATCH('IPL - Batsman Shortlist'!$B9,'IPL20 - Most Runs'!$B:$B,0)),0)</f>
        <v>132</v>
      </c>
      <c r="U80">
        <f>_xlfn.IFNA(INDEX('IPL20 - Best Strikerate'!$A:$A,MATCH('IPL - Batsman Shortlist'!$B9,'IPL20 - Best Strikerate'!$B:$B,0)),0)</f>
        <v>0</v>
      </c>
      <c r="V80">
        <f>_xlfn.IFNA(INDEX('IPL21 - Most Runs'!$A:$A,MATCH('IPL - Batsman Shortlist'!$B9,'IPL21 - Most Runs'!$B:$B,0)),0)</f>
        <v>131</v>
      </c>
      <c r="W80">
        <f>_xlfn.IFNA(INDEX('IPL21 - Best Strikerate'!$A:$A,MATCH('IPL - Batsman Shortlist'!$B9,'IPL21 - Best Strikerate'!$B:$B,0)),0)</f>
        <v>0</v>
      </c>
      <c r="X80">
        <f>_xlfn.IFNA(INDEX('IPL22 - Most Runs'!$A:$A,MATCH('IPL - Batsman Shortlist'!$B9,'IPL22 - Most Runs'!$B:$B,0)),0)</f>
        <v>114</v>
      </c>
      <c r="Y80">
        <f>_xlfn.IFNA(INDEX('IPL22 - Best Strikerate'!$A:$A,MATCH('IPL - Batsman Shortlist'!$B9,'IPL22 - Best Strikerate'!$B:$B,0)),0)</f>
        <v>0</v>
      </c>
      <c r="Z80">
        <f>VLOOKUP($B80,'IPL20 - Most Runs'!$B$2:$N$135,3,FALSE)</f>
        <v>15</v>
      </c>
      <c r="AA80">
        <f>VLOOKUP($B80,'IPL21 - Most Runs'!$B$2:$N$151,3,FALSE)</f>
        <v>15</v>
      </c>
      <c r="AB80">
        <f>VLOOKUP($B80,'IPL22 - Most Runs'!$B$2:$N$164,3,FALSE)</f>
        <v>16</v>
      </c>
      <c r="AC80">
        <f>VLOOKUP($B80,'IPL20 - Most Runs'!$B$2:$N$135,5,FALSE)</f>
        <v>466</v>
      </c>
      <c r="AD80">
        <f>VLOOKUP($B80,'IPL21 - Most Runs'!$B$2:$N$151,5,FALSE)</f>
        <v>405</v>
      </c>
      <c r="AE80">
        <f>VLOOKUP($B80,'IPL22 - Most Runs'!$B$2:$N$164,5,FALSE)</f>
        <v>341</v>
      </c>
      <c r="AF80">
        <f>VLOOKUP($B80,'IPL20 - Most Runs'!$B$2:$N$135,8,FALSE)</f>
        <v>384</v>
      </c>
      <c r="AG80">
        <f>VLOOKUP($B80,'IPL21 - Most Runs'!$B$2:$N$151,8,FALSE)</f>
        <v>339</v>
      </c>
      <c r="AH80">
        <f>VLOOKUP($B80,'IPL22 - Most Runs'!$B$2:$N$164,8,FALSE)</f>
        <v>294</v>
      </c>
      <c r="AI80">
        <f>VLOOKUP($B80,'IPL20 - Most Runs'!$B$2:$O$135,14,FALSE)</f>
        <v>8.8541666666666671E-2</v>
      </c>
      <c r="AJ80">
        <f>VLOOKUP($B80,'IPL21 - Most Runs'!$B$2:$O$151,14,FALSE)</f>
        <v>0.15339233038348082</v>
      </c>
      <c r="AK80">
        <f>VLOOKUP($B80,'IPL22 - Most Runs'!$B$2:$O$164,14,FALSE)</f>
        <v>0.1360544217687075</v>
      </c>
    </row>
    <row r="81" spans="1:37" ht="15.75" customHeight="1" x14ac:dyDescent="0.2">
      <c r="A81" t="s">
        <v>3007</v>
      </c>
      <c r="B81" s="6" t="s">
        <v>347</v>
      </c>
      <c r="C81" t="s">
        <v>77</v>
      </c>
      <c r="D81" s="30">
        <f>COUNTIFS('IPLPlayerAuctionData (20-22)'!$A:$A,'IPL - Batsman Shortlist'!$B56,'IPLPlayerAuctionData (20-22)'!$F:$F,2020)</f>
        <v>1</v>
      </c>
      <c r="E81" s="30">
        <f>COUNTIFS('IPLPlayerAuctionData (20-22)'!$A:$A,'IPL - Batsman Shortlist'!$B56,'IPLPlayerAuctionData (20-22)'!$F:$F,2021)</f>
        <v>1</v>
      </c>
      <c r="F81" s="30">
        <f>COUNTIFS('IPLPlayerAuctionData (20-22)'!$A:$A,'IPL - Batsman Shortlist'!$B56,'IPLPlayerAuctionData (20-22)'!$F:$F,2022)</f>
        <v>1</v>
      </c>
      <c r="G81" s="30">
        <v>1</v>
      </c>
      <c r="H81" s="30">
        <v>1</v>
      </c>
      <c r="I81" s="30">
        <v>1</v>
      </c>
      <c r="J81" s="30">
        <v>15</v>
      </c>
      <c r="K81" s="30">
        <v>6</v>
      </c>
      <c r="L81" s="30">
        <v>9</v>
      </c>
      <c r="M81" s="15">
        <v>30</v>
      </c>
      <c r="N81" s="15">
        <v>1</v>
      </c>
      <c r="O81">
        <v>3</v>
      </c>
      <c r="P81">
        <v>0</v>
      </c>
      <c r="Q81">
        <v>1</v>
      </c>
      <c r="R81">
        <v>0</v>
      </c>
      <c r="S81">
        <f>IF(N81-O81&lt;0,1,0)</f>
        <v>1</v>
      </c>
      <c r="T81">
        <f>_xlfn.IFNA(INDEX('IPL20 - Most Runs'!$A:$A,MATCH('IPL - Batsman Shortlist'!$B56,'IPL20 - Most Runs'!$B:$B,0)),0)</f>
        <v>74</v>
      </c>
      <c r="U81">
        <f>_xlfn.IFNA(INDEX('IPL20 - Best Strikerate'!$A:$A,MATCH('IPL - Batsman Shortlist'!$B56,'IPL20 - Best Strikerate'!$B:$B,0)),0)</f>
        <v>0</v>
      </c>
      <c r="V81">
        <f>_xlfn.IFNA(INDEX('IPL21 - Most Runs'!$A:$A,MATCH('IPL - Batsman Shortlist'!$B56,'IPL21 - Most Runs'!$B:$B,0)),0)</f>
        <v>62</v>
      </c>
      <c r="W81">
        <f>_xlfn.IFNA(INDEX('IPL21 - Best Strikerate'!$A:$A,MATCH('IPL - Batsman Shortlist'!$B56,'IPL21 - Best Strikerate'!$B:$B,0)),0)</f>
        <v>44</v>
      </c>
      <c r="X81">
        <f>_xlfn.IFNA(INDEX('IPL22 - Most Runs'!$A:$A,MATCH('IPL - Batsman Shortlist'!$B56,'IPL22 - Most Runs'!$B:$B,0)),0)</f>
        <v>72</v>
      </c>
      <c r="Y81">
        <f>_xlfn.IFNA(INDEX('IPL22 - Best Strikerate'!$A:$A,MATCH('IPL - Batsman Shortlist'!$B56,'IPL22 - Best Strikerate'!$B:$B,0)),0)</f>
        <v>3</v>
      </c>
      <c r="Z81">
        <f>VLOOKUP($B81,'IPL20 - Most Runs'!$B$2:$N$135,3,FALSE)</f>
        <v>9</v>
      </c>
      <c r="AA81">
        <f>VLOOKUP($B81,'IPL21 - Most Runs'!$B$2:$N$151,3,FALSE)</f>
        <v>4</v>
      </c>
      <c r="AB81">
        <f>VLOOKUP($B81,'IPL22 - Most Runs'!$B$2:$N$164,3,FALSE)</f>
        <v>7</v>
      </c>
      <c r="AC81">
        <f>VLOOKUP($B81,'IPL20 - Most Runs'!$B$2:$N$135,5,FALSE)</f>
        <v>111</v>
      </c>
      <c r="AD81">
        <f>VLOOKUP($B81,'IPL21 - Most Runs'!$B$2:$N$151,5,FALSE)</f>
        <v>31</v>
      </c>
      <c r="AE81">
        <f>VLOOKUP($B81,'IPL22 - Most Runs'!$B$2:$N$164,5,FALSE)</f>
        <v>101</v>
      </c>
      <c r="AF81">
        <f>VLOOKUP($B81,'IPL20 - Most Runs'!$B$2:$N$135,8,FALSE)</f>
        <v>95</v>
      </c>
      <c r="AG81">
        <f>VLOOKUP($B81,'IPL21 - Most Runs'!$B$2:$N$151,8,FALSE)</f>
        <v>47</v>
      </c>
      <c r="AH81">
        <f>VLOOKUP($B81,'IPL22 - Most Runs'!$B$2:$N$164,8,FALSE)</f>
        <v>69</v>
      </c>
      <c r="AI81">
        <f>VLOOKUP($B81,'IPL20 - Most Runs'!$B$2:$O$135,14,FALSE)</f>
        <v>0.12631578947368421</v>
      </c>
      <c r="AJ81">
        <f>VLOOKUP($B81,'IPL21 - Most Runs'!$B$2:$O$151,14,FALSE)</f>
        <v>4.2553191489361701E-2</v>
      </c>
      <c r="AK81">
        <f>VLOOKUP($B81,'IPL22 - Most Runs'!$B$2:$O$164,14,FALSE)</f>
        <v>0.17391304347826086</v>
      </c>
    </row>
    <row r="82" spans="1:37" ht="15.75" customHeight="1" x14ac:dyDescent="0.2">
      <c r="A82" t="s">
        <v>3008</v>
      </c>
      <c r="B82" s="6" t="s">
        <v>348</v>
      </c>
      <c r="C82" t="s">
        <v>77</v>
      </c>
      <c r="D82" s="30">
        <f>COUNTIFS('IPLPlayerAuctionData (20-22)'!$A:$A,'IPL - Batsman Shortlist'!$B68,'IPLPlayerAuctionData (20-22)'!$F:$F,2020)</f>
        <v>1</v>
      </c>
      <c r="E82" s="30">
        <f>COUNTIFS('IPLPlayerAuctionData (20-22)'!$A:$A,'IPL - Batsman Shortlist'!$B68,'IPLPlayerAuctionData (20-22)'!$F:$F,2021)</f>
        <v>1</v>
      </c>
      <c r="F82" s="30">
        <f>COUNTIFS('IPLPlayerAuctionData (20-22)'!$A:$A,'IPL - Batsman Shortlist'!$B68,'IPLPlayerAuctionData (20-22)'!$F:$F,2022)</f>
        <v>1</v>
      </c>
      <c r="G82" s="30">
        <v>1</v>
      </c>
      <c r="H82" s="30">
        <v>1</v>
      </c>
      <c r="I82" s="30">
        <v>1</v>
      </c>
      <c r="J82" s="30">
        <v>4</v>
      </c>
      <c r="K82" s="30">
        <v>9</v>
      </c>
      <c r="L82" s="30">
        <v>11</v>
      </c>
      <c r="M82" s="15">
        <v>24</v>
      </c>
      <c r="N82" s="15">
        <v>1</v>
      </c>
      <c r="O82">
        <v>3</v>
      </c>
      <c r="P82">
        <v>0</v>
      </c>
      <c r="Q82">
        <v>1</v>
      </c>
      <c r="R82">
        <v>0</v>
      </c>
      <c r="S82">
        <f>IF(N82-O82&lt;0,1,0)</f>
        <v>1</v>
      </c>
      <c r="T82">
        <f>_xlfn.IFNA(INDEX('IPL20 - Most Runs'!$A:$A,MATCH('IPL - Batsman Shortlist'!$B68,'IPL20 - Most Runs'!$B:$B,0)),0)</f>
        <v>2</v>
      </c>
      <c r="U82">
        <f>_xlfn.IFNA(INDEX('IPL20 - Best Strikerate'!$A:$A,MATCH('IPL - Batsman Shortlist'!$B68,'IPL20 - Best Strikerate'!$B:$B,0)),0)</f>
        <v>14</v>
      </c>
      <c r="V82">
        <f>_xlfn.IFNA(INDEX('IPL21 - Most Runs'!$A:$A,MATCH('IPL - Batsman Shortlist'!$B68,'IPL21 - Most Runs'!$B:$B,0)),0)</f>
        <v>4</v>
      </c>
      <c r="W82">
        <f>_xlfn.IFNA(INDEX('IPL21 - Best Strikerate'!$A:$A,MATCH('IPL - Batsman Shortlist'!$B68,'IPL21 - Best Strikerate'!$B:$B,0)),0)</f>
        <v>37</v>
      </c>
      <c r="X82">
        <f>_xlfn.IFNA(INDEX('IPL22 - Most Runs'!$A:$A,MATCH('IPL - Batsman Shortlist'!$B68,'IPL22 - Most Runs'!$B:$B,0)),0)</f>
        <v>8</v>
      </c>
      <c r="Y82">
        <f>_xlfn.IFNA(INDEX('IPL22 - Best Strikerate'!$A:$A,MATCH('IPL - Batsman Shortlist'!$B68,'IPL22 - Best Strikerate'!$B:$B,0)),0)</f>
        <v>70</v>
      </c>
      <c r="Z82">
        <f>VLOOKUP($B82,'IPL20 - Most Runs'!$B$2:$N$135,3,FALSE)</f>
        <v>4</v>
      </c>
      <c r="AA82">
        <f>VLOOKUP($B82,'IPL21 - Most Runs'!$B$2:$N$151,3,FALSE)</f>
        <v>9</v>
      </c>
      <c r="AB82">
        <f>VLOOKUP($B82,'IPL22 - Most Runs'!$B$2:$N$164,3,FALSE)</f>
        <v>11</v>
      </c>
      <c r="AC82">
        <f>VLOOKUP($B82,'IPL20 - Most Runs'!$B$2:$N$135,5,FALSE)</f>
        <v>214</v>
      </c>
      <c r="AD82">
        <f>VLOOKUP($B82,'IPL21 - Most Runs'!$B$2:$N$151,5,FALSE)</f>
        <v>131</v>
      </c>
      <c r="AE82">
        <f>VLOOKUP($B82,'IPL22 - Most Runs'!$B$2:$N$164,5,FALSE)</f>
        <v>317</v>
      </c>
      <c r="AF82">
        <f>VLOOKUP($B82,'IPL20 - Most Runs'!$B$2:$N$135,8,FALSE)</f>
        <v>153</v>
      </c>
      <c r="AG82">
        <f>VLOOKUP($B82,'IPL21 - Most Runs'!$B$2:$N$151,8,FALSE)</f>
        <v>140</v>
      </c>
      <c r="AH82">
        <f>VLOOKUP($B82,'IPL22 - Most Runs'!$B$2:$N$164,8,FALSE)</f>
        <v>259</v>
      </c>
      <c r="AI82">
        <f>VLOOKUP($B82,'IPL20 - Most Runs'!$B$2:$O$135,14,FALSE)</f>
        <v>0.18954248366013071</v>
      </c>
      <c r="AJ82">
        <f>VLOOKUP($B82,'IPL21 - Most Runs'!$B$2:$O$151,14,FALSE)</f>
        <v>8.5714285714285715E-2</v>
      </c>
      <c r="AK82">
        <f>VLOOKUP($B82,'IPL22 - Most Runs'!$B$2:$O$164,14,FALSE)</f>
        <v>0.18146718146718147</v>
      </c>
    </row>
    <row r="83" spans="1:37" ht="15.75" customHeight="1" x14ac:dyDescent="0.2">
      <c r="A83" t="s">
        <v>3009</v>
      </c>
      <c r="B83" s="6" t="s">
        <v>352</v>
      </c>
      <c r="C83" t="s">
        <v>77</v>
      </c>
      <c r="D83" s="30">
        <f>COUNTIFS('IPLPlayerAuctionData (20-22)'!$A:$A,'IPL - Batsman Shortlist'!$B69,'IPLPlayerAuctionData (20-22)'!$F:$F,2020)</f>
        <v>1</v>
      </c>
      <c r="E83" s="30">
        <f>COUNTIFS('IPLPlayerAuctionData (20-22)'!$A:$A,'IPL - Batsman Shortlist'!$B69,'IPLPlayerAuctionData (20-22)'!$F:$F,2021)</f>
        <v>1</v>
      </c>
      <c r="F83" s="30">
        <f>COUNTIFS('IPLPlayerAuctionData (20-22)'!$A:$A,'IPL - Batsman Shortlist'!$B69,'IPLPlayerAuctionData (20-22)'!$F:$F,2022)</f>
        <v>1</v>
      </c>
      <c r="G83" s="30">
        <v>1</v>
      </c>
      <c r="H83" s="30">
        <v>1</v>
      </c>
      <c r="I83" s="30">
        <v>1</v>
      </c>
      <c r="J83" s="30">
        <v>3</v>
      </c>
      <c r="K83" s="30">
        <v>10</v>
      </c>
      <c r="L83" s="30">
        <v>10</v>
      </c>
      <c r="M83" s="15">
        <v>23</v>
      </c>
      <c r="N83" s="15">
        <v>1</v>
      </c>
      <c r="O83">
        <v>3</v>
      </c>
      <c r="P83">
        <v>0</v>
      </c>
      <c r="Q83">
        <v>1</v>
      </c>
      <c r="R83">
        <v>0</v>
      </c>
      <c r="S83">
        <f>IF(N83-O83&lt;0,1,0)</f>
        <v>1</v>
      </c>
      <c r="T83">
        <f>_xlfn.IFNA(INDEX('IPL20 - Most Runs'!$A:$A,MATCH('IPL - Batsman Shortlist'!$B69,'IPL20 - Most Runs'!$B:$B,0)),0)</f>
        <v>42</v>
      </c>
      <c r="U83">
        <f>_xlfn.IFNA(INDEX('IPL20 - Best Strikerate'!$A:$A,MATCH('IPL - Batsman Shortlist'!$B69,'IPL20 - Best Strikerate'!$B:$B,0)),0)</f>
        <v>11</v>
      </c>
      <c r="V83">
        <f>_xlfn.IFNA(INDEX('IPL21 - Most Runs'!$A:$A,MATCH('IPL - Batsman Shortlist'!$B69,'IPL21 - Most Runs'!$B:$B,0)),0)</f>
        <v>28</v>
      </c>
      <c r="W83">
        <f>_xlfn.IFNA(INDEX('IPL21 - Best Strikerate'!$A:$A,MATCH('IPL - Batsman Shortlist'!$B69,'IPL21 - Best Strikerate'!$B:$B,0)),0)</f>
        <v>1</v>
      </c>
      <c r="X83">
        <f>_xlfn.IFNA(INDEX('IPL22 - Most Runs'!$A:$A,MATCH('IPL - Batsman Shortlist'!$B69,'IPL22 - Most Runs'!$B:$B,0)),0)</f>
        <v>28</v>
      </c>
      <c r="Y83">
        <f>_xlfn.IFNA(INDEX('IPL22 - Best Strikerate'!$A:$A,MATCH('IPL - Batsman Shortlist'!$B69,'IPL22 - Best Strikerate'!$B:$B,0)),0)</f>
        <v>15</v>
      </c>
      <c r="Z83">
        <f>VLOOKUP($B83,'IPL20 - Most Runs'!$B$2:$N$135,3,FALSE)</f>
        <v>3</v>
      </c>
      <c r="AA83">
        <f>VLOOKUP($B83,'IPL21 - Most Runs'!$B$2:$N$151,3,FALSE)</f>
        <v>10</v>
      </c>
      <c r="AB83">
        <f>VLOOKUP($B83,'IPL22 - Most Runs'!$B$2:$N$164,3,FALSE)</f>
        <v>10</v>
      </c>
      <c r="AC83">
        <f>VLOOKUP($B83,'IPL20 - Most Runs'!$B$2:$N$135,5,FALSE)</f>
        <v>40</v>
      </c>
      <c r="AD83">
        <f>VLOOKUP($B83,'IPL21 - Most Runs'!$B$2:$N$151,5,FALSE)</f>
        <v>249</v>
      </c>
      <c r="AE83">
        <f>VLOOKUP($B83,'IPL22 - Most Runs'!$B$2:$N$164,5,FALSE)</f>
        <v>258</v>
      </c>
      <c r="AF83">
        <f>VLOOKUP($B83,'IPL20 - Most Runs'!$B$2:$N$135,8,FALSE)</f>
        <v>44</v>
      </c>
      <c r="AG83">
        <f>VLOOKUP($B83,'IPL21 - Most Runs'!$B$2:$N$151,8,FALSE)</f>
        <v>168</v>
      </c>
      <c r="AH83">
        <f>VLOOKUP($B83,'IPL22 - Most Runs'!$B$2:$N$164,8,FALSE)</f>
        <v>194</v>
      </c>
      <c r="AI83">
        <f>VLOOKUP($B83,'IPL20 - Most Runs'!$B$2:$O$135,14,FALSE)</f>
        <v>9.0909090909090912E-2</v>
      </c>
      <c r="AJ83">
        <f>VLOOKUP($B83,'IPL21 - Most Runs'!$B$2:$O$151,14,FALSE)</f>
        <v>0.25</v>
      </c>
      <c r="AK83">
        <f>VLOOKUP($B83,'IPL22 - Most Runs'!$B$2:$O$164,14,FALSE)</f>
        <v>0.19587628865979381</v>
      </c>
    </row>
    <row r="84" spans="1:37" ht="15.75" customHeight="1" x14ac:dyDescent="0.2">
      <c r="A84" t="s">
        <v>3010</v>
      </c>
      <c r="B84" s="6" t="s">
        <v>354</v>
      </c>
      <c r="C84" t="s">
        <v>77</v>
      </c>
      <c r="D84" s="30">
        <f>COUNTIFS('IPLPlayerAuctionData (20-22)'!$A:$A,'IPL - Batsman Shortlist'!$B7,'IPLPlayerAuctionData (20-22)'!$F:$F,2020)</f>
        <v>1</v>
      </c>
      <c r="E84" s="30">
        <f>COUNTIFS('IPLPlayerAuctionData (20-22)'!$A:$A,'IPL - Batsman Shortlist'!$B7,'IPLPlayerAuctionData (20-22)'!$F:$F,2021)</f>
        <v>1</v>
      </c>
      <c r="F84" s="30">
        <f>COUNTIFS('IPLPlayerAuctionData (20-22)'!$A:$A,'IPL - Batsman Shortlist'!$B7,'IPLPlayerAuctionData (20-22)'!$F:$F,2022)</f>
        <v>1</v>
      </c>
      <c r="G84" s="30">
        <v>1</v>
      </c>
      <c r="H84" s="30">
        <v>1</v>
      </c>
      <c r="I84" s="30">
        <v>1</v>
      </c>
      <c r="J84" s="30">
        <v>15</v>
      </c>
      <c r="K84" s="30">
        <v>15</v>
      </c>
      <c r="L84" s="30">
        <v>17</v>
      </c>
      <c r="M84" s="15">
        <v>47</v>
      </c>
      <c r="N84" s="15">
        <v>1</v>
      </c>
      <c r="O84">
        <v>3</v>
      </c>
      <c r="P84">
        <v>0</v>
      </c>
      <c r="Q84">
        <v>1</v>
      </c>
      <c r="R84">
        <v>0</v>
      </c>
      <c r="S84">
        <f>IF(N84-O84&lt;0,1,0)</f>
        <v>1</v>
      </c>
      <c r="T84">
        <f>_xlfn.IFNA(INDEX('IPL20 - Most Runs'!$A:$A,MATCH('IPL - Batsman Shortlist'!$B7,'IPL20 - Most Runs'!$B:$B,0)),0)</f>
        <v>17</v>
      </c>
      <c r="U84">
        <f>_xlfn.IFNA(INDEX('IPL20 - Best Strikerate'!$A:$A,MATCH('IPL - Batsman Shortlist'!$B7,'IPL20 - Best Strikerate'!$B:$B,0)),0)</f>
        <v>37</v>
      </c>
      <c r="V84">
        <f>_xlfn.IFNA(INDEX('IPL21 - Most Runs'!$A:$A,MATCH('IPL - Batsman Shortlist'!$B7,'IPL21 - Most Runs'!$B:$B,0)),0)</f>
        <v>23</v>
      </c>
      <c r="W84">
        <f>_xlfn.IFNA(INDEX('IPL21 - Best Strikerate'!$A:$A,MATCH('IPL - Batsman Shortlist'!$B7,'IPL21 - Best Strikerate'!$B:$B,0)),0)</f>
        <v>7</v>
      </c>
      <c r="X84">
        <f>_xlfn.IFNA(INDEX('IPL22 - Most Runs'!$A:$A,MATCH('IPL - Batsman Shortlist'!$B7,'IPL22 - Most Runs'!$B:$B,0)),0)</f>
        <v>34</v>
      </c>
      <c r="Y84">
        <f>_xlfn.IFNA(INDEX('IPL22 - Best Strikerate'!$A:$A,MATCH('IPL - Batsman Shortlist'!$B7,'IPL22 - Best Strikerate'!$B:$B,0)),0)</f>
        <v>74</v>
      </c>
      <c r="Z84">
        <f>VLOOKUP($B84,'IPL20 - Most Runs'!$B$2:$N$135,3,FALSE)</f>
        <v>2</v>
      </c>
      <c r="AA84">
        <f>VLOOKUP($B84,'IPL21 - Most Runs'!$B$2:$N$151,3,FALSE)</f>
        <v>2</v>
      </c>
      <c r="AB84">
        <f>VLOOKUP($B84,'IPL22 - Most Runs'!$B$2:$N$164,3,FALSE)</f>
        <v>2</v>
      </c>
      <c r="AC84">
        <f>VLOOKUP($B84,'IPL20 - Most Runs'!$B$2:$N$135,5,FALSE)</f>
        <v>1</v>
      </c>
      <c r="AD84">
        <f>VLOOKUP($B84,'IPL21 - Most Runs'!$B$2:$N$151,5,FALSE)</f>
        <v>10</v>
      </c>
      <c r="AE84">
        <f>VLOOKUP($B84,'IPL22 - Most Runs'!$B$2:$N$164,5,FALSE)</f>
        <v>5</v>
      </c>
      <c r="AF84">
        <f>VLOOKUP($B84,'IPL20 - Most Runs'!$B$2:$N$135,8,FALSE)</f>
        <v>3</v>
      </c>
      <c r="AG84">
        <f>VLOOKUP($B84,'IPL21 - Most Runs'!$B$2:$N$151,8,FALSE)</f>
        <v>27</v>
      </c>
      <c r="AH84">
        <f>VLOOKUP($B84,'IPL22 - Most Runs'!$B$2:$N$164,8,FALSE)</f>
        <v>8</v>
      </c>
      <c r="AI84">
        <f>VLOOKUP($B84,'IPL20 - Most Runs'!$B$2:$O$135,14,FALSE)</f>
        <v>0</v>
      </c>
      <c r="AJ84">
        <f>VLOOKUP($B84,'IPL21 - Most Runs'!$B$2:$O$151,14,FALSE)</f>
        <v>0</v>
      </c>
      <c r="AK84">
        <f>VLOOKUP($B84,'IPL22 - Most Runs'!$B$2:$O$164,14,FALSE)</f>
        <v>0</v>
      </c>
    </row>
    <row r="85" spans="1:37" ht="15.75" customHeight="1" x14ac:dyDescent="0.2"/>
    <row r="86" spans="1:37" ht="15.75" customHeight="1" x14ac:dyDescent="0.2"/>
    <row r="87" spans="1:37" ht="15.75" customHeight="1" x14ac:dyDescent="0.2"/>
    <row r="88" spans="1:37" ht="15.75" customHeight="1" x14ac:dyDescent="0.2"/>
    <row r="89" spans="1:37" ht="15.75" customHeight="1" x14ac:dyDescent="0.2"/>
    <row r="90" spans="1:37" ht="15.75" customHeight="1" x14ac:dyDescent="0.2"/>
    <row r="91" spans="1:37" ht="15.75" customHeight="1" x14ac:dyDescent="0.2"/>
    <row r="92" spans="1:37" ht="15.75" customHeight="1" x14ac:dyDescent="0.2"/>
    <row r="93" spans="1:37" ht="15.75" customHeight="1" x14ac:dyDescent="0.2"/>
    <row r="94" spans="1:37" ht="15.75" customHeight="1" x14ac:dyDescent="0.2"/>
    <row r="95" spans="1:37" ht="15.75" customHeight="1" x14ac:dyDescent="0.2"/>
    <row r="96" spans="1:3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</sheetData>
  <autoFilter ref="A3:AK3" xr:uid="{00226FF2-3986-4B09-900A-9A65294D3B63}">
    <sortState xmlns:xlrd2="http://schemas.microsoft.com/office/spreadsheetml/2017/richdata2" ref="A4:AK84">
      <sortCondition ref="B3:B84"/>
    </sortState>
  </autoFilter>
  <mergeCells count="5">
    <mergeCell ref="D2:F2"/>
    <mergeCell ref="G2:I2"/>
    <mergeCell ref="T2:U2"/>
    <mergeCell ref="V2:W2"/>
    <mergeCell ref="X2:Y2"/>
  </mergeCells>
  <conditionalFormatting sqref="J3:M84">
    <cfRule type="cellIs" dxfId="1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B14B-6393-4CBA-AAA1-7E76B334FF75}">
  <sheetPr>
    <tabColor theme="6"/>
  </sheetPr>
  <dimension ref="A1:AK891"/>
  <sheetViews>
    <sheetView zoomScale="103" workbookViewId="0">
      <selection activeCell="M4" sqref="M4:M44"/>
    </sheetView>
  </sheetViews>
  <sheetFormatPr baseColWidth="10" defaultColWidth="14.5" defaultRowHeight="15" customHeight="1" x14ac:dyDescent="0.2"/>
  <cols>
    <col min="2" max="2" width="22" customWidth="1"/>
    <col min="3" max="19" width="8.83203125" customWidth="1"/>
    <col min="20" max="25" width="11.33203125" customWidth="1"/>
    <col min="26" max="37" width="8.83203125" customWidth="1"/>
  </cols>
  <sheetData>
    <row r="1" spans="1:37" ht="15" customHeight="1" x14ac:dyDescent="0.2">
      <c r="Q1">
        <f>B2-Q2</f>
        <v>110</v>
      </c>
      <c r="R1">
        <f>Q2-R2</f>
        <v>25</v>
      </c>
    </row>
    <row r="2" spans="1:37" ht="15" customHeight="1" x14ac:dyDescent="0.2">
      <c r="B2">
        <v>151</v>
      </c>
      <c r="D2" s="101" t="s">
        <v>2917</v>
      </c>
      <c r="E2" s="101"/>
      <c r="F2" s="101"/>
      <c r="G2" s="101" t="s">
        <v>2918</v>
      </c>
      <c r="H2" s="101"/>
      <c r="I2" s="101"/>
      <c r="Q2">
        <f>SUM(Q4:Q44)</f>
        <v>41</v>
      </c>
      <c r="R2">
        <f>SUM(R4:R44)</f>
        <v>16</v>
      </c>
      <c r="T2" s="98" t="s">
        <v>3026</v>
      </c>
      <c r="U2" s="99"/>
      <c r="V2" s="99" t="s">
        <v>3027</v>
      </c>
      <c r="W2" s="99"/>
      <c r="X2" s="99" t="s">
        <v>3028</v>
      </c>
      <c r="Y2" s="100"/>
    </row>
    <row r="3" spans="1:37" ht="45" customHeight="1" x14ac:dyDescent="0.2">
      <c r="A3" s="47" t="s">
        <v>2927</v>
      </c>
      <c r="B3" s="26" t="s">
        <v>63</v>
      </c>
      <c r="C3" s="27" t="s">
        <v>633</v>
      </c>
      <c r="D3" s="40" t="s">
        <v>634</v>
      </c>
      <c r="E3" s="40" t="s">
        <v>635</v>
      </c>
      <c r="F3" s="40" t="s">
        <v>636</v>
      </c>
      <c r="G3" s="40" t="s">
        <v>634</v>
      </c>
      <c r="H3" s="40" t="s">
        <v>635</v>
      </c>
      <c r="I3" s="40" t="s">
        <v>636</v>
      </c>
      <c r="J3" s="28" t="s">
        <v>637</v>
      </c>
      <c r="K3" s="28" t="s">
        <v>638</v>
      </c>
      <c r="L3" s="28" t="s">
        <v>639</v>
      </c>
      <c r="M3" s="27" t="s">
        <v>640</v>
      </c>
      <c r="N3" s="37" t="s">
        <v>2919</v>
      </c>
      <c r="O3" s="37" t="s">
        <v>2920</v>
      </c>
      <c r="P3" s="37" t="s">
        <v>2924</v>
      </c>
      <c r="Q3" s="45" t="s">
        <v>2925</v>
      </c>
      <c r="R3" s="44" t="s">
        <v>2926</v>
      </c>
      <c r="S3" s="48" t="s">
        <v>2928</v>
      </c>
      <c r="T3" s="56" t="s">
        <v>3043</v>
      </c>
      <c r="U3" s="56" t="s">
        <v>3046</v>
      </c>
      <c r="V3" s="56" t="s">
        <v>3044</v>
      </c>
      <c r="W3" s="56" t="s">
        <v>3047</v>
      </c>
      <c r="X3" s="56" t="s">
        <v>3045</v>
      </c>
      <c r="Y3" s="56" t="s">
        <v>3048</v>
      </c>
      <c r="Z3" s="57" t="s">
        <v>3029</v>
      </c>
      <c r="AA3" s="57" t="s">
        <v>3030</v>
      </c>
      <c r="AB3" s="57" t="s">
        <v>3031</v>
      </c>
      <c r="AC3" s="57" t="s">
        <v>3049</v>
      </c>
      <c r="AD3" s="57" t="s">
        <v>3050</v>
      </c>
      <c r="AE3" s="57" t="s">
        <v>3051</v>
      </c>
      <c r="AF3" s="57" t="s">
        <v>3052</v>
      </c>
      <c r="AG3" s="57" t="s">
        <v>3053</v>
      </c>
      <c r="AH3" s="57" t="s">
        <v>3054</v>
      </c>
      <c r="AI3" s="57" t="s">
        <v>3055</v>
      </c>
      <c r="AJ3" s="57" t="s">
        <v>3056</v>
      </c>
      <c r="AK3" s="57" t="s">
        <v>3057</v>
      </c>
    </row>
    <row r="4" spans="1:37" x14ac:dyDescent="0.2">
      <c r="A4" t="s">
        <v>3015</v>
      </c>
      <c r="B4" s="6" t="s">
        <v>378</v>
      </c>
      <c r="C4" t="s">
        <v>73</v>
      </c>
      <c r="D4" s="30">
        <f>COUNTIFS('IPLPlayerAuctionData (20-22)'!$A:$A,'IPL - Batsman Shortlist'!$B12,'IPLPlayerAuctionData (20-22)'!$F:$F,2020)</f>
        <v>1</v>
      </c>
      <c r="E4" s="30">
        <f>COUNTIFS('IPLPlayerAuctionData (20-22)'!$A:$A,'IPL - Batsman Shortlist'!$B12,'IPLPlayerAuctionData (20-22)'!$F:$F,2021)</f>
        <v>1</v>
      </c>
      <c r="F4" s="30">
        <f>COUNTIFS('IPLPlayerAuctionData (20-22)'!$A:$A,'IPL - Batsman Shortlist'!$B12,'IPLPlayerAuctionData (20-22)'!$F:$F,2022)</f>
        <v>1</v>
      </c>
      <c r="G4" s="30">
        <v>1</v>
      </c>
      <c r="H4" s="30">
        <v>1</v>
      </c>
      <c r="I4" s="30">
        <v>1</v>
      </c>
      <c r="J4" s="6">
        <v>10</v>
      </c>
      <c r="K4" s="6">
        <v>10</v>
      </c>
      <c r="L4" s="6">
        <v>14</v>
      </c>
      <c r="M4" s="6">
        <v>34</v>
      </c>
      <c r="N4">
        <v>3</v>
      </c>
      <c r="O4">
        <v>3</v>
      </c>
      <c r="P4">
        <v>0</v>
      </c>
      <c r="Q4">
        <v>1</v>
      </c>
      <c r="R4">
        <v>1</v>
      </c>
      <c r="S4">
        <f>IF(N4-O4&lt;0,1,0)</f>
        <v>0</v>
      </c>
      <c r="T4">
        <f>_xlfn.IFNA(INDEX('IPL20 - Most Wickets'!$A:$A,MATCH('IPL - Bowler Shortlist'!$B12,'IPL20 - Most Wickets'!$B:$B,0)),0)</f>
        <v>56</v>
      </c>
      <c r="U4">
        <f>_xlfn.IFNA(INDEX('IPL20 - Best Economy'!$A:$A,MATCH('IPL - Bowler Shortlist'!$B12,'IPL20 - Best Economy'!$B:$B,0)),0)</f>
        <v>53</v>
      </c>
      <c r="V4">
        <f>_xlfn.IFNA(INDEX('IPL21 - Most Wickets'!$A:$A,MATCH('IPL - Bowler Shortlist'!$B12,'IPL21 - Most Wickets'!$B:$B,0)),0)</f>
        <v>1</v>
      </c>
      <c r="W4">
        <f>_xlfn.IFNA(INDEX('IPL21 - Best Economy'!$A:$A,MATCH('IPL - Bowler Shortlist'!$B12,'IPL21 - Best Economy'!$B:$B,0)),0)</f>
        <v>49</v>
      </c>
      <c r="X4">
        <f>_xlfn.IFNA(INDEX('IPL22 - Most Wickets'!$A:$A,MATCH('IPL - Bowler Shortlist'!$B12,'IPL22 - Most Wickets'!$B:$B,0)),0)</f>
        <v>9</v>
      </c>
      <c r="Y4">
        <f>_xlfn.IFNA(INDEX('IPL22 - Best Economy'!$A:$A,MATCH('IPL - Bowler Shortlist'!$B12,'IPL22 - Best Economy'!$B:$B,0)),0)</f>
        <v>26</v>
      </c>
      <c r="Z4">
        <f>VLOOKUP($B4,'IPL20 - Most Wickets'!$B$2:$M$80,3,FALSE)</f>
        <v>7</v>
      </c>
      <c r="AA4">
        <f>VLOOKUP($B4,'IPL21 - Most Wickets'!$B$2:$M$91,3,FALSE)</f>
        <v>8</v>
      </c>
      <c r="AB4">
        <f>VLOOKUP($B4,'IPL22 - Most Wickets'!$B$2:$M$105,3,FALSE)</f>
        <v>13</v>
      </c>
      <c r="AC4">
        <f>VLOOKUP($B4,'IPL20 - Most Wickets'!$B$2:$M$80,6,FALSE)</f>
        <v>6</v>
      </c>
      <c r="AD4">
        <f>VLOOKUP($B4,'IPL21 - Most Wickets'!$B$2:$M$91,6,FALSE)</f>
        <v>11</v>
      </c>
      <c r="AE4">
        <f>VLOOKUP($B4,'IPL22 - Most Wickets'!$B$2:$M$105,6,FALSE)</f>
        <v>17</v>
      </c>
      <c r="AF4">
        <f>VLOOKUP($B4,'IPL20 - Most Wickets'!$B$2:$M$80,9,FALSE)</f>
        <v>9.7200000000000006</v>
      </c>
      <c r="AG4">
        <f>VLOOKUP($B4,'IPL21 - Most Wickets'!$B$2:$M$91,9,FALSE)</f>
        <v>9.89</v>
      </c>
      <c r="AH4">
        <f>VLOOKUP($B4,'IPL22 - Most Wickets'!$B$2:$M$105,9,FALSE)</f>
        <v>9.86</v>
      </c>
      <c r="AI4">
        <f>VLOOKUP($B4,'IPL20 - Most Wickets'!$B$2:$M$80,8,FALSE)</f>
        <v>29.16</v>
      </c>
      <c r="AJ4">
        <f>VLOOKUP($B4,'IPL21 - Most Wickets'!$B$2:$M$91,8,FALSE)</f>
        <v>17.09</v>
      </c>
      <c r="AK4">
        <f>VLOOKUP($B4,'IPL22 - Most Wickets'!$B$2:$M$105,8,FALSE)</f>
        <v>16.350000000000001</v>
      </c>
    </row>
    <row r="5" spans="1:37" x14ac:dyDescent="0.2">
      <c r="A5" t="s">
        <v>3016</v>
      </c>
      <c r="B5" s="6" t="s">
        <v>385</v>
      </c>
      <c r="C5" t="s">
        <v>73</v>
      </c>
      <c r="D5" s="30">
        <f>COUNTIFS('IPLPlayerAuctionData (20-22)'!$A:$A,'IPL - Batsman Shortlist'!$B28,'IPLPlayerAuctionData (20-22)'!$F:$F,2020)</f>
        <v>1</v>
      </c>
      <c r="E5" s="30">
        <f>COUNTIFS('IPLPlayerAuctionData (20-22)'!$A:$A,'IPL - Batsman Shortlist'!$B28,'IPLPlayerAuctionData (20-22)'!$F:$F,2021)</f>
        <v>1</v>
      </c>
      <c r="F5" s="30">
        <f>COUNTIFS('IPLPlayerAuctionData (20-22)'!$A:$A,'IPL - Batsman Shortlist'!$B28,'IPLPlayerAuctionData (20-22)'!$F:$F,2022)</f>
        <v>1</v>
      </c>
      <c r="G5" s="30">
        <v>1</v>
      </c>
      <c r="H5" s="30">
        <v>1</v>
      </c>
      <c r="I5" s="30">
        <v>1</v>
      </c>
      <c r="J5" s="6">
        <v>16</v>
      </c>
      <c r="K5" s="6">
        <v>8</v>
      </c>
      <c r="L5" s="6">
        <v>6</v>
      </c>
      <c r="M5" s="6">
        <v>30</v>
      </c>
      <c r="N5">
        <v>3</v>
      </c>
      <c r="O5">
        <v>3</v>
      </c>
      <c r="P5">
        <v>0</v>
      </c>
      <c r="Q5">
        <v>1</v>
      </c>
      <c r="R5">
        <v>1</v>
      </c>
      <c r="S5">
        <f>IF(N5-O5&lt;0,1,0)</f>
        <v>0</v>
      </c>
      <c r="T5">
        <f>_xlfn.IFNA(INDEX('IPL20 - Most Wickets'!$A:$A,MATCH('IPL - Bowler Shortlist'!$B28,'IPL20 - Most Wickets'!$B:$B,0)),0)</f>
        <v>17</v>
      </c>
      <c r="U5">
        <f>_xlfn.IFNA(INDEX('IPL20 - Best Economy'!$A:$A,MATCH('IPL - Bowler Shortlist'!$B28,'IPL20 - Best Economy'!$B:$B,0)),0)</f>
        <v>26</v>
      </c>
      <c r="V5">
        <f>_xlfn.IFNA(INDEX('IPL21 - Most Wickets'!$A:$A,MATCH('IPL - Bowler Shortlist'!$B28,'IPL21 - Most Wickets'!$B:$B,0)),0)</f>
        <v>30</v>
      </c>
      <c r="W5">
        <f>_xlfn.IFNA(INDEX('IPL21 - Best Economy'!$A:$A,MATCH('IPL - Bowler Shortlist'!$B28,'IPL21 - Best Economy'!$B:$B,0)),0)</f>
        <v>65</v>
      </c>
      <c r="X5">
        <f>_xlfn.IFNA(INDEX('IPL22 - Most Wickets'!$A:$A,MATCH('IPL - Bowler Shortlist'!$B28,'IPL22 - Most Wickets'!$B:$B,0)),0)</f>
        <v>48</v>
      </c>
      <c r="Y5">
        <f>_xlfn.IFNA(INDEX('IPL22 - Best Economy'!$A:$A,MATCH('IPL - Bowler Shortlist'!$B28,'IPL22 - Best Economy'!$B:$B,0)),0)</f>
        <v>91</v>
      </c>
      <c r="Z5">
        <f>VLOOKUP($B5,'IPL20 - Most Wickets'!$B$2:$M$80,3,FALSE)</f>
        <v>16</v>
      </c>
      <c r="AA5">
        <f>VLOOKUP($B5,'IPL21 - Most Wickets'!$B$2:$M$91,3,FALSE)</f>
        <v>8</v>
      </c>
      <c r="AB5">
        <f>VLOOKUP($B5,'IPL22 - Most Wickets'!$B$2:$M$105,3,FALSE)</f>
        <v>6</v>
      </c>
      <c r="AC5">
        <f>VLOOKUP($B5,'IPL20 - Most Wickets'!$B$2:$M$80,6,FALSE)</f>
        <v>22</v>
      </c>
      <c r="AD5">
        <f>VLOOKUP($B5,'IPL21 - Most Wickets'!$B$2:$M$91,6,FALSE)</f>
        <v>12</v>
      </c>
      <c r="AE5">
        <f>VLOOKUP($B5,'IPL22 - Most Wickets'!$B$2:$M$105,6,FALSE)</f>
        <v>9</v>
      </c>
      <c r="AF5">
        <f>VLOOKUP($B5,'IPL20 - Most Wickets'!$B$2:$M$80,9,FALSE)</f>
        <v>8.39</v>
      </c>
      <c r="AG5">
        <f>VLOOKUP($B5,'IPL21 - Most Wickets'!$B$2:$M$91,9,FALSE)</f>
        <v>6.16</v>
      </c>
      <c r="AH5">
        <f>VLOOKUP($B5,'IPL22 - Most Wickets'!$B$2:$M$105,9,FALSE)</f>
        <v>9.7100000000000009</v>
      </c>
      <c r="AI5">
        <f>VLOOKUP($B5,'IPL20 - Most Wickets'!$B$2:$M$80,8,FALSE)</f>
        <v>23.27</v>
      </c>
      <c r="AJ5">
        <f>VLOOKUP($B5,'IPL21 - Most Wickets'!$B$2:$M$91,8,FALSE)</f>
        <v>15.58</v>
      </c>
      <c r="AK5">
        <f>VLOOKUP($B5,'IPL22 - Most Wickets'!$B$2:$M$105,8,FALSE)</f>
        <v>24.11</v>
      </c>
    </row>
    <row r="6" spans="1:37" x14ac:dyDescent="0.2">
      <c r="A6" t="s">
        <v>3017</v>
      </c>
      <c r="B6" s="6" t="s">
        <v>389</v>
      </c>
      <c r="C6" t="s">
        <v>77</v>
      </c>
      <c r="D6" s="30">
        <f>COUNTIFS('IPLPlayerAuctionData (20-22)'!$A:$A,'IPL - Batsman Shortlist'!$B25,'IPLPlayerAuctionData (20-22)'!$F:$F,2020)</f>
        <v>1</v>
      </c>
      <c r="E6" s="30">
        <f>COUNTIFS('IPLPlayerAuctionData (20-22)'!$A:$A,'IPL - Batsman Shortlist'!$B25,'IPLPlayerAuctionData (20-22)'!$F:$F,2021)</f>
        <v>1</v>
      </c>
      <c r="F6" s="30">
        <f>COUNTIFS('IPLPlayerAuctionData (20-22)'!$A:$A,'IPL - Batsman Shortlist'!$B25,'IPLPlayerAuctionData (20-22)'!$F:$F,2022)</f>
        <v>1</v>
      </c>
      <c r="G6" s="30">
        <v>1</v>
      </c>
      <c r="H6" s="30">
        <v>1</v>
      </c>
      <c r="I6" s="30">
        <v>1</v>
      </c>
      <c r="J6" s="6">
        <v>8</v>
      </c>
      <c r="K6" s="6">
        <v>12</v>
      </c>
      <c r="L6" s="6">
        <v>14</v>
      </c>
      <c r="M6" s="6">
        <v>34</v>
      </c>
      <c r="N6">
        <v>3</v>
      </c>
      <c r="O6">
        <v>3</v>
      </c>
      <c r="P6">
        <v>0</v>
      </c>
      <c r="Q6">
        <v>1</v>
      </c>
      <c r="R6">
        <v>0</v>
      </c>
      <c r="S6">
        <f>IF(N6-O6&lt;0,1,0)</f>
        <v>0</v>
      </c>
      <c r="T6">
        <f>_xlfn.IFNA(INDEX('IPL20 - Most Wickets'!$A:$A,MATCH('IPL - Bowler Shortlist'!$B25,'IPL20 - Most Wickets'!$B:$B,0)),0)</f>
        <v>6</v>
      </c>
      <c r="U6">
        <f>_xlfn.IFNA(INDEX('IPL20 - Best Economy'!$A:$A,MATCH('IPL - Bowler Shortlist'!$B25,'IPL20 - Best Economy'!$B:$B,0)),0)</f>
        <v>46</v>
      </c>
      <c r="V6">
        <f>_xlfn.IFNA(INDEX('IPL21 - Most Wickets'!$A:$A,MATCH('IPL - Bowler Shortlist'!$B25,'IPL21 - Most Wickets'!$B:$B,0)),0)</f>
        <v>5</v>
      </c>
      <c r="W6">
        <f>_xlfn.IFNA(INDEX('IPL21 - Best Economy'!$A:$A,MATCH('IPL - Bowler Shortlist'!$B25,'IPL21 - Best Economy'!$B:$B,0)),0)</f>
        <v>32</v>
      </c>
      <c r="X6">
        <f>_xlfn.IFNA(INDEX('IPL22 - Most Wickets'!$A:$A,MATCH('IPL - Bowler Shortlist'!$B25,'IPL22 - Most Wickets'!$B:$B,0)),0)</f>
        <v>6</v>
      </c>
      <c r="Y6">
        <f>_xlfn.IFNA(INDEX('IPL22 - Best Economy'!$A:$A,MATCH('IPL - Bowler Shortlist'!$B25,'IPL22 - Best Economy'!$B:$B,0)),0)</f>
        <v>37</v>
      </c>
      <c r="Z6">
        <f>VLOOKUP($B6,'IPL20 - Most Wickets'!$B$2:$M$80,3,FALSE)</f>
        <v>8</v>
      </c>
      <c r="AA6">
        <f>VLOOKUP($B6,'IPL21 - Most Wickets'!$B$2:$M$91,3,FALSE)</f>
        <v>12</v>
      </c>
      <c r="AB6">
        <f>VLOOKUP($B6,'IPL22 - Most Wickets'!$B$2:$M$105,3,FALSE)</f>
        <v>14</v>
      </c>
      <c r="AC6">
        <f>VLOOKUP($B6,'IPL20 - Most Wickets'!$B$2:$M$80,6,FALSE)</f>
        <v>9</v>
      </c>
      <c r="AD6">
        <f>VLOOKUP($B6,'IPL21 - Most Wickets'!$B$2:$M$91,6,FALSE)</f>
        <v>18</v>
      </c>
      <c r="AE6">
        <f>VLOOKUP($B6,'IPL22 - Most Wickets'!$B$2:$M$105,6,FALSE)</f>
        <v>10</v>
      </c>
      <c r="AF6">
        <f>VLOOKUP($B6,'IPL20 - Most Wickets'!$B$2:$M$80,9,FALSE)</f>
        <v>8.77</v>
      </c>
      <c r="AG6">
        <f>VLOOKUP($B6,'IPL21 - Most Wickets'!$B$2:$M$91,9,FALSE)</f>
        <v>8.27</v>
      </c>
      <c r="AH6">
        <f>VLOOKUP($B6,'IPL22 - Most Wickets'!$B$2:$M$105,9,FALSE)</f>
        <v>7.7</v>
      </c>
      <c r="AI6">
        <f>VLOOKUP($B6,'IPL20 - Most Wickets'!$B$2:$M$80,8,FALSE)</f>
        <v>24.22</v>
      </c>
      <c r="AJ6">
        <f>VLOOKUP($B6,'IPL21 - Most Wickets'!$B$2:$M$91,8,FALSE)</f>
        <v>19</v>
      </c>
      <c r="AK6">
        <f>VLOOKUP($B6,'IPL22 - Most Wickets'!$B$2:$M$105,8,FALSE)</f>
        <v>38.5</v>
      </c>
    </row>
    <row r="7" spans="1:37" x14ac:dyDescent="0.2">
      <c r="A7" t="s">
        <v>3018</v>
      </c>
      <c r="B7" s="6" t="s">
        <v>645</v>
      </c>
      <c r="C7" t="s">
        <v>77</v>
      </c>
      <c r="D7" s="30">
        <f>COUNTIFS('IPLPlayerAuctionData (20-22)'!$A:$A,'IPL - Batsman Shortlist'!$B33,'IPLPlayerAuctionData (20-22)'!$F:$F,2020)</f>
        <v>1</v>
      </c>
      <c r="E7" s="30">
        <f>COUNTIFS('IPLPlayerAuctionData (20-22)'!$A:$A,'IPL - Batsman Shortlist'!$B33,'IPLPlayerAuctionData (20-22)'!$F:$F,2021)</f>
        <v>1</v>
      </c>
      <c r="F7" s="30">
        <f>COUNTIFS('IPLPlayerAuctionData (20-22)'!$A:$A,'IPL - Batsman Shortlist'!$B33,'IPLPlayerAuctionData (20-22)'!$F:$F,2022)</f>
        <v>1</v>
      </c>
      <c r="G7" s="30">
        <v>1</v>
      </c>
      <c r="H7" s="30">
        <v>1</v>
      </c>
      <c r="I7" s="30">
        <v>1</v>
      </c>
      <c r="J7" s="6">
        <v>15</v>
      </c>
      <c r="K7" s="6">
        <v>12</v>
      </c>
      <c r="L7" s="6">
        <v>13</v>
      </c>
      <c r="M7" s="6">
        <v>40</v>
      </c>
      <c r="N7">
        <v>3</v>
      </c>
      <c r="O7">
        <v>3</v>
      </c>
      <c r="P7">
        <v>0</v>
      </c>
      <c r="Q7">
        <v>1</v>
      </c>
      <c r="R7">
        <v>0</v>
      </c>
      <c r="S7">
        <f>IF(N7-O7&lt;0,1,0)</f>
        <v>0</v>
      </c>
      <c r="T7">
        <f>_xlfn.IFNA(INDEX('IPL20 - Most Wickets'!$A:$A,MATCH('IPL - Bowler Shortlist'!$B33,'IPL20 - Most Wickets'!$B:$B,0)),0)</f>
        <v>15</v>
      </c>
      <c r="U7">
        <f>_xlfn.IFNA(INDEX('IPL20 - Best Economy'!$A:$A,MATCH('IPL - Bowler Shortlist'!$B33,'IPL20 - Best Economy'!$B:$B,0)),0)</f>
        <v>24</v>
      </c>
      <c r="V7">
        <f>_xlfn.IFNA(INDEX('IPL21 - Most Wickets'!$A:$A,MATCH('IPL - Bowler Shortlist'!$B33,'IPL21 - Most Wickets'!$B:$B,0)),0)</f>
        <v>36</v>
      </c>
      <c r="W7">
        <f>_xlfn.IFNA(INDEX('IPL21 - Best Economy'!$A:$A,MATCH('IPL - Bowler Shortlist'!$B33,'IPL21 - Best Economy'!$B:$B,0)),0)</f>
        <v>28</v>
      </c>
      <c r="X7">
        <f>_xlfn.IFNA(INDEX('IPL22 - Most Wickets'!$A:$A,MATCH('IPL - Bowler Shortlist'!$B33,'IPL22 - Most Wickets'!$B:$B,0)),0)</f>
        <v>29</v>
      </c>
      <c r="Y7">
        <f>_xlfn.IFNA(INDEX('IPL22 - Best Economy'!$A:$A,MATCH('IPL - Bowler Shortlist'!$B33,'IPL22 - Best Economy'!$B:$B,0)),0)</f>
        <v>18</v>
      </c>
      <c r="Z7">
        <f>VLOOKUP($B7,'IPL20 - Most Wickets'!$B$2:$M$80,3,FALSE)</f>
        <v>15</v>
      </c>
      <c r="AA7">
        <f>VLOOKUP($B7,'IPL21 - Most Wickets'!$B$2:$M$91,3,FALSE)</f>
        <v>12</v>
      </c>
      <c r="AB7">
        <f>VLOOKUP($B7,'IPL22 - Most Wickets'!$B$2:$M$105,3,FALSE)</f>
        <v>13</v>
      </c>
      <c r="AC7">
        <f>VLOOKUP($B7,'IPL20 - Most Wickets'!$B$2:$M$80,6,FALSE)</f>
        <v>9</v>
      </c>
      <c r="AD7">
        <f>VLOOKUP($B7,'IPL21 - Most Wickets'!$B$2:$M$91,6,FALSE)</f>
        <v>15</v>
      </c>
      <c r="AE7">
        <f>VLOOKUP($B7,'IPL22 - Most Wickets'!$B$2:$M$105,6,FALSE)</f>
        <v>6</v>
      </c>
      <c r="AF7">
        <f>VLOOKUP($B7,'IPL20 - Most Wickets'!$B$2:$M$80,9,FALSE)</f>
        <v>6.41</v>
      </c>
      <c r="AG7">
        <f>VLOOKUP($B7,'IPL21 - Most Wickets'!$B$2:$M$91,9,FALSE)</f>
        <v>6.65</v>
      </c>
      <c r="AH7">
        <f>VLOOKUP($B7,'IPL22 - Most Wickets'!$B$2:$M$105,9,FALSE)</f>
        <v>7.46</v>
      </c>
      <c r="AI7">
        <f>VLOOKUP($B7,'IPL20 - Most Wickets'!$B$2:$M$80,8,FALSE)</f>
        <v>36.33</v>
      </c>
      <c r="AJ7">
        <f>VLOOKUP($B7,'IPL21 - Most Wickets'!$B$2:$M$91,8,FALSE)</f>
        <v>20.399999999999999</v>
      </c>
      <c r="AK7">
        <f>VLOOKUP($B7,'IPL22 - Most Wickets'!$B$2:$M$105,8,FALSE)</f>
        <v>53.5</v>
      </c>
    </row>
    <row r="8" spans="1:37" x14ac:dyDescent="0.2">
      <c r="A8" t="s">
        <v>3019</v>
      </c>
      <c r="B8" s="6" t="s">
        <v>123</v>
      </c>
      <c r="C8" t="s">
        <v>77</v>
      </c>
      <c r="D8" s="30">
        <f>COUNTIFS('IPLPlayerAuctionData (20-22)'!$A:$A,'IPL - Batsman Shortlist'!$B21,'IPLPlayerAuctionData (20-22)'!$F:$F,2020)</f>
        <v>1</v>
      </c>
      <c r="E8" s="30">
        <f>COUNTIFS('IPLPlayerAuctionData (20-22)'!$A:$A,'IPL - Batsman Shortlist'!$B21,'IPLPlayerAuctionData (20-22)'!$F:$F,2021)</f>
        <v>1</v>
      </c>
      <c r="F8" s="30">
        <f>COUNTIFS('IPLPlayerAuctionData (20-22)'!$A:$A,'IPL - Batsman Shortlist'!$B21,'IPLPlayerAuctionData (20-22)'!$F:$F,2022)</f>
        <v>1</v>
      </c>
      <c r="G8" s="30">
        <v>1</v>
      </c>
      <c r="H8" s="30">
        <v>1</v>
      </c>
      <c r="I8" s="30">
        <v>1</v>
      </c>
      <c r="J8" s="6">
        <v>4</v>
      </c>
      <c r="K8" s="6">
        <v>11</v>
      </c>
      <c r="L8" s="6">
        <v>14</v>
      </c>
      <c r="M8" s="6">
        <v>29</v>
      </c>
      <c r="N8">
        <v>1</v>
      </c>
      <c r="O8">
        <v>3</v>
      </c>
      <c r="P8">
        <v>0</v>
      </c>
      <c r="Q8">
        <v>1</v>
      </c>
      <c r="R8">
        <v>0</v>
      </c>
      <c r="S8">
        <f>IF(N8-O8&lt;0,1,0)</f>
        <v>1</v>
      </c>
      <c r="T8">
        <f>_xlfn.IFNA(INDEX('IPL20 - Most Wickets'!$A:$A,MATCH('IPL - Bowler Shortlist'!$B21,'IPL20 - Most Wickets'!$B:$B,0)),0)</f>
        <v>41</v>
      </c>
      <c r="U8">
        <f>_xlfn.IFNA(INDEX('IPL20 - Best Economy'!$A:$A,MATCH('IPL - Bowler Shortlist'!$B21,'IPL20 - Best Economy'!$B:$B,0)),0)</f>
        <v>22</v>
      </c>
      <c r="V8">
        <f>_xlfn.IFNA(INDEX('IPL21 - Most Wickets'!$A:$A,MATCH('IPL - Bowler Shortlist'!$B21,'IPL21 - Most Wickets'!$B:$B,0)),0)</f>
        <v>43</v>
      </c>
      <c r="W8">
        <f>_xlfn.IFNA(INDEX('IPL21 - Best Economy'!$A:$A,MATCH('IPL - Bowler Shortlist'!$B21,'IPL21 - Best Economy'!$B:$B,0)),0)</f>
        <v>42</v>
      </c>
      <c r="X8">
        <f>_xlfn.IFNA(INDEX('IPL22 - Most Wickets'!$A:$A,MATCH('IPL - Bowler Shortlist'!$B21,'IPL22 - Most Wickets'!$B:$B,0)),0)</f>
        <v>33</v>
      </c>
      <c r="Y8">
        <f>_xlfn.IFNA(INDEX('IPL22 - Best Economy'!$A:$A,MATCH('IPL - Bowler Shortlist'!$B21,'IPL22 - Best Economy'!$B:$B,0)),0)</f>
        <v>9</v>
      </c>
      <c r="Z8">
        <f>VLOOKUP($B8,'IPL20 - Most Wickets'!$B$2:$M$80,3,FALSE)</f>
        <v>4</v>
      </c>
      <c r="AA8">
        <f>VLOOKUP($B8,'IPL21 - Most Wickets'!$B$2:$M$91,3,FALSE)</f>
        <v>11</v>
      </c>
      <c r="AB8">
        <f>VLOOKUP($B8,'IPL22 - Most Wickets'!$B$2:$M$105,3,FALSE)</f>
        <v>14</v>
      </c>
      <c r="AC8">
        <f>VLOOKUP($B8,'IPL20 - Most Wickets'!$B$2:$M$80,6,FALSE)</f>
        <v>3</v>
      </c>
      <c r="AD8">
        <f>VLOOKUP($B8,'IPL21 - Most Wickets'!$B$2:$M$91,6,FALSE)</f>
        <v>6</v>
      </c>
      <c r="AE8">
        <f>VLOOKUP($B8,'IPL22 - Most Wickets'!$B$2:$M$105,6,FALSE)</f>
        <v>12</v>
      </c>
      <c r="AF8">
        <f>VLOOKUP($B8,'IPL20 - Most Wickets'!$B$2:$M$80,9,FALSE)</f>
        <v>6.98</v>
      </c>
      <c r="AG8">
        <f>VLOOKUP($B8,'IPL21 - Most Wickets'!$B$2:$M$91,9,FALSE)</f>
        <v>7.97</v>
      </c>
      <c r="AH8">
        <f>VLOOKUP($B8,'IPL22 - Most Wickets'!$B$2:$M$105,9,FALSE)</f>
        <v>7.34</v>
      </c>
      <c r="AI8">
        <f>VLOOKUP($B8,'IPL20 - Most Wickets'!$B$2:$M$80,8,FALSE)</f>
        <v>33</v>
      </c>
      <c r="AJ8">
        <f>VLOOKUP($B8,'IPL21 - Most Wickets'!$B$2:$M$91,8,FALSE)</f>
        <v>55.83</v>
      </c>
      <c r="AK8">
        <f>VLOOKUP($B8,'IPL22 - Most Wickets'!$B$2:$M$105,8,FALSE)</f>
        <v>31.91</v>
      </c>
    </row>
    <row r="9" spans="1:37" x14ac:dyDescent="0.2">
      <c r="A9" t="s">
        <v>2931</v>
      </c>
      <c r="B9" s="6" t="s">
        <v>131</v>
      </c>
      <c r="C9" t="s">
        <v>73</v>
      </c>
      <c r="D9" s="30">
        <f>COUNTIFS('IPLPlayerAuctionData (20-22)'!$A:$A,'IPL - Batsman Shortlist'!$B43,'IPLPlayerAuctionData (20-22)'!$F:$F,2020)</f>
        <v>1</v>
      </c>
      <c r="E9" s="30">
        <f>COUNTIFS('IPLPlayerAuctionData (20-22)'!$A:$A,'IPL - Batsman Shortlist'!$B43,'IPLPlayerAuctionData (20-22)'!$F:$F,2021)</f>
        <v>1</v>
      </c>
      <c r="F9" s="30">
        <f>COUNTIFS('IPLPlayerAuctionData (20-22)'!$A:$A,'IPL - Batsman Shortlist'!$B43,'IPLPlayerAuctionData (20-22)'!$F:$F,2022)</f>
        <v>1</v>
      </c>
      <c r="G9" s="30">
        <v>1</v>
      </c>
      <c r="H9" s="30">
        <v>1</v>
      </c>
      <c r="I9" s="30">
        <v>1</v>
      </c>
      <c r="J9" s="6">
        <v>9</v>
      </c>
      <c r="K9" s="6">
        <v>4</v>
      </c>
      <c r="L9" s="6">
        <v>4</v>
      </c>
      <c r="M9" s="6">
        <v>17</v>
      </c>
      <c r="N9">
        <v>2</v>
      </c>
      <c r="O9">
        <v>3</v>
      </c>
      <c r="P9">
        <v>0</v>
      </c>
      <c r="Q9">
        <v>1</v>
      </c>
      <c r="R9">
        <v>1</v>
      </c>
      <c r="S9">
        <f>IF(N9-O9&lt;0,1,0)</f>
        <v>1</v>
      </c>
      <c r="T9">
        <f>_xlfn.IFNA(INDEX('IPL20 - Most Wickets'!$A:$A,MATCH('IPL - Bowler Shortlist'!$B43,'IPL20 - Most Wickets'!$B:$B,0)),0)</f>
        <v>35</v>
      </c>
      <c r="U9">
        <f>_xlfn.IFNA(INDEX('IPL20 - Best Economy'!$A:$A,MATCH('IPL - Bowler Shortlist'!$B43,'IPL20 - Best Economy'!$B:$B,0)),0)</f>
        <v>2</v>
      </c>
      <c r="V9">
        <f>_xlfn.IFNA(INDEX('IPL21 - Most Wickets'!$A:$A,MATCH('IPL - Bowler Shortlist'!$B43,'IPL21 - Most Wickets'!$B:$B,0)),0)</f>
        <v>58</v>
      </c>
      <c r="W9">
        <f>_xlfn.IFNA(INDEX('IPL21 - Best Economy'!$A:$A,MATCH('IPL - Bowler Shortlist'!$B43,'IPL21 - Best Economy'!$B:$B,0)),0)</f>
        <v>26</v>
      </c>
      <c r="X9">
        <f>_xlfn.IFNA(INDEX('IPL22 - Most Wickets'!$A:$A,MATCH('IPL - Bowler Shortlist'!$B43,'IPL22 - Most Wickets'!$B:$B,0)),0)</f>
        <v>54</v>
      </c>
      <c r="Y9">
        <f>_xlfn.IFNA(INDEX('IPL22 - Best Economy'!$A:$A,MATCH('IPL - Bowler Shortlist'!$B43,'IPL22 - Best Economy'!$B:$B,0)),0)</f>
        <v>52</v>
      </c>
      <c r="Z9">
        <f>VLOOKUP($B9,'IPL20 - Most Wickets'!$B$2:$M$80,3,FALSE)</f>
        <v>9</v>
      </c>
      <c r="AA9">
        <f>VLOOKUP($B9,'IPL21 - Most Wickets'!$B$2:$M$91,3,FALSE)</f>
        <v>4</v>
      </c>
      <c r="AB9">
        <f>VLOOKUP($B9,'IPL22 - Most Wickets'!$B$2:$M$105,3,FALSE)</f>
        <v>4</v>
      </c>
      <c r="AC9">
        <f>VLOOKUP($B9,'IPL20 - Most Wickets'!$B$2:$M$80,6,FALSE)</f>
        <v>9</v>
      </c>
      <c r="AD9">
        <f>VLOOKUP($B9,'IPL21 - Most Wickets'!$B$2:$M$91,6,FALSE)</f>
        <v>4</v>
      </c>
      <c r="AE9">
        <f>VLOOKUP($B9,'IPL22 - Most Wickets'!$B$2:$M$105,6,FALSE)</f>
        <v>2</v>
      </c>
      <c r="AF9">
        <f>VLOOKUP($B9,'IPL20 - Most Wickets'!$B$2:$M$80,9,FALSE)</f>
        <v>9.65</v>
      </c>
      <c r="AG9">
        <f>VLOOKUP($B9,'IPL21 - Most Wickets'!$B$2:$M$91,9,FALSE)</f>
        <v>8</v>
      </c>
      <c r="AH9">
        <f>VLOOKUP($B9,'IPL22 - Most Wickets'!$B$2:$M$105,9,FALSE)</f>
        <v>10.51</v>
      </c>
      <c r="AI9">
        <f>VLOOKUP($B9,'IPL20 - Most Wickets'!$B$2:$M$80,8,FALSE)</f>
        <v>33.770000000000003</v>
      </c>
      <c r="AJ9">
        <f>VLOOKUP($B9,'IPL21 - Most Wickets'!$B$2:$M$91,8,FALSE)</f>
        <v>24</v>
      </c>
      <c r="AK9">
        <f>VLOOKUP($B9,'IPL22 - Most Wickets'!$B$2:$M$105,8,FALSE)</f>
        <v>67.5</v>
      </c>
    </row>
    <row r="10" spans="1:37" x14ac:dyDescent="0.2">
      <c r="A10" t="s">
        <v>2937</v>
      </c>
      <c r="B10" s="6" t="s">
        <v>156</v>
      </c>
      <c r="C10" t="s">
        <v>73</v>
      </c>
      <c r="D10" s="30">
        <f>COUNTIFS('IPLPlayerAuctionData (20-22)'!$A:$A,'IPL - Batsman Shortlist'!$B15,'IPLPlayerAuctionData (20-22)'!$F:$F,2020)</f>
        <v>1</v>
      </c>
      <c r="E10" s="30">
        <f>COUNTIFS('IPLPlayerAuctionData (20-22)'!$A:$A,'IPL - Batsman Shortlist'!$B15,'IPLPlayerAuctionData (20-22)'!$F:$F,2021)</f>
        <v>1</v>
      </c>
      <c r="F10" s="30">
        <f>COUNTIFS('IPLPlayerAuctionData (20-22)'!$A:$A,'IPL - Batsman Shortlist'!$B15,'IPLPlayerAuctionData (20-22)'!$F:$F,2022)</f>
        <v>1</v>
      </c>
      <c r="G10" s="30">
        <v>1</v>
      </c>
      <c r="H10" s="30">
        <v>1</v>
      </c>
      <c r="I10" s="30">
        <v>1</v>
      </c>
      <c r="J10" s="6">
        <v>6</v>
      </c>
      <c r="K10" s="6">
        <v>11</v>
      </c>
      <c r="L10" s="6">
        <v>10</v>
      </c>
      <c r="M10" s="6">
        <v>27</v>
      </c>
      <c r="N10">
        <v>1</v>
      </c>
      <c r="O10">
        <v>3</v>
      </c>
      <c r="P10">
        <v>0</v>
      </c>
      <c r="Q10">
        <v>1</v>
      </c>
      <c r="R10">
        <v>1</v>
      </c>
      <c r="S10">
        <f>IF(N10-O10&lt;0,1,0)</f>
        <v>1</v>
      </c>
      <c r="T10">
        <f>_xlfn.IFNA(INDEX('IPL20 - Most Wickets'!$A:$A,MATCH('IPL - Bowler Shortlist'!$B15,'IPL20 - Most Wickets'!$B:$B,0)),0)</f>
        <v>53</v>
      </c>
      <c r="U10">
        <f>_xlfn.IFNA(INDEX('IPL20 - Best Economy'!$A:$A,MATCH('IPL - Bowler Shortlist'!$B15,'IPL20 - Best Economy'!$B:$B,0)),0)</f>
        <v>66</v>
      </c>
      <c r="V10">
        <f>_xlfn.IFNA(INDEX('IPL21 - Most Wickets'!$A:$A,MATCH('IPL - Bowler Shortlist'!$B15,'IPL21 - Most Wickets'!$B:$B,0)),0)</f>
        <v>50</v>
      </c>
      <c r="W10">
        <f>_xlfn.IFNA(INDEX('IPL21 - Best Economy'!$A:$A,MATCH('IPL - Bowler Shortlist'!$B15,'IPL21 - Best Economy'!$B:$B,0)),0)</f>
        <v>34</v>
      </c>
      <c r="X10">
        <f>_xlfn.IFNA(INDEX('IPL22 - Most Wickets'!$A:$A,MATCH('IPL - Bowler Shortlist'!$B15,'IPL22 - Most Wickets'!$B:$B,0)),0)</f>
        <v>57</v>
      </c>
      <c r="Y10">
        <f>_xlfn.IFNA(INDEX('IPL22 - Best Economy'!$A:$A,MATCH('IPL - Bowler Shortlist'!$B15,'IPL22 - Best Economy'!$B:$B,0)),0)</f>
        <v>75</v>
      </c>
      <c r="Z10">
        <f>VLOOKUP($B10,'IPL20 - Most Wickets'!$B$2:$M$80,3,FALSE)</f>
        <v>6</v>
      </c>
      <c r="AA10">
        <f>VLOOKUP($B10,'IPL21 - Most Wickets'!$B$2:$M$91,3,FALSE)</f>
        <v>11</v>
      </c>
      <c r="AB10">
        <f>VLOOKUP($B10,'IPL22 - Most Wickets'!$B$2:$M$105,3,FALSE)</f>
        <v>10</v>
      </c>
      <c r="AC10">
        <f>VLOOKUP($B10,'IPL20 - Most Wickets'!$B$2:$M$80,6,FALSE)</f>
        <v>6</v>
      </c>
      <c r="AD10">
        <f>VLOOKUP($B10,'IPL21 - Most Wickets'!$B$2:$M$91,6,FALSE)</f>
        <v>14</v>
      </c>
      <c r="AE10">
        <f>VLOOKUP($B10,'IPL22 - Most Wickets'!$B$2:$M$105,6,FALSE)</f>
        <v>16</v>
      </c>
      <c r="AF10">
        <f>VLOOKUP($B10,'IPL20 - Most Wickets'!$B$2:$M$80,9,FALSE)</f>
        <v>8.57</v>
      </c>
      <c r="AG10">
        <f>VLOOKUP($B10,'IPL21 - Most Wickets'!$B$2:$M$91,9,FALSE)</f>
        <v>7.81</v>
      </c>
      <c r="AH10">
        <f>VLOOKUP($B10,'IPL22 - Most Wickets'!$B$2:$M$105,9,FALSE)</f>
        <v>8.6999999999999993</v>
      </c>
      <c r="AI10">
        <f>VLOOKUP($B10,'IPL20 - Most Wickets'!$B$2:$M$80,8,FALSE)</f>
        <v>30</v>
      </c>
      <c r="AJ10">
        <f>VLOOKUP($B10,'IPL21 - Most Wickets'!$B$2:$M$91,8,FALSE)</f>
        <v>18.78</v>
      </c>
      <c r="AK10">
        <f>VLOOKUP($B10,'IPL22 - Most Wickets'!$B$2:$M$105,8,FALSE)</f>
        <v>18.68</v>
      </c>
    </row>
    <row r="11" spans="1:37" x14ac:dyDescent="0.2">
      <c r="A11" t="s">
        <v>2939</v>
      </c>
      <c r="B11" s="6" t="s">
        <v>163</v>
      </c>
      <c r="C11" t="s">
        <v>73</v>
      </c>
      <c r="D11" s="30">
        <f>COUNTIFS('IPLPlayerAuctionData (20-22)'!$A:$A,'IPL - Batsman Shortlist'!$B32,'IPLPlayerAuctionData (20-22)'!$F:$F,2020)</f>
        <v>1</v>
      </c>
      <c r="E11" s="30">
        <f>COUNTIFS('IPLPlayerAuctionData (20-22)'!$A:$A,'IPL - Batsman Shortlist'!$B32,'IPLPlayerAuctionData (20-22)'!$F:$F,2021)</f>
        <v>1</v>
      </c>
      <c r="F11" s="30">
        <f>COUNTIFS('IPLPlayerAuctionData (20-22)'!$A:$A,'IPL - Batsman Shortlist'!$B32,'IPLPlayerAuctionData (20-22)'!$F:$F,2022)</f>
        <v>1</v>
      </c>
      <c r="G11" s="30">
        <v>1</v>
      </c>
      <c r="H11" s="30">
        <v>1</v>
      </c>
      <c r="I11" s="30">
        <v>1</v>
      </c>
      <c r="J11" s="6">
        <v>13</v>
      </c>
      <c r="K11" s="6">
        <v>15</v>
      </c>
      <c r="L11" s="6">
        <v>13</v>
      </c>
      <c r="M11" s="6">
        <v>41</v>
      </c>
      <c r="N11">
        <v>2</v>
      </c>
      <c r="O11">
        <v>3</v>
      </c>
      <c r="P11">
        <v>0</v>
      </c>
      <c r="Q11">
        <v>1</v>
      </c>
      <c r="R11">
        <v>1</v>
      </c>
      <c r="S11">
        <f>IF(N11-O11&lt;0,1,0)</f>
        <v>1</v>
      </c>
      <c r="T11">
        <f>_xlfn.IFNA(INDEX('IPL20 - Most Wickets'!$A:$A,MATCH('IPL - Bowler Shortlist'!$B32,'IPL20 - Most Wickets'!$B:$B,0)),0)</f>
        <v>18</v>
      </c>
      <c r="U11">
        <f>_xlfn.IFNA(INDEX('IPL20 - Best Economy'!$A:$A,MATCH('IPL - Bowler Shortlist'!$B32,'IPL20 - Best Economy'!$B:$B,0)),0)</f>
        <v>18</v>
      </c>
      <c r="V11">
        <f>_xlfn.IFNA(INDEX('IPL21 - Most Wickets'!$A:$A,MATCH('IPL - Bowler Shortlist'!$B32,'IPL21 - Most Wickets'!$B:$B,0)),0)</f>
        <v>23</v>
      </c>
      <c r="W11">
        <f>_xlfn.IFNA(INDEX('IPL21 - Best Economy'!$A:$A,MATCH('IPL - Bowler Shortlist'!$B32,'IPL21 - Best Economy'!$B:$B,0)),0)</f>
        <v>5</v>
      </c>
      <c r="X11">
        <f>_xlfn.IFNA(INDEX('IPL22 - Most Wickets'!$A:$A,MATCH('IPL - Bowler Shortlist'!$B32,'IPL22 - Most Wickets'!$B:$B,0)),0)</f>
        <v>25</v>
      </c>
      <c r="Y11">
        <f>_xlfn.IFNA(INDEX('IPL22 - Best Economy'!$A:$A,MATCH('IPL - Bowler Shortlist'!$B32,'IPL22 - Best Economy'!$B:$B,0)),0)</f>
        <v>47</v>
      </c>
      <c r="Z11">
        <f>VLOOKUP($B11,'IPL20 - Most Wickets'!$B$2:$M$80,3,FALSE)</f>
        <v>7</v>
      </c>
      <c r="AA11">
        <f>VLOOKUP($B11,'IPL21 - Most Wickets'!$B$2:$M$91,3,FALSE)</f>
        <v>6</v>
      </c>
      <c r="AB11">
        <f>VLOOKUP($B11,'IPL22 - Most Wickets'!$B$2:$M$105,3,FALSE)</f>
        <v>10</v>
      </c>
      <c r="AC11">
        <f>VLOOKUP($B11,'IPL20 - Most Wickets'!$B$2:$M$80,6,FALSE)</f>
        <v>3</v>
      </c>
      <c r="AD11">
        <f>VLOOKUP($B11,'IPL21 - Most Wickets'!$B$2:$M$91,6,FALSE)</f>
        <v>3</v>
      </c>
      <c r="AE11">
        <f>VLOOKUP($B11,'IPL22 - Most Wickets'!$B$2:$M$105,6,FALSE)</f>
        <v>6</v>
      </c>
      <c r="AF11">
        <f>VLOOKUP($B11,'IPL20 - Most Wickets'!$B$2:$M$80,9,FALSE)</f>
        <v>8.0399999999999991</v>
      </c>
      <c r="AG11">
        <f>VLOOKUP($B11,'IPL21 - Most Wickets'!$B$2:$M$91,9,FALSE)</f>
        <v>8.43</v>
      </c>
      <c r="AH11">
        <f>VLOOKUP($B11,'IPL22 - Most Wickets'!$B$2:$M$105,9,FALSE)</f>
        <v>6.87</v>
      </c>
      <c r="AI11">
        <f>VLOOKUP($B11,'IPL20 - Most Wickets'!$B$2:$M$80,8,FALSE)</f>
        <v>56.33</v>
      </c>
      <c r="AJ11">
        <f>VLOOKUP($B11,'IPL21 - Most Wickets'!$B$2:$M$91,8,FALSE)</f>
        <v>45</v>
      </c>
      <c r="AK11">
        <f>VLOOKUP($B11,'IPL22 - Most Wickets'!$B$2:$M$105,8,FALSE)</f>
        <v>27.5</v>
      </c>
    </row>
    <row r="12" spans="1:37" x14ac:dyDescent="0.2">
      <c r="A12" t="s">
        <v>2941</v>
      </c>
      <c r="B12" s="6" t="s">
        <v>168</v>
      </c>
      <c r="C12" t="s">
        <v>77</v>
      </c>
      <c r="D12" s="30">
        <f>COUNTIFS('IPLPlayerAuctionData (20-22)'!$A:$A,'IPL - Batsman Shortlist'!$B9,'IPLPlayerAuctionData (20-22)'!$F:$F,2020)</f>
        <v>1</v>
      </c>
      <c r="E12" s="30">
        <f>COUNTIFS('IPLPlayerAuctionData (20-22)'!$A:$A,'IPL - Batsman Shortlist'!$B9,'IPLPlayerAuctionData (20-22)'!$F:$F,2021)</f>
        <v>1</v>
      </c>
      <c r="F12" s="30">
        <f>COUNTIFS('IPLPlayerAuctionData (20-22)'!$A:$A,'IPL - Batsman Shortlist'!$B9,'IPLPlayerAuctionData (20-22)'!$F:$F,2022)</f>
        <v>1</v>
      </c>
      <c r="G12" s="30">
        <v>1</v>
      </c>
      <c r="H12" s="30">
        <v>1</v>
      </c>
      <c r="I12" s="30">
        <v>1</v>
      </c>
      <c r="J12" s="6">
        <v>5</v>
      </c>
      <c r="K12" s="6">
        <v>15</v>
      </c>
      <c r="L12" s="6">
        <v>15</v>
      </c>
      <c r="M12" s="6">
        <v>35</v>
      </c>
      <c r="N12">
        <v>1</v>
      </c>
      <c r="O12">
        <v>3</v>
      </c>
      <c r="P12">
        <v>0</v>
      </c>
      <c r="Q12">
        <v>1</v>
      </c>
      <c r="R12">
        <v>0</v>
      </c>
      <c r="S12">
        <f>IF(N12-O12&lt;0,1,0)</f>
        <v>1</v>
      </c>
      <c r="T12">
        <f>_xlfn.IFNA(INDEX('IPL20 - Most Wickets'!$A:$A,MATCH('IPL - Bowler Shortlist'!$B9,'IPL20 - Most Wickets'!$B:$B,0)),0)</f>
        <v>32</v>
      </c>
      <c r="U12">
        <f>_xlfn.IFNA(INDEX('IPL20 - Best Economy'!$A:$A,MATCH('IPL - Bowler Shortlist'!$B9,'IPL20 - Best Economy'!$B:$B,0)),0)</f>
        <v>62</v>
      </c>
      <c r="V12">
        <f>_xlfn.IFNA(INDEX('IPL21 - Most Wickets'!$A:$A,MATCH('IPL - Bowler Shortlist'!$B9,'IPL21 - Most Wickets'!$B:$B,0)),0)</f>
        <v>52</v>
      </c>
      <c r="W12">
        <f>_xlfn.IFNA(INDEX('IPL21 - Best Economy'!$A:$A,MATCH('IPL - Bowler Shortlist'!$B9,'IPL21 - Best Economy'!$B:$B,0)),0)</f>
        <v>44</v>
      </c>
      <c r="X12">
        <f>_xlfn.IFNA(INDEX('IPL22 - Most Wickets'!$A:$A,MATCH('IPL - Bowler Shortlist'!$B9,'IPL22 - Most Wickets'!$B:$B,0)),0)</f>
        <v>89</v>
      </c>
      <c r="Y12">
        <f>_xlfn.IFNA(INDEX('IPL22 - Best Economy'!$A:$A,MATCH('IPL - Bowler Shortlist'!$B9,'IPL22 - Best Economy'!$B:$B,0)),0)</f>
        <v>89</v>
      </c>
      <c r="Z12">
        <f>VLOOKUP($B12,'IPL20 - Most Wickets'!$B$2:$M$80,3,FALSE)</f>
        <v>5</v>
      </c>
      <c r="AA12">
        <f>VLOOKUP($B12,'IPL21 - Most Wickets'!$B$2:$M$91,3,FALSE)</f>
        <v>15</v>
      </c>
      <c r="AB12">
        <f>VLOOKUP($B12,'IPL22 - Most Wickets'!$B$2:$M$105,3,FALSE)</f>
        <v>15</v>
      </c>
      <c r="AC12">
        <f>VLOOKUP($B12,'IPL20 - Most Wickets'!$B$2:$M$80,6,FALSE)</f>
        <v>3</v>
      </c>
      <c r="AD12">
        <f>VLOOKUP($B12,'IPL21 - Most Wickets'!$B$2:$M$91,6,FALSE)</f>
        <v>32</v>
      </c>
      <c r="AE12">
        <f>VLOOKUP($B12,'IPL22 - Most Wickets'!$B$2:$M$105,6,FALSE)</f>
        <v>19</v>
      </c>
      <c r="AF12">
        <f>VLOOKUP($B12,'IPL20 - Most Wickets'!$B$2:$M$80,9,FALSE)</f>
        <v>8.93</v>
      </c>
      <c r="AG12">
        <f>VLOOKUP($B12,'IPL21 - Most Wickets'!$B$2:$M$91,9,FALSE)</f>
        <v>8.14</v>
      </c>
      <c r="AH12">
        <f>VLOOKUP($B12,'IPL22 - Most Wickets'!$B$2:$M$105,9,FALSE)</f>
        <v>7.66</v>
      </c>
      <c r="AI12">
        <f>VLOOKUP($B12,'IPL20 - Most Wickets'!$B$2:$M$80,8,FALSE)</f>
        <v>44.66</v>
      </c>
      <c r="AJ12">
        <f>VLOOKUP($B12,'IPL21 - Most Wickets'!$B$2:$M$91,8,FALSE)</f>
        <v>14.34</v>
      </c>
      <c r="AK12">
        <f>VLOOKUP($B12,'IPL22 - Most Wickets'!$B$2:$M$105,8,FALSE)</f>
        <v>21.57</v>
      </c>
    </row>
    <row r="13" spans="1:37" x14ac:dyDescent="0.2">
      <c r="A13" t="s">
        <v>2943</v>
      </c>
      <c r="B13" s="6" t="s">
        <v>178</v>
      </c>
      <c r="C13" t="s">
        <v>73</v>
      </c>
      <c r="D13" s="30">
        <f>COUNTIFS('IPLPlayerAuctionData (20-22)'!$A:$A,'IPL - Batsman Shortlist'!$B19,'IPLPlayerAuctionData (20-22)'!$F:$F,2020)</f>
        <v>1</v>
      </c>
      <c r="E13" s="30">
        <f>COUNTIFS('IPLPlayerAuctionData (20-22)'!$A:$A,'IPL - Batsman Shortlist'!$B19,'IPLPlayerAuctionData (20-22)'!$F:$F,2021)</f>
        <v>1</v>
      </c>
      <c r="F13" s="30">
        <f>COUNTIFS('IPLPlayerAuctionData (20-22)'!$A:$A,'IPL - Batsman Shortlist'!$B19,'IPLPlayerAuctionData (20-22)'!$F:$F,2022)</f>
        <v>1</v>
      </c>
      <c r="G13" s="30">
        <v>1</v>
      </c>
      <c r="H13" s="30">
        <v>1</v>
      </c>
      <c r="I13" s="30">
        <v>1</v>
      </c>
      <c r="J13" s="6">
        <v>7</v>
      </c>
      <c r="K13" s="6">
        <v>8</v>
      </c>
      <c r="L13" s="6">
        <v>12</v>
      </c>
      <c r="M13" s="6">
        <v>27</v>
      </c>
      <c r="N13">
        <v>1</v>
      </c>
      <c r="O13">
        <v>3</v>
      </c>
      <c r="P13">
        <v>0</v>
      </c>
      <c r="Q13">
        <v>1</v>
      </c>
      <c r="R13">
        <v>1</v>
      </c>
      <c r="S13">
        <f>IF(N13-O13&lt;0,1,0)</f>
        <v>1</v>
      </c>
      <c r="T13">
        <f>_xlfn.IFNA(INDEX('IPL20 - Most Wickets'!$A:$A,MATCH('IPL - Bowler Shortlist'!$B19,'IPL20 - Most Wickets'!$B:$B,0)),0)</f>
        <v>33</v>
      </c>
      <c r="U13">
        <f>_xlfn.IFNA(INDEX('IPL20 - Best Economy'!$A:$A,MATCH('IPL - Bowler Shortlist'!$B19,'IPL20 - Best Economy'!$B:$B,0)),0)</f>
        <v>59</v>
      </c>
      <c r="V13">
        <f>_xlfn.IFNA(INDEX('IPL21 - Most Wickets'!$A:$A,MATCH('IPL - Bowler Shortlist'!$B19,'IPL21 - Most Wickets'!$B:$B,0)),0)</f>
        <v>47</v>
      </c>
      <c r="W13">
        <f>_xlfn.IFNA(INDEX('IPL21 - Best Economy'!$A:$A,MATCH('IPL - Bowler Shortlist'!$B19,'IPL21 - Best Economy'!$B:$B,0)),0)</f>
        <v>46</v>
      </c>
      <c r="X13">
        <f>_xlfn.IFNA(INDEX('IPL22 - Most Wickets'!$A:$A,MATCH('IPL - Bowler Shortlist'!$B19,'IPL22 - Most Wickets'!$B:$B,0)),0)</f>
        <v>16</v>
      </c>
      <c r="Y13">
        <f>_xlfn.IFNA(INDEX('IPL22 - Best Economy'!$A:$A,MATCH('IPL - Bowler Shortlist'!$B19,'IPL22 - Best Economy'!$B:$B,0)),0)</f>
        <v>38</v>
      </c>
      <c r="Z13">
        <f>VLOOKUP($B13,'IPL20 - Most Wickets'!$B$2:$M$80,3,FALSE)</f>
        <v>7</v>
      </c>
      <c r="AA13">
        <f>VLOOKUP($B13,'IPL21 - Most Wickets'!$B$2:$M$91,3,FALSE)</f>
        <v>8</v>
      </c>
      <c r="AB13">
        <f>VLOOKUP($B13,'IPL22 - Most Wickets'!$B$2:$M$105,3,FALSE)</f>
        <v>12</v>
      </c>
      <c r="AC13">
        <f>VLOOKUP($B13,'IPL20 - Most Wickets'!$B$2:$M$80,6,FALSE)</f>
        <v>14</v>
      </c>
      <c r="AD13">
        <f>VLOOKUP($B13,'IPL21 - Most Wickets'!$B$2:$M$91,6,FALSE)</f>
        <v>16</v>
      </c>
      <c r="AE13">
        <f>VLOOKUP($B13,'IPL22 - Most Wickets'!$B$2:$M$105,6,FALSE)</f>
        <v>14</v>
      </c>
      <c r="AF13">
        <f>VLOOKUP($B13,'IPL20 - Most Wickets'!$B$2:$M$80,9,FALSE)</f>
        <v>8.32</v>
      </c>
      <c r="AG13">
        <f>VLOOKUP($B13,'IPL21 - Most Wickets'!$B$2:$M$91,9,FALSE)</f>
        <v>7.75</v>
      </c>
      <c r="AH13">
        <f>VLOOKUP($B13,'IPL22 - Most Wickets'!$B$2:$M$105,9,FALSE)</f>
        <v>9.42</v>
      </c>
      <c r="AI13">
        <f>VLOOKUP($B13,'IPL20 - Most Wickets'!$B$2:$M$80,8,FALSE)</f>
        <v>16.64</v>
      </c>
      <c r="AJ13">
        <f>VLOOKUP($B13,'IPL21 - Most Wickets'!$B$2:$M$91,8,FALSE)</f>
        <v>15.43</v>
      </c>
      <c r="AK13">
        <f>VLOOKUP($B13,'IPL22 - Most Wickets'!$B$2:$M$105,8,FALSE)</f>
        <v>27.92</v>
      </c>
    </row>
    <row r="14" spans="1:37" x14ac:dyDescent="0.2">
      <c r="A14" t="s">
        <v>2944</v>
      </c>
      <c r="B14" s="6" t="s">
        <v>464</v>
      </c>
      <c r="C14" t="s">
        <v>77</v>
      </c>
      <c r="D14" s="30">
        <f>COUNTIFS('IPLPlayerAuctionData (20-22)'!$A:$A,'IPL - Batsman Shortlist'!$B16,'IPLPlayerAuctionData (20-22)'!$F:$F,2020)</f>
        <v>1</v>
      </c>
      <c r="E14" s="30">
        <f>COUNTIFS('IPLPlayerAuctionData (20-22)'!$A:$A,'IPL - Batsman Shortlist'!$B16,'IPLPlayerAuctionData (20-22)'!$F:$F,2021)</f>
        <v>1</v>
      </c>
      <c r="F14" s="30">
        <f>COUNTIFS('IPLPlayerAuctionData (20-22)'!$A:$A,'IPL - Batsman Shortlist'!$B16,'IPLPlayerAuctionData (20-22)'!$F:$F,2022)</f>
        <v>1</v>
      </c>
      <c r="G14" s="30">
        <v>1</v>
      </c>
      <c r="H14" s="30">
        <v>1</v>
      </c>
      <c r="I14" s="30">
        <v>1</v>
      </c>
      <c r="J14" s="6">
        <v>15</v>
      </c>
      <c r="K14" s="6">
        <v>14</v>
      </c>
      <c r="L14" s="6">
        <v>14</v>
      </c>
      <c r="M14" s="6">
        <v>43</v>
      </c>
      <c r="N14">
        <v>3</v>
      </c>
      <c r="O14">
        <v>3</v>
      </c>
      <c r="P14">
        <v>0</v>
      </c>
      <c r="Q14">
        <v>1</v>
      </c>
      <c r="R14">
        <v>0</v>
      </c>
      <c r="S14">
        <f>IF(N14-O14&lt;0,1,0)</f>
        <v>0</v>
      </c>
      <c r="T14">
        <f>_xlfn.IFNA(INDEX('IPL20 - Most Wickets'!$A:$A,MATCH('IPL - Bowler Shortlist'!$B16,'IPL20 - Most Wickets'!$B:$B,0)),0)</f>
        <v>73</v>
      </c>
      <c r="U14">
        <f>_xlfn.IFNA(INDEX('IPL20 - Best Economy'!$A:$A,MATCH('IPL - Bowler Shortlist'!$B16,'IPL20 - Best Economy'!$B:$B,0)),0)</f>
        <v>5</v>
      </c>
      <c r="V14">
        <f>_xlfn.IFNA(INDEX('IPL21 - Most Wickets'!$A:$A,MATCH('IPL - Bowler Shortlist'!$B16,'IPL21 - Most Wickets'!$B:$B,0)),0)</f>
        <v>27</v>
      </c>
      <c r="W14">
        <f>_xlfn.IFNA(INDEX('IPL21 - Best Economy'!$A:$A,MATCH('IPL - Bowler Shortlist'!$B16,'IPL21 - Best Economy'!$B:$B,0)),0)</f>
        <v>57</v>
      </c>
      <c r="X14">
        <f>_xlfn.IFNA(INDEX('IPL22 - Most Wickets'!$A:$A,MATCH('IPL - Bowler Shortlist'!$B16,'IPL22 - Most Wickets'!$B:$B,0)),0)</f>
        <v>7</v>
      </c>
      <c r="Y14">
        <f>_xlfn.IFNA(INDEX('IPL22 - Best Economy'!$A:$A,MATCH('IPL - Bowler Shortlist'!$B16,'IPL22 - Best Economy'!$B:$B,0)),0)</f>
        <v>39</v>
      </c>
      <c r="Z14">
        <f>VLOOKUP($B14,'IPL20 - Most Wickets'!$B$2:$M$80,3,FALSE)</f>
        <v>15</v>
      </c>
      <c r="AA14">
        <f>VLOOKUP($B14,'IPL21 - Most Wickets'!$B$2:$M$91,3,FALSE)</f>
        <v>14</v>
      </c>
      <c r="AB14">
        <f>VLOOKUP($B14,'IPL22 - Most Wickets'!$B$2:$M$105,3,FALSE)</f>
        <v>14</v>
      </c>
      <c r="AC14">
        <f>VLOOKUP($B14,'IPL20 - Most Wickets'!$B$2:$M$80,6,FALSE)</f>
        <v>27</v>
      </c>
      <c r="AD14">
        <f>VLOOKUP($B14,'IPL21 - Most Wickets'!$B$2:$M$91,6,FALSE)</f>
        <v>21</v>
      </c>
      <c r="AE14">
        <f>VLOOKUP($B14,'IPL22 - Most Wickets'!$B$2:$M$105,6,FALSE)</f>
        <v>15</v>
      </c>
      <c r="AF14">
        <f>VLOOKUP($B14,'IPL20 - Most Wickets'!$B$2:$M$80,9,FALSE)</f>
        <v>6.73</v>
      </c>
      <c r="AG14">
        <f>VLOOKUP($B14,'IPL21 - Most Wickets'!$B$2:$M$91,9,FALSE)</f>
        <v>7.45</v>
      </c>
      <c r="AH14">
        <f>VLOOKUP($B14,'IPL22 - Most Wickets'!$B$2:$M$105,9,FALSE)</f>
        <v>7.18</v>
      </c>
      <c r="AI14">
        <f>VLOOKUP($B14,'IPL20 - Most Wickets'!$B$2:$M$80,8,FALSE)</f>
        <v>14.96</v>
      </c>
      <c r="AJ14">
        <f>VLOOKUP($B14,'IPL21 - Most Wickets'!$B$2:$M$91,8,FALSE)</f>
        <v>19.52</v>
      </c>
      <c r="AK14">
        <f>VLOOKUP($B14,'IPL22 - Most Wickets'!$B$2:$M$105,8,FALSE)</f>
        <v>25.53</v>
      </c>
    </row>
    <row r="15" spans="1:37" x14ac:dyDescent="0.2">
      <c r="A15" t="s">
        <v>2945</v>
      </c>
      <c r="B15" s="6" t="s">
        <v>181</v>
      </c>
      <c r="C15" t="s">
        <v>77</v>
      </c>
      <c r="D15" s="30">
        <f>COUNTIFS('IPLPlayerAuctionData (20-22)'!$A:$A,'IPL - Batsman Shortlist'!$B36,'IPLPlayerAuctionData (20-22)'!$F:$F,2020)</f>
        <v>1</v>
      </c>
      <c r="E15" s="30">
        <f>COUNTIFS('IPLPlayerAuctionData (20-22)'!$A:$A,'IPL - Batsman Shortlist'!$B36,'IPLPlayerAuctionData (20-22)'!$F:$F,2021)</f>
        <v>1</v>
      </c>
      <c r="F15" s="30">
        <f>COUNTIFS('IPLPlayerAuctionData (20-22)'!$A:$A,'IPL - Batsman Shortlist'!$B36,'IPLPlayerAuctionData (20-22)'!$F:$F,2022)</f>
        <v>1</v>
      </c>
      <c r="G15" s="30">
        <v>1</v>
      </c>
      <c r="H15" s="30">
        <v>1</v>
      </c>
      <c r="I15" s="30">
        <v>1</v>
      </c>
      <c r="J15" s="6">
        <v>7</v>
      </c>
      <c r="K15" s="6">
        <v>6</v>
      </c>
      <c r="L15" s="6">
        <v>5</v>
      </c>
      <c r="M15" s="6">
        <v>18</v>
      </c>
      <c r="N15">
        <v>2</v>
      </c>
      <c r="O15">
        <v>3</v>
      </c>
      <c r="P15">
        <v>0</v>
      </c>
      <c r="Q15">
        <v>1</v>
      </c>
      <c r="R15">
        <v>0</v>
      </c>
      <c r="S15">
        <f>IF(N15-O15&lt;0,1,0)</f>
        <v>1</v>
      </c>
      <c r="T15">
        <f>_xlfn.IFNA(INDEX('IPL20 - Most Wickets'!$A:$A,MATCH('IPL - Bowler Shortlist'!$B36,'IPL20 - Most Wickets'!$B:$B,0)),0)</f>
        <v>65</v>
      </c>
      <c r="U15">
        <f>_xlfn.IFNA(INDEX('IPL20 - Best Economy'!$A:$A,MATCH('IPL - Bowler Shortlist'!$B36,'IPL20 - Best Economy'!$B:$B,0)),0)</f>
        <v>17</v>
      </c>
      <c r="V15">
        <f>_xlfn.IFNA(INDEX('IPL21 - Most Wickets'!$A:$A,MATCH('IPL - Bowler Shortlist'!$B36,'IPL21 - Most Wickets'!$B:$B,0)),0)</f>
        <v>37</v>
      </c>
      <c r="W15">
        <f>_xlfn.IFNA(INDEX('IPL21 - Best Economy'!$A:$A,MATCH('IPL - Bowler Shortlist'!$B36,'IPL21 - Best Economy'!$B:$B,0)),0)</f>
        <v>11</v>
      </c>
      <c r="X15">
        <f>_xlfn.IFNA(INDEX('IPL22 - Most Wickets'!$A:$A,MATCH('IPL - Bowler Shortlist'!$B36,'IPL22 - Most Wickets'!$B:$B,0)),0)</f>
        <v>73</v>
      </c>
      <c r="Y15">
        <f>_xlfn.IFNA(INDEX('IPL22 - Best Economy'!$A:$A,MATCH('IPL - Bowler Shortlist'!$B36,'IPL22 - Best Economy'!$B:$B,0)),0)</f>
        <v>78</v>
      </c>
      <c r="Z15">
        <f>VLOOKUP($B15,'IPL20 - Most Wickets'!$B$2:$M$80,3,FALSE)</f>
        <v>7</v>
      </c>
      <c r="AA15">
        <f>VLOOKUP($B15,'IPL21 - Most Wickets'!$B$2:$M$91,3,FALSE)</f>
        <v>6</v>
      </c>
      <c r="AB15">
        <f>VLOOKUP($B15,'IPL22 - Most Wickets'!$B$2:$M$105,3,FALSE)</f>
        <v>5</v>
      </c>
      <c r="AC15">
        <f>VLOOKUP($B15,'IPL20 - Most Wickets'!$B$2:$M$80,6,FALSE)</f>
        <v>4</v>
      </c>
      <c r="AD15">
        <f>VLOOKUP($B15,'IPL21 - Most Wickets'!$B$2:$M$91,6,FALSE)</f>
        <v>4</v>
      </c>
      <c r="AE15">
        <f>VLOOKUP($B15,'IPL22 - Most Wickets'!$B$2:$M$105,6,FALSE)</f>
        <v>6</v>
      </c>
      <c r="AF15">
        <f>VLOOKUP($B15,'IPL20 - Most Wickets'!$B$2:$M$80,9,FALSE)</f>
        <v>9.91</v>
      </c>
      <c r="AG15">
        <f>VLOOKUP($B15,'IPL21 - Most Wickets'!$B$2:$M$91,9,FALSE)</f>
        <v>7.63</v>
      </c>
      <c r="AH15">
        <f>VLOOKUP($B15,'IPL22 - Most Wickets'!$B$2:$M$105,9,FALSE)</f>
        <v>9.5</v>
      </c>
      <c r="AI15">
        <f>VLOOKUP($B15,'IPL20 - Most Wickets'!$B$2:$M$80,8,FALSE)</f>
        <v>57</v>
      </c>
      <c r="AJ15">
        <f>VLOOKUP($B15,'IPL21 - Most Wickets'!$B$2:$M$91,8,FALSE)</f>
        <v>42</v>
      </c>
      <c r="AK15">
        <f>VLOOKUP($B15,'IPL22 - Most Wickets'!$B$2:$M$105,8,FALSE)</f>
        <v>31.66</v>
      </c>
    </row>
    <row r="16" spans="1:37" ht="15.75" customHeight="1" x14ac:dyDescent="0.2">
      <c r="A16" t="s">
        <v>2948</v>
      </c>
      <c r="B16" s="6" t="s">
        <v>186</v>
      </c>
      <c r="C16" t="s">
        <v>73</v>
      </c>
      <c r="D16" s="30">
        <f>COUNTIFS('IPLPlayerAuctionData (20-22)'!$A:$A,'IPL - Batsman Shortlist'!$B7,'IPLPlayerAuctionData (20-22)'!$F:$F,2020)</f>
        <v>1</v>
      </c>
      <c r="E16" s="30">
        <f>COUNTIFS('IPLPlayerAuctionData (20-22)'!$A:$A,'IPL - Batsman Shortlist'!$B7,'IPLPlayerAuctionData (20-22)'!$F:$F,2021)</f>
        <v>1</v>
      </c>
      <c r="F16" s="30">
        <f>COUNTIFS('IPLPlayerAuctionData (20-22)'!$A:$A,'IPL - Batsman Shortlist'!$B7,'IPLPlayerAuctionData (20-22)'!$F:$F,2022)</f>
        <v>1</v>
      </c>
      <c r="G16" s="30">
        <v>1</v>
      </c>
      <c r="H16" s="30">
        <v>1</v>
      </c>
      <c r="I16" s="30">
        <v>1</v>
      </c>
      <c r="J16" s="6">
        <v>3</v>
      </c>
      <c r="K16" s="6">
        <v>9</v>
      </c>
      <c r="L16" s="6">
        <v>12</v>
      </c>
      <c r="M16" s="6">
        <v>24</v>
      </c>
      <c r="N16">
        <v>2</v>
      </c>
      <c r="O16">
        <v>3</v>
      </c>
      <c r="P16">
        <v>0</v>
      </c>
      <c r="Q16">
        <v>1</v>
      </c>
      <c r="R16">
        <v>1</v>
      </c>
      <c r="S16">
        <f>IF(N16-O16&lt;0,1,0)</f>
        <v>1</v>
      </c>
      <c r="T16">
        <f>_xlfn.IFNA(INDEX('IPL20 - Most Wickets'!$A:$A,MATCH('IPL - Bowler Shortlist'!$B7,'IPL20 - Most Wickets'!$B:$B,0)),0)</f>
        <v>30</v>
      </c>
      <c r="U16">
        <f>_xlfn.IFNA(INDEX('IPL20 - Best Economy'!$A:$A,MATCH('IPL - Bowler Shortlist'!$B7,'IPL20 - Best Economy'!$B:$B,0)),0)</f>
        <v>6</v>
      </c>
      <c r="V16">
        <f>_xlfn.IFNA(INDEX('IPL21 - Most Wickets'!$A:$A,MATCH('IPL - Bowler Shortlist'!$B7,'IPL21 - Most Wickets'!$B:$B,0)),0)</f>
        <v>13</v>
      </c>
      <c r="W16">
        <f>_xlfn.IFNA(INDEX('IPL21 - Best Economy'!$A:$A,MATCH('IPL - Bowler Shortlist'!$B7,'IPL21 - Best Economy'!$B:$B,0)),0)</f>
        <v>13</v>
      </c>
      <c r="X16">
        <f>_xlfn.IFNA(INDEX('IPL22 - Most Wickets'!$A:$A,MATCH('IPL - Bowler Shortlist'!$B7,'IPL22 - Most Wickets'!$B:$B,0)),0)</f>
        <v>50</v>
      </c>
      <c r="Y16">
        <f>_xlfn.IFNA(INDEX('IPL22 - Best Economy'!$A:$A,MATCH('IPL - Bowler Shortlist'!$B7,'IPL22 - Best Economy'!$B:$B,0)),0)</f>
        <v>17</v>
      </c>
      <c r="Z16">
        <f>VLOOKUP($B16,'IPL20 - Most Wickets'!$B$2:$M$80,3,FALSE)</f>
        <v>3</v>
      </c>
      <c r="AA16">
        <f>VLOOKUP($B16,'IPL21 - Most Wickets'!$B$2:$M$91,3,FALSE)</f>
        <v>9</v>
      </c>
      <c r="AB16">
        <f>VLOOKUP($B16,'IPL22 - Most Wickets'!$B$2:$M$105,3,FALSE)</f>
        <v>12</v>
      </c>
      <c r="AC16">
        <f>VLOOKUP($B16,'IPL20 - Most Wickets'!$B$2:$M$80,6,FALSE)</f>
        <v>1</v>
      </c>
      <c r="AD16">
        <f>VLOOKUP($B16,'IPL21 - Most Wickets'!$B$2:$M$91,6,FALSE)</f>
        <v>11</v>
      </c>
      <c r="AE16">
        <f>VLOOKUP($B16,'IPL22 - Most Wickets'!$B$2:$M$105,6,FALSE)</f>
        <v>20</v>
      </c>
      <c r="AF16">
        <f>VLOOKUP($B16,'IPL20 - Most Wickets'!$B$2:$M$80,9,FALSE)</f>
        <v>6.4</v>
      </c>
      <c r="AG16">
        <f>VLOOKUP($B16,'IPL21 - Most Wickets'!$B$2:$M$91,9,FALSE)</f>
        <v>8.3699999999999992</v>
      </c>
      <c r="AH16">
        <f>VLOOKUP($B16,'IPL22 - Most Wickets'!$B$2:$M$105,9,FALSE)</f>
        <v>8.1</v>
      </c>
      <c r="AI16">
        <f>VLOOKUP($B16,'IPL20 - Most Wickets'!$B$2:$M$80,8,FALSE)</f>
        <v>64</v>
      </c>
      <c r="AJ16">
        <f>VLOOKUP($B16,'IPL21 - Most Wickets'!$B$2:$M$91,8,FALSE)</f>
        <v>26.63</v>
      </c>
      <c r="AK16">
        <f>VLOOKUP($B16,'IPL22 - Most Wickets'!$B$2:$M$105,8,FALSE)</f>
        <v>18.850000000000001</v>
      </c>
    </row>
    <row r="17" spans="1:37" ht="15.75" customHeight="1" x14ac:dyDescent="0.2">
      <c r="A17" t="s">
        <v>2949</v>
      </c>
      <c r="B17" s="6" t="s">
        <v>193</v>
      </c>
      <c r="C17" t="s">
        <v>73</v>
      </c>
      <c r="D17" s="30">
        <f>COUNTIFS('IPLPlayerAuctionData (20-22)'!$A:$A,'IPL - Batsman Shortlist'!$B5,'IPLPlayerAuctionData (20-22)'!$F:$F,2020)</f>
        <v>1</v>
      </c>
      <c r="E17" s="30">
        <f>COUNTIFS('IPLPlayerAuctionData (20-22)'!$A:$A,'IPL - Batsman Shortlist'!$B5,'IPLPlayerAuctionData (20-22)'!$F:$F,2021)</f>
        <v>1</v>
      </c>
      <c r="F17" s="30">
        <f>COUNTIFS('IPLPlayerAuctionData (20-22)'!$A:$A,'IPL - Batsman Shortlist'!$B5,'IPLPlayerAuctionData (20-22)'!$F:$F,2022)</f>
        <v>1</v>
      </c>
      <c r="G17" s="30">
        <v>1</v>
      </c>
      <c r="H17" s="30">
        <v>1</v>
      </c>
      <c r="I17" s="30">
        <v>1</v>
      </c>
      <c r="J17" s="6">
        <v>17</v>
      </c>
      <c r="K17" s="6">
        <v>15</v>
      </c>
      <c r="L17" s="6">
        <v>13</v>
      </c>
      <c r="M17" s="6">
        <v>45</v>
      </c>
      <c r="N17">
        <v>1</v>
      </c>
      <c r="O17">
        <v>3</v>
      </c>
      <c r="P17">
        <v>0</v>
      </c>
      <c r="Q17">
        <v>1</v>
      </c>
      <c r="R17">
        <v>1</v>
      </c>
      <c r="S17">
        <f>IF(N17-O17&lt;0,1,0)</f>
        <v>1</v>
      </c>
      <c r="T17">
        <f>_xlfn.IFNA(INDEX('IPL20 - Most Wickets'!$A:$A,MATCH('IPL - Bowler Shortlist'!$B5,'IPL20 - Most Wickets'!$B:$B,0)),0)</f>
        <v>4</v>
      </c>
      <c r="U17">
        <f>_xlfn.IFNA(INDEX('IPL20 - Best Economy'!$A:$A,MATCH('IPL - Bowler Shortlist'!$B5,'IPL20 - Best Economy'!$B:$B,0)),0)</f>
        <v>41</v>
      </c>
      <c r="V17">
        <f>_xlfn.IFNA(INDEX('IPL21 - Most Wickets'!$A:$A,MATCH('IPL - Bowler Shortlist'!$B5,'IPL21 - Most Wickets'!$B:$B,0)),0)</f>
        <v>24</v>
      </c>
      <c r="W17">
        <f>_xlfn.IFNA(INDEX('IPL21 - Best Economy'!$A:$A,MATCH('IPL - Bowler Shortlist'!$B5,'IPL21 - Best Economy'!$B:$B,0)),0)</f>
        <v>4</v>
      </c>
      <c r="X17">
        <f>_xlfn.IFNA(INDEX('IPL22 - Most Wickets'!$A:$A,MATCH('IPL - Bowler Shortlist'!$B5,'IPL22 - Most Wickets'!$B:$B,0)),0)</f>
        <v>38</v>
      </c>
      <c r="Y17">
        <f>_xlfn.IFNA(INDEX('IPL22 - Best Economy'!$A:$A,MATCH('IPL - Bowler Shortlist'!$B5,'IPL22 - Best Economy'!$B:$B,0)),0)</f>
        <v>79</v>
      </c>
      <c r="Z17">
        <f>VLOOKUP($B17,'IPL20 - Most Wickets'!$B$2:$M$80,3,FALSE)</f>
        <v>17</v>
      </c>
      <c r="AA17">
        <f>VLOOKUP($B17,'IPL21 - Most Wickets'!$B$2:$M$91,3,FALSE)</f>
        <v>15</v>
      </c>
      <c r="AB17">
        <f>VLOOKUP($B17,'IPL22 - Most Wickets'!$B$2:$M$105,3,FALSE)</f>
        <v>13</v>
      </c>
      <c r="AC17">
        <f>VLOOKUP($B17,'IPL20 - Most Wickets'!$B$2:$M$80,6,FALSE)</f>
        <v>30</v>
      </c>
      <c r="AD17">
        <f>VLOOKUP($B17,'IPL21 - Most Wickets'!$B$2:$M$91,6,FALSE)</f>
        <v>15</v>
      </c>
      <c r="AE17">
        <f>VLOOKUP($B17,'IPL22 - Most Wickets'!$B$2:$M$105,6,FALSE)</f>
        <v>23</v>
      </c>
      <c r="AF17">
        <f>VLOOKUP($B17,'IPL20 - Most Wickets'!$B$2:$M$80,9,FALSE)</f>
        <v>8.34</v>
      </c>
      <c r="AG17">
        <f>VLOOKUP($B17,'IPL21 - Most Wickets'!$B$2:$M$91,9,FALSE)</f>
        <v>8.14</v>
      </c>
      <c r="AH17">
        <f>VLOOKUP($B17,'IPL22 - Most Wickets'!$B$2:$M$105,9,FALSE)</f>
        <v>8.4499999999999993</v>
      </c>
      <c r="AI17">
        <f>VLOOKUP($B17,'IPL20 - Most Wickets'!$B$2:$M$80,8,FALSE)</f>
        <v>18.260000000000002</v>
      </c>
      <c r="AJ17">
        <f>VLOOKUP($B17,'IPL21 - Most Wickets'!$B$2:$M$91,8,FALSE)</f>
        <v>30.4</v>
      </c>
      <c r="AK17">
        <f>VLOOKUP($B17,'IPL22 - Most Wickets'!$B$2:$M$105,8,FALSE)</f>
        <v>17.649999999999999</v>
      </c>
    </row>
    <row r="18" spans="1:37" ht="15.75" customHeight="1" x14ac:dyDescent="0.2">
      <c r="A18" t="s">
        <v>2951</v>
      </c>
      <c r="B18" s="6" t="s">
        <v>198</v>
      </c>
      <c r="C18" t="s">
        <v>77</v>
      </c>
      <c r="D18" s="30">
        <f>COUNTIFS('IPLPlayerAuctionData (20-22)'!$A:$A,'IPL - Batsman Shortlist'!$B44,'IPLPlayerAuctionData (20-22)'!$F:$F,2020)</f>
        <v>1</v>
      </c>
      <c r="E18" s="30">
        <f>COUNTIFS('IPLPlayerAuctionData (20-22)'!$A:$A,'IPL - Batsman Shortlist'!$B44,'IPLPlayerAuctionData (20-22)'!$F:$F,2021)</f>
        <v>1</v>
      </c>
      <c r="F18" s="30">
        <f>COUNTIFS('IPLPlayerAuctionData (20-22)'!$A:$A,'IPL - Batsman Shortlist'!$B44,'IPLPlayerAuctionData (20-22)'!$F:$F,2022)</f>
        <v>1</v>
      </c>
      <c r="G18" s="30">
        <v>1</v>
      </c>
      <c r="H18" s="30">
        <v>1</v>
      </c>
      <c r="I18" s="30">
        <v>1</v>
      </c>
      <c r="J18" s="6">
        <v>10</v>
      </c>
      <c r="K18" s="6">
        <v>4</v>
      </c>
      <c r="L18" s="6">
        <v>2</v>
      </c>
      <c r="M18" s="6">
        <v>16</v>
      </c>
      <c r="N18">
        <v>2</v>
      </c>
      <c r="O18">
        <v>3</v>
      </c>
      <c r="P18">
        <v>0</v>
      </c>
      <c r="Q18">
        <v>1</v>
      </c>
      <c r="R18">
        <v>0</v>
      </c>
      <c r="S18">
        <f>IF(N18-O18&lt;0,1,0)</f>
        <v>1</v>
      </c>
      <c r="T18">
        <f>_xlfn.IFNA(INDEX('IPL20 - Most Wickets'!$A:$A,MATCH('IPL - Bowler Shortlist'!$B44,'IPL20 - Most Wickets'!$B:$B,0)),0)</f>
        <v>5</v>
      </c>
      <c r="U18">
        <f>_xlfn.IFNA(INDEX('IPL20 - Best Economy'!$A:$A,MATCH('IPL - Bowler Shortlist'!$B44,'IPL20 - Best Economy'!$B:$B,0)),0)</f>
        <v>14</v>
      </c>
      <c r="V18">
        <f>_xlfn.IFNA(INDEX('IPL21 - Most Wickets'!$A:$A,MATCH('IPL - Bowler Shortlist'!$B44,'IPL21 - Most Wickets'!$B:$B,0)),0)</f>
        <v>9</v>
      </c>
      <c r="W18">
        <f>_xlfn.IFNA(INDEX('IPL21 - Best Economy'!$A:$A,MATCH('IPL - Bowler Shortlist'!$B44,'IPL21 - Best Economy'!$B:$B,0)),0)</f>
        <v>17</v>
      </c>
      <c r="X18">
        <f>_xlfn.IFNA(INDEX('IPL22 - Most Wickets'!$A:$A,MATCH('IPL - Bowler Shortlist'!$B44,'IPL22 - Most Wickets'!$B:$B,0)),0)</f>
        <v>1</v>
      </c>
      <c r="Y18">
        <f>_xlfn.IFNA(INDEX('IPL22 - Best Economy'!$A:$A,MATCH('IPL - Bowler Shortlist'!$B44,'IPL22 - Best Economy'!$B:$B,0)),0)</f>
        <v>30</v>
      </c>
      <c r="Z18">
        <f>VLOOKUP($B18,'IPL20 - Most Wickets'!$B$2:$M$80,3,FALSE)</f>
        <v>10</v>
      </c>
      <c r="AA18">
        <f>VLOOKUP($B18,'IPL21 - Most Wickets'!$B$2:$M$91,3,FALSE)</f>
        <v>4</v>
      </c>
      <c r="AB18">
        <f>VLOOKUP($B18,'IPL22 - Most Wickets'!$B$2:$M$105,3,FALSE)</f>
        <v>2</v>
      </c>
      <c r="AC18">
        <f>VLOOKUP($B18,'IPL20 - Most Wickets'!$B$2:$M$80,6,FALSE)</f>
        <v>9</v>
      </c>
      <c r="AD18">
        <f>VLOOKUP($B18,'IPL21 - Most Wickets'!$B$2:$M$91,6,FALSE)</f>
        <v>4</v>
      </c>
      <c r="AE18">
        <f>VLOOKUP($B18,'IPL22 - Most Wickets'!$B$2:$M$105,6,FALSE)</f>
        <v>1</v>
      </c>
      <c r="AF18">
        <f>VLOOKUP($B18,'IPL20 - Most Wickets'!$B$2:$M$80,9,FALSE)</f>
        <v>9.61</v>
      </c>
      <c r="AG18">
        <f>VLOOKUP($B18,'IPL21 - Most Wickets'!$B$2:$M$91,9,FALSE)</f>
        <v>8.85</v>
      </c>
      <c r="AH18">
        <f>VLOOKUP($B18,'IPL22 - Most Wickets'!$B$2:$M$105,9,FALSE)</f>
        <v>9.8699999999999992</v>
      </c>
      <c r="AI18">
        <f>VLOOKUP($B18,'IPL20 - Most Wickets'!$B$2:$M$80,8,FALSE)</f>
        <v>40.770000000000003</v>
      </c>
      <c r="AJ18">
        <f>VLOOKUP($B18,'IPL21 - Most Wickets'!$B$2:$M$91,8,FALSE)</f>
        <v>31</v>
      </c>
      <c r="AK18">
        <f>VLOOKUP($B18,'IPL22 - Most Wickets'!$B$2:$M$105,8,FALSE)</f>
        <v>79</v>
      </c>
    </row>
    <row r="19" spans="1:37" ht="15.75" customHeight="1" x14ac:dyDescent="0.2">
      <c r="A19" t="s">
        <v>2952</v>
      </c>
      <c r="B19" s="6" t="s">
        <v>656</v>
      </c>
      <c r="C19" t="s">
        <v>77</v>
      </c>
      <c r="D19" s="30">
        <f>COUNTIFS('IPLPlayerAuctionData (20-22)'!$A:$A,'IPL - Batsman Shortlist'!$B14,'IPLPlayerAuctionData (20-22)'!$F:$F,2020)</f>
        <v>1</v>
      </c>
      <c r="E19" s="30">
        <f>COUNTIFS('IPLPlayerAuctionData (20-22)'!$A:$A,'IPL - Batsman Shortlist'!$B14,'IPLPlayerAuctionData (20-22)'!$F:$F,2021)</f>
        <v>1</v>
      </c>
      <c r="F19" s="30">
        <f>COUNTIFS('IPLPlayerAuctionData (20-22)'!$A:$A,'IPL - Batsman Shortlist'!$B14,'IPLPlayerAuctionData (20-22)'!$F:$F,2022)</f>
        <v>1</v>
      </c>
      <c r="G19" s="30">
        <v>1</v>
      </c>
      <c r="H19" s="30">
        <v>1</v>
      </c>
      <c r="I19" s="30">
        <v>1</v>
      </c>
      <c r="J19" s="6">
        <v>7</v>
      </c>
      <c r="K19" s="6">
        <v>7</v>
      </c>
      <c r="L19" s="6">
        <v>10</v>
      </c>
      <c r="M19" s="6">
        <v>24</v>
      </c>
      <c r="N19">
        <v>3</v>
      </c>
      <c r="O19">
        <v>3</v>
      </c>
      <c r="P19">
        <v>0</v>
      </c>
      <c r="Q19">
        <v>1</v>
      </c>
      <c r="R19">
        <v>0</v>
      </c>
      <c r="S19">
        <f>IF(N19-O19&lt;0,1,0)</f>
        <v>0</v>
      </c>
      <c r="T19">
        <f>_xlfn.IFNA(INDEX('IPL20 - Most Wickets'!$A:$A,MATCH('IPL - Bowler Shortlist'!$B14,'IPL20 - Most Wickets'!$B:$B,0)),0)</f>
        <v>2</v>
      </c>
      <c r="U19">
        <f>_xlfn.IFNA(INDEX('IPL20 - Best Economy'!$A:$A,MATCH('IPL - Bowler Shortlist'!$B14,'IPL20 - Best Economy'!$B:$B,0)),0)</f>
        <v>9</v>
      </c>
      <c r="V19">
        <f>_xlfn.IFNA(INDEX('IPL21 - Most Wickets'!$A:$A,MATCH('IPL - Bowler Shortlist'!$B14,'IPL21 - Most Wickets'!$B:$B,0)),0)</f>
        <v>3</v>
      </c>
      <c r="W19">
        <f>_xlfn.IFNA(INDEX('IPL21 - Best Economy'!$A:$A,MATCH('IPL - Bowler Shortlist'!$B14,'IPL21 - Best Economy'!$B:$B,0)),0)</f>
        <v>30</v>
      </c>
      <c r="X19">
        <f>_xlfn.IFNA(INDEX('IPL22 - Most Wickets'!$A:$A,MATCH('IPL - Bowler Shortlist'!$B14,'IPL22 - Most Wickets'!$B:$B,0)),0)</f>
        <v>19</v>
      </c>
      <c r="Y19">
        <f>_xlfn.IFNA(INDEX('IPL22 - Best Economy'!$A:$A,MATCH('IPL - Bowler Shortlist'!$B14,'IPL22 - Best Economy'!$B:$B,0)),0)</f>
        <v>12</v>
      </c>
      <c r="Z19">
        <f>VLOOKUP($B19,'IPL20 - Most Wickets'!$B$2:$M$80,3,FALSE)</f>
        <v>7</v>
      </c>
      <c r="AA19">
        <f>VLOOKUP($B19,'IPL21 - Most Wickets'!$B$2:$M$91,3,FALSE)</f>
        <v>7</v>
      </c>
      <c r="AB19">
        <f>VLOOKUP($B19,'IPL22 - Most Wickets'!$B$2:$M$105,3,FALSE)</f>
        <v>10</v>
      </c>
      <c r="AC19">
        <f>VLOOKUP($B19,'IPL20 - Most Wickets'!$B$2:$M$80,6,FALSE)</f>
        <v>8</v>
      </c>
      <c r="AD19">
        <f>VLOOKUP($B19,'IPL21 - Most Wickets'!$B$2:$M$91,6,FALSE)</f>
        <v>5</v>
      </c>
      <c r="AE19">
        <f>VLOOKUP($B19,'IPL22 - Most Wickets'!$B$2:$M$105,6,FALSE)</f>
        <v>16</v>
      </c>
      <c r="AF19">
        <f>VLOOKUP($B19,'IPL20 - Most Wickets'!$B$2:$M$80,9,FALSE)</f>
        <v>9.42</v>
      </c>
      <c r="AG19">
        <f>VLOOKUP($B19,'IPL21 - Most Wickets'!$B$2:$M$91,9,FALSE)</f>
        <v>8.11</v>
      </c>
      <c r="AH19">
        <f>VLOOKUP($B19,'IPL22 - Most Wickets'!$B$2:$M$105,9,FALSE)</f>
        <v>8.0399999999999991</v>
      </c>
      <c r="AI19">
        <f>VLOOKUP($B19,'IPL20 - Most Wickets'!$B$2:$M$80,8,FALSE)</f>
        <v>30.25</v>
      </c>
      <c r="AJ19">
        <f>VLOOKUP($B19,'IPL21 - Most Wickets'!$B$2:$M$91,8,FALSE)</f>
        <v>43.8</v>
      </c>
      <c r="AK19">
        <f>VLOOKUP($B19,'IPL22 - Most Wickets'!$B$2:$M$105,8,FALSE)</f>
        <v>19.68</v>
      </c>
    </row>
    <row r="20" spans="1:37" ht="15.75" customHeight="1" x14ac:dyDescent="0.2">
      <c r="A20" t="s">
        <v>2953</v>
      </c>
      <c r="B20" s="6" t="s">
        <v>485</v>
      </c>
      <c r="C20" t="s">
        <v>73</v>
      </c>
      <c r="D20" s="30">
        <f>COUNTIFS('IPLPlayerAuctionData (20-22)'!$A:$A,'IPL - Batsman Shortlist'!$B39,'IPLPlayerAuctionData (20-22)'!$F:$F,2020)</f>
        <v>1</v>
      </c>
      <c r="E20" s="30">
        <f>COUNTIFS('IPLPlayerAuctionData (20-22)'!$A:$A,'IPL - Batsman Shortlist'!$B39,'IPLPlayerAuctionData (20-22)'!$F:$F,2021)</f>
        <v>1</v>
      </c>
      <c r="F20" s="30">
        <f>COUNTIFS('IPLPlayerAuctionData (20-22)'!$A:$A,'IPL - Batsman Shortlist'!$B39,'IPLPlayerAuctionData (20-22)'!$F:$F,2022)</f>
        <v>1</v>
      </c>
      <c r="G20" s="30">
        <v>1</v>
      </c>
      <c r="H20" s="30">
        <v>1</v>
      </c>
      <c r="I20" s="30">
        <v>1</v>
      </c>
      <c r="J20" s="6">
        <v>16</v>
      </c>
      <c r="K20" s="6">
        <v>14</v>
      </c>
      <c r="L20" s="6">
        <v>11</v>
      </c>
      <c r="M20" s="6">
        <v>41</v>
      </c>
      <c r="N20">
        <v>3</v>
      </c>
      <c r="O20">
        <v>3</v>
      </c>
      <c r="P20">
        <v>0</v>
      </c>
      <c r="Q20">
        <v>1</v>
      </c>
      <c r="R20">
        <v>1</v>
      </c>
      <c r="S20">
        <f>IF(N20-O20&lt;0,1,0)</f>
        <v>0</v>
      </c>
      <c r="T20">
        <f>_xlfn.IFNA(INDEX('IPL20 - Most Wickets'!$A:$A,MATCH('IPL - Bowler Shortlist'!$B39,'IPL20 - Most Wickets'!$B:$B,0)),0)</f>
        <v>48</v>
      </c>
      <c r="U20">
        <f>_xlfn.IFNA(INDEX('IPL20 - Best Economy'!$A:$A,MATCH('IPL - Bowler Shortlist'!$B39,'IPL20 - Best Economy'!$B:$B,0)),0)</f>
        <v>28</v>
      </c>
      <c r="V20">
        <f>_xlfn.IFNA(INDEX('IPL21 - Most Wickets'!$A:$A,MATCH('IPL - Bowler Shortlist'!$B39,'IPL21 - Most Wickets'!$B:$B,0)),0)</f>
        <v>11</v>
      </c>
      <c r="W20">
        <f>_xlfn.IFNA(INDEX('IPL21 - Best Economy'!$A:$A,MATCH('IPL - Bowler Shortlist'!$B39,'IPL21 - Best Economy'!$B:$B,0)),0)</f>
        <v>9</v>
      </c>
      <c r="X20">
        <f>_xlfn.IFNA(INDEX('IPL22 - Most Wickets'!$A:$A,MATCH('IPL - Bowler Shortlist'!$B39,'IPL22 - Most Wickets'!$B:$B,0)),0)</f>
        <v>35</v>
      </c>
      <c r="Y20">
        <f>_xlfn.IFNA(INDEX('IPL22 - Best Economy'!$A:$A,MATCH('IPL - Bowler Shortlist'!$B39,'IPL22 - Best Economy'!$B:$B,0)),0)</f>
        <v>1</v>
      </c>
      <c r="Z20">
        <f>VLOOKUP($B20,'IPL20 - Most Wickets'!$B$2:$M$80,3,FALSE)</f>
        <v>11</v>
      </c>
      <c r="AA20">
        <f>VLOOKUP($B20,'IPL21 - Most Wickets'!$B$2:$M$91,3,FALSE)</f>
        <v>9</v>
      </c>
      <c r="AB20">
        <f>VLOOKUP($B20,'IPL22 - Most Wickets'!$B$2:$M$105,3,FALSE)</f>
        <v>6</v>
      </c>
      <c r="AC20">
        <f>VLOOKUP($B20,'IPL20 - Most Wickets'!$B$2:$M$80,6,FALSE)</f>
        <v>4</v>
      </c>
      <c r="AD20">
        <f>VLOOKUP($B20,'IPL21 - Most Wickets'!$B$2:$M$91,6,FALSE)</f>
        <v>5</v>
      </c>
      <c r="AE20">
        <f>VLOOKUP($B20,'IPL22 - Most Wickets'!$B$2:$M$105,6,FALSE)</f>
        <v>4</v>
      </c>
      <c r="AF20">
        <f>VLOOKUP($B20,'IPL20 - Most Wickets'!$B$2:$M$80,9,FALSE)</f>
        <v>9.0399999999999991</v>
      </c>
      <c r="AG20">
        <f>VLOOKUP($B20,'IPL21 - Most Wickets'!$B$2:$M$91,9,FALSE)</f>
        <v>7.21</v>
      </c>
      <c r="AH20">
        <f>VLOOKUP($B20,'IPL22 - Most Wickets'!$B$2:$M$105,9,FALSE)</f>
        <v>8.92</v>
      </c>
      <c r="AI20">
        <f>VLOOKUP($B20,'IPL20 - Most Wickets'!$B$2:$M$80,8,FALSE)</f>
        <v>47.5</v>
      </c>
      <c r="AJ20">
        <f>VLOOKUP($B20,'IPL21 - Most Wickets'!$B$2:$M$91,8,FALSE)</f>
        <v>19</v>
      </c>
      <c r="AK20">
        <f>VLOOKUP($B20,'IPL22 - Most Wickets'!$B$2:$M$105,8,FALSE)</f>
        <v>31.25</v>
      </c>
    </row>
    <row r="21" spans="1:37" ht="15.75" customHeight="1" x14ac:dyDescent="0.2">
      <c r="A21" t="s">
        <v>2955</v>
      </c>
      <c r="B21" s="6" t="s">
        <v>202</v>
      </c>
      <c r="C21" t="s">
        <v>77</v>
      </c>
      <c r="D21" s="30">
        <f>COUNTIFS('IPLPlayerAuctionData (20-22)'!$A:$A,'IPL - Batsman Shortlist'!$B24,'IPLPlayerAuctionData (20-22)'!$F:$F,2020)</f>
        <v>1</v>
      </c>
      <c r="E21" s="30">
        <f>COUNTIFS('IPLPlayerAuctionData (20-22)'!$A:$A,'IPL - Batsman Shortlist'!$B24,'IPLPlayerAuctionData (20-22)'!$F:$F,2021)</f>
        <v>1</v>
      </c>
      <c r="F21" s="30">
        <f>COUNTIFS('IPLPlayerAuctionData (20-22)'!$A:$A,'IPL - Batsman Shortlist'!$B24,'IPLPlayerAuctionData (20-22)'!$F:$F,2022)</f>
        <v>1</v>
      </c>
      <c r="G21" s="30">
        <v>1</v>
      </c>
      <c r="H21" s="30">
        <v>1</v>
      </c>
      <c r="I21" s="30">
        <v>1</v>
      </c>
      <c r="J21" s="6">
        <v>16</v>
      </c>
      <c r="K21" s="6">
        <v>13</v>
      </c>
      <c r="L21" s="6">
        <v>14</v>
      </c>
      <c r="M21" s="6">
        <v>43</v>
      </c>
      <c r="N21">
        <v>1</v>
      </c>
      <c r="O21">
        <v>3</v>
      </c>
      <c r="P21">
        <v>0</v>
      </c>
      <c r="Q21">
        <v>1</v>
      </c>
      <c r="R21">
        <v>0</v>
      </c>
      <c r="S21">
        <f>IF(N21-O21&lt;0,1,0)</f>
        <v>1</v>
      </c>
      <c r="T21">
        <f>_xlfn.IFNA(INDEX('IPL20 - Most Wickets'!$A:$A,MATCH('IPL - Bowler Shortlist'!$B24,'IPL20 - Most Wickets'!$B:$B,0)),0)</f>
        <v>76</v>
      </c>
      <c r="U21">
        <f>_xlfn.IFNA(INDEX('IPL20 - Best Economy'!$A:$A,MATCH('IPL - Bowler Shortlist'!$B24,'IPL20 - Best Economy'!$B:$B,0)),0)</f>
        <v>42</v>
      </c>
      <c r="V21">
        <f>_xlfn.IFNA(INDEX('IPL21 - Most Wickets'!$A:$A,MATCH('IPL - Bowler Shortlist'!$B24,'IPL21 - Most Wickets'!$B:$B,0)),0)</f>
        <v>40</v>
      </c>
      <c r="W21">
        <f>_xlfn.IFNA(INDEX('IPL21 - Best Economy'!$A:$A,MATCH('IPL - Bowler Shortlist'!$B24,'IPL21 - Best Economy'!$B:$B,0)),0)</f>
        <v>6</v>
      </c>
      <c r="X21">
        <f>_xlfn.IFNA(INDEX('IPL22 - Most Wickets'!$A:$A,MATCH('IPL - Bowler Shortlist'!$B24,'IPL22 - Most Wickets'!$B:$B,0)),0)</f>
        <v>40</v>
      </c>
      <c r="Y21">
        <f>_xlfn.IFNA(INDEX('IPL22 - Best Economy'!$A:$A,MATCH('IPL - Bowler Shortlist'!$B24,'IPL22 - Best Economy'!$B:$B,0)),0)</f>
        <v>6</v>
      </c>
      <c r="Z21">
        <f>VLOOKUP($B21,'IPL20 - Most Wickets'!$B$2:$M$80,3,FALSE)</f>
        <v>16</v>
      </c>
      <c r="AA21">
        <f>VLOOKUP($B21,'IPL21 - Most Wickets'!$B$2:$M$91,3,FALSE)</f>
        <v>12</v>
      </c>
      <c r="AB21">
        <f>VLOOKUP($B21,'IPL22 - Most Wickets'!$B$2:$M$105,3,FALSE)</f>
        <v>12</v>
      </c>
      <c r="AC21">
        <f>VLOOKUP($B21,'IPL20 - Most Wickets'!$B$2:$M$80,6,FALSE)</f>
        <v>6</v>
      </c>
      <c r="AD21">
        <f>VLOOKUP($B21,'IPL21 - Most Wickets'!$B$2:$M$91,6,FALSE)</f>
        <v>5</v>
      </c>
      <c r="AE21">
        <f>VLOOKUP($B21,'IPL22 - Most Wickets'!$B$2:$M$105,6,FALSE)</f>
        <v>10</v>
      </c>
      <c r="AF21">
        <f>VLOOKUP($B21,'IPL20 - Most Wickets'!$B$2:$M$80,9,FALSE)</f>
        <v>7.57</v>
      </c>
      <c r="AG21">
        <f>VLOOKUP($B21,'IPL21 - Most Wickets'!$B$2:$M$91,9,FALSE)</f>
        <v>7.98</v>
      </c>
      <c r="AH21">
        <f>VLOOKUP($B21,'IPL22 - Most Wickets'!$B$2:$M$105,9,FALSE)</f>
        <v>6.97</v>
      </c>
      <c r="AI21">
        <f>VLOOKUP($B21,'IPL20 - Most Wickets'!$B$2:$M$80,8,FALSE)</f>
        <v>63.33</v>
      </c>
      <c r="AJ21">
        <f>VLOOKUP($B21,'IPL21 - Most Wickets'!$B$2:$M$91,8,FALSE)</f>
        <v>53</v>
      </c>
      <c r="AK21">
        <f>VLOOKUP($B21,'IPL22 - Most Wickets'!$B$2:$M$105,8,FALSE)</f>
        <v>26.5</v>
      </c>
    </row>
    <row r="22" spans="1:37" ht="15.75" customHeight="1" x14ac:dyDescent="0.2">
      <c r="A22" t="s">
        <v>2956</v>
      </c>
      <c r="B22" s="6" t="s">
        <v>210</v>
      </c>
      <c r="C22" t="s">
        <v>73</v>
      </c>
      <c r="D22" s="30">
        <f>COUNTIFS('IPLPlayerAuctionData (20-22)'!$A:$A,'IPL - Batsman Shortlist'!$B23,'IPLPlayerAuctionData (20-22)'!$F:$F,2020)</f>
        <v>1</v>
      </c>
      <c r="E22" s="30">
        <f>COUNTIFS('IPLPlayerAuctionData (20-22)'!$A:$A,'IPL - Batsman Shortlist'!$B23,'IPLPlayerAuctionData (20-22)'!$F:$F,2021)</f>
        <v>1</v>
      </c>
      <c r="F22" s="30">
        <f>COUNTIFS('IPLPlayerAuctionData (20-22)'!$A:$A,'IPL - Batsman Shortlist'!$B23,'IPLPlayerAuctionData (20-22)'!$F:$F,2022)</f>
        <v>1</v>
      </c>
      <c r="G22" s="30">
        <v>1</v>
      </c>
      <c r="H22" s="30">
        <v>1</v>
      </c>
      <c r="I22" s="30">
        <v>1</v>
      </c>
      <c r="J22" s="6">
        <v>5</v>
      </c>
      <c r="K22" s="6">
        <v>8</v>
      </c>
      <c r="L22" s="6">
        <v>13</v>
      </c>
      <c r="M22" s="6">
        <v>26</v>
      </c>
      <c r="N22">
        <v>1</v>
      </c>
      <c r="O22">
        <v>3</v>
      </c>
      <c r="P22">
        <v>0</v>
      </c>
      <c r="Q22">
        <v>1</v>
      </c>
      <c r="R22">
        <v>1</v>
      </c>
      <c r="S22">
        <f>IF(N22-O22&lt;0,1,0)</f>
        <v>1</v>
      </c>
      <c r="T22">
        <f>_xlfn.IFNA(INDEX('IPL20 - Most Wickets'!$A:$A,MATCH('IPL - Bowler Shortlist'!$B23,'IPL20 - Most Wickets'!$B:$B,0)),0)</f>
        <v>14</v>
      </c>
      <c r="U22">
        <f>_xlfn.IFNA(INDEX('IPL20 - Best Economy'!$A:$A,MATCH('IPL - Bowler Shortlist'!$B23,'IPL20 - Best Economy'!$B:$B,0)),0)</f>
        <v>60</v>
      </c>
      <c r="V22">
        <f>_xlfn.IFNA(INDEX('IPL21 - Most Wickets'!$A:$A,MATCH('IPL - Bowler Shortlist'!$B23,'IPL21 - Most Wickets'!$B:$B,0)),0)</f>
        <v>72</v>
      </c>
      <c r="W22">
        <f>_xlfn.IFNA(INDEX('IPL21 - Best Economy'!$A:$A,MATCH('IPL - Bowler Shortlist'!$B23,'IPL21 - Best Economy'!$B:$B,0)),0)</f>
        <v>85</v>
      </c>
      <c r="X22">
        <f>_xlfn.IFNA(INDEX('IPL22 - Most Wickets'!$A:$A,MATCH('IPL - Bowler Shortlist'!$B23,'IPL22 - Most Wickets'!$B:$B,0)),0)</f>
        <v>74</v>
      </c>
      <c r="Y22">
        <f>_xlfn.IFNA(INDEX('IPL22 - Best Economy'!$A:$A,MATCH('IPL - Bowler Shortlist'!$B23,'IPL22 - Best Economy'!$B:$B,0)),0)</f>
        <v>97</v>
      </c>
      <c r="Z22">
        <f>VLOOKUP($B22,'IPL20 - Most Wickets'!$B$2:$M$80,3,FALSE)</f>
        <v>5</v>
      </c>
      <c r="AA22">
        <f>VLOOKUP($B22,'IPL21 - Most Wickets'!$B$2:$M$91,3,FALSE)</f>
        <v>8</v>
      </c>
      <c r="AB22">
        <f>VLOOKUP($B22,'IPL22 - Most Wickets'!$B$2:$M$105,3,FALSE)</f>
        <v>13</v>
      </c>
      <c r="AC22">
        <f>VLOOKUP($B22,'IPL20 - Most Wickets'!$B$2:$M$80,6,FALSE)</f>
        <v>6</v>
      </c>
      <c r="AD22">
        <f>VLOOKUP($B22,'IPL21 - Most Wickets'!$B$2:$M$91,6,FALSE)</f>
        <v>13</v>
      </c>
      <c r="AE22">
        <f>VLOOKUP($B22,'IPL22 - Most Wickets'!$B$2:$M$105,6,FALSE)</f>
        <v>12</v>
      </c>
      <c r="AF22">
        <f>VLOOKUP($B22,'IPL20 - Most Wickets'!$B$2:$M$80,9,FALSE)</f>
        <v>7.46</v>
      </c>
      <c r="AG22">
        <f>VLOOKUP($B22,'IPL21 - Most Wickets'!$B$2:$M$91,9,FALSE)</f>
        <v>7.46</v>
      </c>
      <c r="AH22">
        <f>VLOOKUP($B22,'IPL22 - Most Wickets'!$B$2:$M$105,9,FALSE)</f>
        <v>8.9499999999999993</v>
      </c>
      <c r="AI22">
        <f>VLOOKUP($B22,'IPL20 - Most Wickets'!$B$2:$M$80,8,FALSE)</f>
        <v>24.66</v>
      </c>
      <c r="AJ22">
        <f>VLOOKUP($B22,'IPL21 - Most Wickets'!$B$2:$M$91,8,FALSE)</f>
        <v>17.23</v>
      </c>
      <c r="AK22">
        <f>VLOOKUP($B22,'IPL22 - Most Wickets'!$B$2:$M$105,8,FALSE)</f>
        <v>35.58</v>
      </c>
    </row>
    <row r="23" spans="1:37" ht="15.75" customHeight="1" x14ac:dyDescent="0.2">
      <c r="A23" t="s">
        <v>2960</v>
      </c>
      <c r="B23" s="6" t="s">
        <v>222</v>
      </c>
      <c r="C23" t="s">
        <v>73</v>
      </c>
      <c r="D23" s="30">
        <f>COUNTIFS('IPLPlayerAuctionData (20-22)'!$A:$A,'IPL - Batsman Shortlist'!$B41,'IPLPlayerAuctionData (20-22)'!$F:$F,2020)</f>
        <v>1</v>
      </c>
      <c r="E23" s="30">
        <f>COUNTIFS('IPLPlayerAuctionData (20-22)'!$A:$A,'IPL - Batsman Shortlist'!$B41,'IPLPlayerAuctionData (20-22)'!$F:$F,2021)</f>
        <v>1</v>
      </c>
      <c r="F23" s="30">
        <f>COUNTIFS('IPLPlayerAuctionData (20-22)'!$A:$A,'IPL - Batsman Shortlist'!$B41,'IPLPlayerAuctionData (20-22)'!$F:$F,2022)</f>
        <v>1</v>
      </c>
      <c r="G23" s="30">
        <v>1</v>
      </c>
      <c r="H23" s="30">
        <v>1</v>
      </c>
      <c r="I23" s="30">
        <v>1</v>
      </c>
      <c r="J23" s="6">
        <v>17</v>
      </c>
      <c r="K23" s="6">
        <v>10</v>
      </c>
      <c r="L23" s="6">
        <v>11</v>
      </c>
      <c r="M23" s="6">
        <v>38</v>
      </c>
      <c r="N23">
        <v>1</v>
      </c>
      <c r="O23">
        <v>3</v>
      </c>
      <c r="P23">
        <v>0</v>
      </c>
      <c r="Q23">
        <v>1</v>
      </c>
      <c r="R23">
        <v>1</v>
      </c>
      <c r="S23">
        <f>IF(N23-O23&lt;0,1,0)</f>
        <v>1</v>
      </c>
      <c r="T23">
        <f>_xlfn.IFNA(INDEX('IPL20 - Most Wickets'!$A:$A,MATCH('IPL - Bowler Shortlist'!$B41,'IPL20 - Most Wickets'!$B:$B,0)),0)</f>
        <v>3</v>
      </c>
      <c r="U23">
        <f>_xlfn.IFNA(INDEX('IPL20 - Best Economy'!$A:$A,MATCH('IPL - Bowler Shortlist'!$B41,'IPL20 - Best Economy'!$B:$B,0)),0)</f>
        <v>29</v>
      </c>
      <c r="V23">
        <f>_xlfn.IFNA(INDEX('IPL21 - Most Wickets'!$A:$A,MATCH('IPL - Bowler Shortlist'!$B41,'IPL21 - Most Wickets'!$B:$B,0)),0)</f>
        <v>21</v>
      </c>
      <c r="W23">
        <f>_xlfn.IFNA(INDEX('IPL21 - Best Economy'!$A:$A,MATCH('IPL - Bowler Shortlist'!$B41,'IPL21 - Best Economy'!$B:$B,0)),0)</f>
        <v>39</v>
      </c>
      <c r="X23">
        <f>_xlfn.IFNA(INDEX('IPL22 - Most Wickets'!$A:$A,MATCH('IPL - Bowler Shortlist'!$B41,'IPL22 - Most Wickets'!$B:$B,0)),0)</f>
        <v>15</v>
      </c>
      <c r="Y23">
        <f>_xlfn.IFNA(INDEX('IPL22 - Best Economy'!$A:$A,MATCH('IPL - Bowler Shortlist'!$B41,'IPL22 - Best Economy'!$B:$B,0)),0)</f>
        <v>36</v>
      </c>
      <c r="Z23">
        <f>VLOOKUP($B23,'IPL20 - Most Wickets'!$B$2:$M$80,3,FALSE)</f>
        <v>13</v>
      </c>
      <c r="AA23">
        <f>VLOOKUP($B23,'IPL21 - Most Wickets'!$B$2:$M$91,3,FALSE)</f>
        <v>8</v>
      </c>
      <c r="AB23">
        <f>VLOOKUP($B23,'IPL22 - Most Wickets'!$B$2:$M$105,3,FALSE)</f>
        <v>5</v>
      </c>
      <c r="AC23">
        <f>VLOOKUP($B23,'IPL20 - Most Wickets'!$B$2:$M$80,6,FALSE)</f>
        <v>13</v>
      </c>
      <c r="AD23">
        <f>VLOOKUP($B23,'IPL21 - Most Wickets'!$B$2:$M$91,6,FALSE)</f>
        <v>2</v>
      </c>
      <c r="AE23">
        <f>VLOOKUP($B23,'IPL22 - Most Wickets'!$B$2:$M$105,6,FALSE)</f>
        <v>4</v>
      </c>
      <c r="AF23">
        <f>VLOOKUP($B23,'IPL20 - Most Wickets'!$B$2:$M$80,9,FALSE)</f>
        <v>9.5299999999999994</v>
      </c>
      <c r="AG23">
        <f>VLOOKUP($B23,'IPL21 - Most Wickets'!$B$2:$M$91,9,FALSE)</f>
        <v>10.47</v>
      </c>
      <c r="AH23">
        <f>VLOOKUP($B23,'IPL22 - Most Wickets'!$B$2:$M$105,9,FALSE)</f>
        <v>11.28</v>
      </c>
      <c r="AI23">
        <f>VLOOKUP($B23,'IPL20 - Most Wickets'!$B$2:$M$80,8,FALSE)</f>
        <v>21.76</v>
      </c>
      <c r="AJ23">
        <f>VLOOKUP($B23,'IPL21 - Most Wickets'!$B$2:$M$91,8,FALSE)</f>
        <v>58.5</v>
      </c>
      <c r="AK23">
        <f>VLOOKUP($B23,'IPL22 - Most Wickets'!$B$2:$M$105,8,FALSE)</f>
        <v>19.75</v>
      </c>
    </row>
    <row r="24" spans="1:37" ht="15.75" customHeight="1" x14ac:dyDescent="0.2">
      <c r="A24" t="s">
        <v>2962</v>
      </c>
      <c r="B24" s="6" t="s">
        <v>229</v>
      </c>
      <c r="C24" t="s">
        <v>73</v>
      </c>
      <c r="D24" s="30">
        <f>COUNTIFS('IPLPlayerAuctionData (20-22)'!$A:$A,'IPL - Batsman Shortlist'!$B30,'IPLPlayerAuctionData (20-22)'!$F:$F,2020)</f>
        <v>1</v>
      </c>
      <c r="E24" s="30">
        <f>COUNTIFS('IPLPlayerAuctionData (20-22)'!$A:$A,'IPL - Batsman Shortlist'!$B30,'IPLPlayerAuctionData (20-22)'!$F:$F,2021)</f>
        <v>1</v>
      </c>
      <c r="F24" s="30">
        <f>COUNTIFS('IPLPlayerAuctionData (20-22)'!$A:$A,'IPL - Batsman Shortlist'!$B30,'IPLPlayerAuctionData (20-22)'!$F:$F,2022)</f>
        <v>1</v>
      </c>
      <c r="G24" s="30">
        <v>1</v>
      </c>
      <c r="H24" s="30">
        <v>1</v>
      </c>
      <c r="I24" s="30">
        <v>1</v>
      </c>
      <c r="J24" s="6">
        <v>3</v>
      </c>
      <c r="K24" s="6">
        <v>15</v>
      </c>
      <c r="L24" s="6">
        <v>10</v>
      </c>
      <c r="M24" s="6">
        <v>28</v>
      </c>
      <c r="N24">
        <v>1</v>
      </c>
      <c r="O24">
        <v>3</v>
      </c>
      <c r="P24">
        <v>0</v>
      </c>
      <c r="Q24">
        <v>1</v>
      </c>
      <c r="R24">
        <v>1</v>
      </c>
      <c r="S24">
        <f>IF(N24-O24&lt;0,1,0)</f>
        <v>1</v>
      </c>
      <c r="T24">
        <f>_xlfn.IFNA(INDEX('IPL20 - Most Wickets'!$A:$A,MATCH('IPL - Bowler Shortlist'!$B30,'IPL20 - Most Wickets'!$B:$B,0)),0)</f>
        <v>11</v>
      </c>
      <c r="U24">
        <f>_xlfn.IFNA(INDEX('IPL20 - Best Economy'!$A:$A,MATCH('IPL - Bowler Shortlist'!$B30,'IPL20 - Best Economy'!$B:$B,0)),0)</f>
        <v>35</v>
      </c>
      <c r="V24">
        <f>_xlfn.IFNA(INDEX('IPL21 - Most Wickets'!$A:$A,MATCH('IPL - Bowler Shortlist'!$B30,'IPL21 - Most Wickets'!$B:$B,0)),0)</f>
        <v>22</v>
      </c>
      <c r="W24">
        <f>_xlfn.IFNA(INDEX('IPL21 - Best Economy'!$A:$A,MATCH('IPL - Bowler Shortlist'!$B30,'IPL21 - Best Economy'!$B:$B,0)),0)</f>
        <v>27</v>
      </c>
      <c r="X24">
        <f>_xlfn.IFNA(INDEX('IPL22 - Most Wickets'!$A:$A,MATCH('IPL - Bowler Shortlist'!$B30,'IPL22 - Most Wickets'!$B:$B,0)),0)</f>
        <v>22</v>
      </c>
      <c r="Y24">
        <f>_xlfn.IFNA(INDEX('IPL22 - Best Economy'!$A:$A,MATCH('IPL - Bowler Shortlist'!$B30,'IPL22 - Best Economy'!$B:$B,0)),0)</f>
        <v>29</v>
      </c>
      <c r="Z24">
        <f>VLOOKUP($B24,'IPL20 - Most Wickets'!$B$2:$M$80,3,FALSE)</f>
        <v>3</v>
      </c>
      <c r="AA24">
        <f>VLOOKUP($B24,'IPL21 - Most Wickets'!$B$2:$M$91,3,FALSE)</f>
        <v>10</v>
      </c>
      <c r="AB24">
        <f>VLOOKUP($B24,'IPL22 - Most Wickets'!$B$2:$M$105,3,FALSE)</f>
        <v>10</v>
      </c>
      <c r="AC24">
        <f>VLOOKUP($B24,'IPL20 - Most Wickets'!$B$2:$M$80,6,FALSE)</f>
        <v>1</v>
      </c>
      <c r="AD24">
        <f>VLOOKUP($B24,'IPL21 - Most Wickets'!$B$2:$M$91,6,FALSE)</f>
        <v>6</v>
      </c>
      <c r="AE24">
        <f>VLOOKUP($B24,'IPL22 - Most Wickets'!$B$2:$M$105,6,FALSE)</f>
        <v>8</v>
      </c>
      <c r="AF24">
        <f>VLOOKUP($B24,'IPL20 - Most Wickets'!$B$2:$M$80,9,FALSE)</f>
        <v>8.4</v>
      </c>
      <c r="AG24">
        <f>VLOOKUP($B24,'IPL21 - Most Wickets'!$B$2:$M$91,9,FALSE)</f>
        <v>6.35</v>
      </c>
      <c r="AH24">
        <f>VLOOKUP($B24,'IPL22 - Most Wickets'!$B$2:$M$105,9,FALSE)</f>
        <v>6.62</v>
      </c>
      <c r="AI24">
        <f>VLOOKUP($B24,'IPL20 - Most Wickets'!$B$2:$M$80,8,FALSE)</f>
        <v>42</v>
      </c>
      <c r="AJ24">
        <f>VLOOKUP($B24,'IPL21 - Most Wickets'!$B$2:$M$91,8,FALSE)</f>
        <v>26.83</v>
      </c>
      <c r="AK24">
        <f>VLOOKUP($B24,'IPL22 - Most Wickets'!$B$2:$M$105,8,FALSE)</f>
        <v>19.75</v>
      </c>
    </row>
    <row r="25" spans="1:37" ht="15.75" customHeight="1" x14ac:dyDescent="0.2">
      <c r="A25" t="s">
        <v>2963</v>
      </c>
      <c r="B25" s="6" t="s">
        <v>231</v>
      </c>
      <c r="C25" t="s">
        <v>77</v>
      </c>
      <c r="D25" s="30">
        <f>COUNTIFS('IPLPlayerAuctionData (20-22)'!$A:$A,'IPL - Batsman Shortlist'!$B6,'IPLPlayerAuctionData (20-22)'!$F:$F,2020)</f>
        <v>1</v>
      </c>
      <c r="E25" s="30">
        <f>COUNTIFS('IPLPlayerAuctionData (20-22)'!$A:$A,'IPL - Batsman Shortlist'!$B6,'IPLPlayerAuctionData (20-22)'!$F:$F,2021)</f>
        <v>1</v>
      </c>
      <c r="F25" s="30">
        <f>COUNTIFS('IPLPlayerAuctionData (20-22)'!$A:$A,'IPL - Batsman Shortlist'!$B6,'IPLPlayerAuctionData (20-22)'!$F:$F,2022)</f>
        <v>1</v>
      </c>
      <c r="G25" s="30">
        <v>1</v>
      </c>
      <c r="H25" s="30">
        <v>1</v>
      </c>
      <c r="I25" s="30">
        <v>1</v>
      </c>
      <c r="J25" s="6">
        <v>14</v>
      </c>
      <c r="K25" s="6">
        <v>14</v>
      </c>
      <c r="L25" s="6">
        <v>16</v>
      </c>
      <c r="M25" s="6">
        <v>44</v>
      </c>
      <c r="N25">
        <v>1</v>
      </c>
      <c r="O25">
        <v>3</v>
      </c>
      <c r="P25">
        <v>0</v>
      </c>
      <c r="Q25">
        <v>1</v>
      </c>
      <c r="R25">
        <v>0</v>
      </c>
      <c r="S25">
        <f>IF(N25-O25&lt;0,1,0)</f>
        <v>1</v>
      </c>
      <c r="T25">
        <f>_xlfn.IFNA(INDEX('IPL20 - Most Wickets'!$A:$A,MATCH('IPL - Bowler Shortlist'!$B6,'IPL20 - Most Wickets'!$B:$B,0)),0)</f>
        <v>29</v>
      </c>
      <c r="U25">
        <f>_xlfn.IFNA(INDEX('IPL20 - Best Economy'!$A:$A,MATCH('IPL - Bowler Shortlist'!$B6,'IPL20 - Best Economy'!$B:$B,0)),0)</f>
        <v>50</v>
      </c>
      <c r="V25">
        <f>_xlfn.IFNA(INDEX('IPL21 - Most Wickets'!$A:$A,MATCH('IPL - Bowler Shortlist'!$B6,'IPL21 - Most Wickets'!$B:$B,0)),0)</f>
        <v>7</v>
      </c>
      <c r="W25">
        <f>_xlfn.IFNA(INDEX('IPL21 - Best Economy'!$A:$A,MATCH('IPL - Bowler Shortlist'!$B6,'IPL21 - Best Economy'!$B:$B,0)),0)</f>
        <v>54</v>
      </c>
      <c r="X25">
        <f>_xlfn.IFNA(INDEX('IPL22 - Most Wickets'!$A:$A,MATCH('IPL - Bowler Shortlist'!$B6,'IPL22 - Most Wickets'!$B:$B,0)),0)</f>
        <v>34</v>
      </c>
      <c r="Y25">
        <f>_xlfn.IFNA(INDEX('IPL22 - Best Economy'!$A:$A,MATCH('IPL - Bowler Shortlist'!$B6,'IPL22 - Best Economy'!$B:$B,0)),0)</f>
        <v>28</v>
      </c>
      <c r="Z25">
        <f>VLOOKUP($B25,'IPL20 - Most Wickets'!$B$2:$M$80,3,FALSE)</f>
        <v>14</v>
      </c>
      <c r="AA25">
        <f>VLOOKUP($B25,'IPL21 - Most Wickets'!$B$2:$M$91,3,FALSE)</f>
        <v>14</v>
      </c>
      <c r="AB25">
        <f>VLOOKUP($B25,'IPL22 - Most Wickets'!$B$2:$M$105,3,FALSE)</f>
        <v>16</v>
      </c>
      <c r="AC25">
        <f>VLOOKUP($B25,'IPL20 - Most Wickets'!$B$2:$M$80,6,FALSE)</f>
        <v>20</v>
      </c>
      <c r="AD25">
        <f>VLOOKUP($B25,'IPL21 - Most Wickets'!$B$2:$M$91,6,FALSE)</f>
        <v>19</v>
      </c>
      <c r="AE25">
        <f>VLOOKUP($B25,'IPL22 - Most Wickets'!$B$2:$M$105,6,FALSE)</f>
        <v>20</v>
      </c>
      <c r="AF25">
        <f>VLOOKUP($B25,'IPL20 - Most Wickets'!$B$2:$M$80,9,FALSE)</f>
        <v>8.57</v>
      </c>
      <c r="AG25">
        <f>VLOOKUP($B25,'IPL21 - Most Wickets'!$B$2:$M$91,9,FALSE)</f>
        <v>7.5</v>
      </c>
      <c r="AH25">
        <f>VLOOKUP($B25,'IPL22 - Most Wickets'!$B$2:$M$105,9,FALSE)</f>
        <v>8</v>
      </c>
      <c r="AI25">
        <f>VLOOKUP($B25,'IPL20 - Most Wickets'!$B$2:$M$80,8,FALSE)</f>
        <v>23</v>
      </c>
      <c r="AJ25">
        <f>VLOOKUP($B25,'IPL21 - Most Wickets'!$B$2:$M$91,8,FALSE)</f>
        <v>20.78</v>
      </c>
      <c r="AK25">
        <f>VLOOKUP($B25,'IPL22 - Most Wickets'!$B$2:$M$105,8,FALSE)</f>
        <v>24.4</v>
      </c>
    </row>
    <row r="26" spans="1:37" ht="15.75" customHeight="1" x14ac:dyDescent="0.2">
      <c r="A26" t="s">
        <v>2964</v>
      </c>
      <c r="B26" s="6" t="s">
        <v>520</v>
      </c>
      <c r="C26" t="s">
        <v>77</v>
      </c>
      <c r="D26" s="30">
        <f>COUNTIFS('IPLPlayerAuctionData (20-22)'!$A:$A,'IPL - Batsman Shortlist'!$B29,'IPLPlayerAuctionData (20-22)'!$F:$F,2020)</f>
        <v>1</v>
      </c>
      <c r="E26" s="30">
        <f>COUNTIFS('IPLPlayerAuctionData (20-22)'!$A:$A,'IPL - Batsman Shortlist'!$B29,'IPLPlayerAuctionData (20-22)'!$F:$F,2021)</f>
        <v>1</v>
      </c>
      <c r="F26" s="30">
        <f>COUNTIFS('IPLPlayerAuctionData (20-22)'!$A:$A,'IPL - Batsman Shortlist'!$B29,'IPLPlayerAuctionData (20-22)'!$F:$F,2022)</f>
        <v>1</v>
      </c>
      <c r="G26" s="30">
        <v>1</v>
      </c>
      <c r="H26" s="30">
        <v>1</v>
      </c>
      <c r="I26" s="30">
        <v>1</v>
      </c>
      <c r="J26" s="6">
        <v>9</v>
      </c>
      <c r="K26" s="6">
        <v>15</v>
      </c>
      <c r="L26" s="6">
        <v>15</v>
      </c>
      <c r="M26" s="6">
        <v>39</v>
      </c>
      <c r="N26">
        <v>3</v>
      </c>
      <c r="O26">
        <v>3</v>
      </c>
      <c r="P26">
        <v>0</v>
      </c>
      <c r="Q26">
        <v>1</v>
      </c>
      <c r="R26">
        <v>0</v>
      </c>
      <c r="S26">
        <f>IF(N26-O26&lt;0,1,0)</f>
        <v>0</v>
      </c>
      <c r="T26">
        <f>_xlfn.IFNA(INDEX('IPL20 - Most Wickets'!$A:$A,MATCH('IPL - Bowler Shortlist'!$B29,'IPL20 - Most Wickets'!$B:$B,0)),0)</f>
        <v>52</v>
      </c>
      <c r="U26">
        <f>_xlfn.IFNA(INDEX('IPL20 - Best Economy'!$A:$A,MATCH('IPL - Bowler Shortlist'!$B29,'IPL20 - Best Economy'!$B:$B,0)),0)</f>
        <v>58</v>
      </c>
      <c r="V26">
        <f>_xlfn.IFNA(INDEX('IPL21 - Most Wickets'!$A:$A,MATCH('IPL - Bowler Shortlist'!$B29,'IPL21 - Most Wickets'!$B:$B,0)),0)</f>
        <v>25</v>
      </c>
      <c r="W26">
        <f>_xlfn.IFNA(INDEX('IPL21 - Best Economy'!$A:$A,MATCH('IPL - Bowler Shortlist'!$B29,'IPL21 - Best Economy'!$B:$B,0)),0)</f>
        <v>70</v>
      </c>
      <c r="X26">
        <f>_xlfn.IFNA(INDEX('IPL22 - Most Wickets'!$A:$A,MATCH('IPL - Bowler Shortlist'!$B29,'IPL22 - Most Wickets'!$B:$B,0)),0)</f>
        <v>10</v>
      </c>
      <c r="Y26">
        <f>_xlfn.IFNA(INDEX('IPL22 - Best Economy'!$A:$A,MATCH('IPL - Bowler Shortlist'!$B29,'IPL22 - Best Economy'!$B:$B,0)),0)</f>
        <v>43</v>
      </c>
      <c r="Z26">
        <f>VLOOKUP($B26,'IPL20 - Most Wickets'!$B$2:$M$80,3,FALSE)</f>
        <v>9</v>
      </c>
      <c r="AA26">
        <f>VLOOKUP($B26,'IPL21 - Most Wickets'!$B$2:$M$91,3,FALSE)</f>
        <v>15</v>
      </c>
      <c r="AB26">
        <f>VLOOKUP($B26,'IPL22 - Most Wickets'!$B$2:$M$105,3,FALSE)</f>
        <v>15</v>
      </c>
      <c r="AC26">
        <f>VLOOKUP($B26,'IPL20 - Most Wickets'!$B$2:$M$80,6,FALSE)</f>
        <v>11</v>
      </c>
      <c r="AD26">
        <f>VLOOKUP($B26,'IPL21 - Most Wickets'!$B$2:$M$91,6,FALSE)</f>
        <v>11</v>
      </c>
      <c r="AE26">
        <f>VLOOKUP($B26,'IPL22 - Most Wickets'!$B$2:$M$105,6,FALSE)</f>
        <v>9</v>
      </c>
      <c r="AF26">
        <f>VLOOKUP($B26,'IPL20 - Most Wickets'!$B$2:$M$80,9,FALSE)</f>
        <v>8.68</v>
      </c>
      <c r="AG26">
        <f>VLOOKUP($B26,'IPL21 - Most Wickets'!$B$2:$M$91,9,FALSE)</f>
        <v>6.78</v>
      </c>
      <c r="AH26">
        <f>VLOOKUP($B26,'IPL22 - Most Wickets'!$B$2:$M$105,9,FALSE)</f>
        <v>10.07</v>
      </c>
      <c r="AI26">
        <f>VLOOKUP($B26,'IPL20 - Most Wickets'!$B$2:$M$80,8,FALSE)</f>
        <v>21.45</v>
      </c>
      <c r="AJ26">
        <f>VLOOKUP($B26,'IPL21 - Most Wickets'!$B$2:$M$91,8,FALSE)</f>
        <v>32.090000000000003</v>
      </c>
      <c r="AK26">
        <f>VLOOKUP($B26,'IPL22 - Most Wickets'!$B$2:$M$105,8,FALSE)</f>
        <v>57.11</v>
      </c>
    </row>
    <row r="27" spans="1:37" ht="15.75" customHeight="1" x14ac:dyDescent="0.2">
      <c r="A27" t="s">
        <v>2966</v>
      </c>
      <c r="B27" s="6" t="s">
        <v>239</v>
      </c>
      <c r="C27" t="s">
        <v>77</v>
      </c>
      <c r="D27" s="30">
        <f>COUNTIFS('IPLPlayerAuctionData (20-22)'!$A:$A,'IPL - Batsman Shortlist'!$B27,'IPLPlayerAuctionData (20-22)'!$F:$F,2020)</f>
        <v>1</v>
      </c>
      <c r="E27" s="30">
        <f>COUNTIFS('IPLPlayerAuctionData (20-22)'!$A:$A,'IPL - Batsman Shortlist'!$B27,'IPLPlayerAuctionData (20-22)'!$F:$F,2021)</f>
        <v>1</v>
      </c>
      <c r="F27" s="30">
        <f>COUNTIFS('IPLPlayerAuctionData (20-22)'!$A:$A,'IPL - Batsman Shortlist'!$B27,'IPLPlayerAuctionData (20-22)'!$F:$F,2022)</f>
        <v>1</v>
      </c>
      <c r="G27" s="30">
        <v>1</v>
      </c>
      <c r="H27" s="30">
        <v>1</v>
      </c>
      <c r="I27" s="30">
        <v>1</v>
      </c>
      <c r="J27" s="6">
        <v>9</v>
      </c>
      <c r="K27" s="6">
        <v>3</v>
      </c>
      <c r="L27" s="6">
        <v>8</v>
      </c>
      <c r="M27" s="6">
        <v>20</v>
      </c>
      <c r="N27">
        <v>1</v>
      </c>
      <c r="O27">
        <v>3</v>
      </c>
      <c r="P27">
        <v>0</v>
      </c>
      <c r="Q27">
        <v>1</v>
      </c>
      <c r="R27">
        <v>0</v>
      </c>
      <c r="S27">
        <f>IF(N27-O27&lt;0,1,0)</f>
        <v>1</v>
      </c>
      <c r="T27">
        <f>_xlfn.IFNA(INDEX('IPL20 - Most Wickets'!$A:$A,MATCH('IPL - Bowler Shortlist'!$B27,'IPL20 - Most Wickets'!$B:$B,0)),0)</f>
        <v>24</v>
      </c>
      <c r="U27">
        <f>_xlfn.IFNA(INDEX('IPL20 - Best Economy'!$A:$A,MATCH('IPL - Bowler Shortlist'!$B27,'IPL20 - Best Economy'!$B:$B,0)),0)</f>
        <v>19</v>
      </c>
      <c r="V27">
        <f>_xlfn.IFNA(INDEX('IPL21 - Most Wickets'!$A:$A,MATCH('IPL - Bowler Shortlist'!$B27,'IPL21 - Most Wickets'!$B:$B,0)),0)</f>
        <v>88</v>
      </c>
      <c r="W27">
        <f>_xlfn.IFNA(INDEX('IPL21 - Best Economy'!$A:$A,MATCH('IPL - Bowler Shortlist'!$B27,'IPL21 - Best Economy'!$B:$B,0)),0)</f>
        <v>64</v>
      </c>
      <c r="X27">
        <f>_xlfn.IFNA(INDEX('IPL22 - Most Wickets'!$A:$A,MATCH('IPL - Bowler Shortlist'!$B27,'IPL22 - Most Wickets'!$B:$B,0)),0)</f>
        <v>36</v>
      </c>
      <c r="Y27">
        <f>_xlfn.IFNA(INDEX('IPL22 - Best Economy'!$A:$A,MATCH('IPL - Bowler Shortlist'!$B27,'IPL22 - Best Economy'!$B:$B,0)),0)</f>
        <v>35</v>
      </c>
      <c r="Z27">
        <f>VLOOKUP($B27,'IPL20 - Most Wickets'!$B$2:$M$80,3,FALSE)</f>
        <v>9</v>
      </c>
      <c r="AA27">
        <f>VLOOKUP($B27,'IPL21 - Most Wickets'!$B$2:$M$91,3,FALSE)</f>
        <v>3</v>
      </c>
      <c r="AB27">
        <f>VLOOKUP($B27,'IPL22 - Most Wickets'!$B$2:$M$105,3,FALSE)</f>
        <v>8</v>
      </c>
      <c r="AC27">
        <f>VLOOKUP($B27,'IPL20 - Most Wickets'!$B$2:$M$80,6,FALSE)</f>
        <v>10</v>
      </c>
      <c r="AD27">
        <f>VLOOKUP($B27,'IPL21 - Most Wickets'!$B$2:$M$91,6,FALSE)</f>
        <v>1</v>
      </c>
      <c r="AE27">
        <f>VLOOKUP($B27,'IPL22 - Most Wickets'!$B$2:$M$105,6,FALSE)</f>
        <v>9</v>
      </c>
      <c r="AF27">
        <f>VLOOKUP($B27,'IPL20 - Most Wickets'!$B$2:$M$80,9,FALSE)</f>
        <v>7.46</v>
      </c>
      <c r="AG27">
        <f>VLOOKUP($B27,'IPL21 - Most Wickets'!$B$2:$M$91,9,FALSE)</f>
        <v>8.81</v>
      </c>
      <c r="AH27">
        <f>VLOOKUP($B27,'IPL22 - Most Wickets'!$B$2:$M$105,9,FALSE)</f>
        <v>7.86</v>
      </c>
      <c r="AI27">
        <f>VLOOKUP($B27,'IPL20 - Most Wickets'!$B$2:$M$80,8,FALSE)</f>
        <v>23.5</v>
      </c>
      <c r="AJ27">
        <f>VLOOKUP($B27,'IPL21 - Most Wickets'!$B$2:$M$91,8,FALSE)</f>
        <v>97</v>
      </c>
      <c r="AK27">
        <f>VLOOKUP($B27,'IPL22 - Most Wickets'!$B$2:$M$105,8,FALSE)</f>
        <v>25.33</v>
      </c>
    </row>
    <row r="28" spans="1:37" ht="15.75" customHeight="1" x14ac:dyDescent="0.2">
      <c r="A28" t="s">
        <v>2971</v>
      </c>
      <c r="B28" s="6" t="s">
        <v>253</v>
      </c>
      <c r="C28" t="s">
        <v>73</v>
      </c>
      <c r="D28" s="30">
        <f>COUNTIFS('IPLPlayerAuctionData (20-22)'!$A:$A,'IPL - Batsman Shortlist'!$B31,'IPLPlayerAuctionData (20-22)'!$F:$F,2020)</f>
        <v>1</v>
      </c>
      <c r="E28" s="30">
        <f>COUNTIFS('IPLPlayerAuctionData (20-22)'!$A:$A,'IPL - Batsman Shortlist'!$B31,'IPLPlayerAuctionData (20-22)'!$F:$F,2021)</f>
        <v>1</v>
      </c>
      <c r="F28" s="30">
        <f>COUNTIFS('IPLPlayerAuctionData (20-22)'!$A:$A,'IPL - Batsman Shortlist'!$B31,'IPLPlayerAuctionData (20-22)'!$F:$F,2022)</f>
        <v>1</v>
      </c>
      <c r="G28" s="30">
        <v>1</v>
      </c>
      <c r="H28" s="30">
        <v>1</v>
      </c>
      <c r="I28" s="30">
        <v>1</v>
      </c>
      <c r="J28" s="6">
        <v>14</v>
      </c>
      <c r="K28" s="6">
        <v>7</v>
      </c>
      <c r="L28" s="6">
        <v>5</v>
      </c>
      <c r="M28" s="6">
        <v>26</v>
      </c>
      <c r="N28">
        <v>2</v>
      </c>
      <c r="O28">
        <v>3</v>
      </c>
      <c r="P28">
        <v>0</v>
      </c>
      <c r="Q28">
        <v>1</v>
      </c>
      <c r="R28">
        <v>1</v>
      </c>
      <c r="S28">
        <f>IF(N28-O28&lt;0,1,0)</f>
        <v>1</v>
      </c>
      <c r="T28">
        <f>_xlfn.IFNA(INDEX('IPL20 - Most Wickets'!$A:$A,MATCH('IPL - Bowler Shortlist'!$B31,'IPL20 - Most Wickets'!$B:$B,0)),0)</f>
        <v>8</v>
      </c>
      <c r="U28">
        <f>_xlfn.IFNA(INDEX('IPL20 - Best Economy'!$A:$A,MATCH('IPL - Bowler Shortlist'!$B31,'IPL20 - Best Economy'!$B:$B,0)),0)</f>
        <v>1</v>
      </c>
      <c r="V28">
        <f>_xlfn.IFNA(INDEX('IPL21 - Most Wickets'!$A:$A,MATCH('IPL - Bowler Shortlist'!$B31,'IPL21 - Most Wickets'!$B:$B,0)),0)</f>
        <v>6</v>
      </c>
      <c r="W28">
        <f>_xlfn.IFNA(INDEX('IPL21 - Best Economy'!$A:$A,MATCH('IPL - Bowler Shortlist'!$B31,'IPL21 - Best Economy'!$B:$B,0)),0)</f>
        <v>14</v>
      </c>
      <c r="X28">
        <f>_xlfn.IFNA(INDEX('IPL22 - Most Wickets'!$A:$A,MATCH('IPL - Bowler Shortlist'!$B31,'IPL22 - Most Wickets'!$B:$B,0)),0)</f>
        <v>8</v>
      </c>
      <c r="Y28">
        <f>_xlfn.IFNA(INDEX('IPL22 - Best Economy'!$A:$A,MATCH('IPL - Bowler Shortlist'!$B31,'IPL22 - Best Economy'!$B:$B,0)),0)</f>
        <v>5</v>
      </c>
      <c r="Z28">
        <f>VLOOKUP($B28,'IPL20 - Most Wickets'!$B$2:$M$80,3,FALSE)</f>
        <v>14</v>
      </c>
      <c r="AA28">
        <f>VLOOKUP($B28,'IPL21 - Most Wickets'!$B$2:$M$91,3,FALSE)</f>
        <v>7</v>
      </c>
      <c r="AB28">
        <f>VLOOKUP($B28,'IPL22 - Most Wickets'!$B$2:$M$105,3,FALSE)</f>
        <v>5</v>
      </c>
      <c r="AC28">
        <f>VLOOKUP($B28,'IPL20 - Most Wickets'!$B$2:$M$80,6,FALSE)</f>
        <v>12</v>
      </c>
      <c r="AD28">
        <f>VLOOKUP($B28,'IPL21 - Most Wickets'!$B$2:$M$91,6,FALSE)</f>
        <v>9</v>
      </c>
      <c r="AE28">
        <f>VLOOKUP($B28,'IPL22 - Most Wickets'!$B$2:$M$105,6,FALSE)</f>
        <v>7</v>
      </c>
      <c r="AF28">
        <f>VLOOKUP($B28,'IPL20 - Most Wickets'!$B$2:$M$80,9,FALSE)</f>
        <v>7.86</v>
      </c>
      <c r="AG28">
        <f>VLOOKUP($B28,'IPL21 - Most Wickets'!$B$2:$M$91,9,FALSE)</f>
        <v>8.83</v>
      </c>
      <c r="AH28">
        <f>VLOOKUP($B28,'IPL22 - Most Wickets'!$B$2:$M$105,9,FALSE)</f>
        <v>10.68</v>
      </c>
      <c r="AI28">
        <f>VLOOKUP($B28,'IPL20 - Most Wickets'!$B$2:$M$80,8,FALSE)</f>
        <v>34.08</v>
      </c>
      <c r="AJ28">
        <f>VLOOKUP($B28,'IPL21 - Most Wickets'!$B$2:$M$91,8,FALSE)</f>
        <v>26.33</v>
      </c>
      <c r="AK28">
        <f>VLOOKUP($B28,'IPL22 - Most Wickets'!$B$2:$M$105,8,FALSE)</f>
        <v>30.28</v>
      </c>
    </row>
    <row r="29" spans="1:37" ht="15.75" customHeight="1" x14ac:dyDescent="0.2">
      <c r="A29" t="s">
        <v>2972</v>
      </c>
      <c r="B29" s="6" t="s">
        <v>260</v>
      </c>
      <c r="C29" t="s">
        <v>77</v>
      </c>
      <c r="D29" s="30">
        <f>COUNTIFS('IPLPlayerAuctionData (20-22)'!$A:$A,'IPL - Batsman Shortlist'!$B10,'IPLPlayerAuctionData (20-22)'!$F:$F,2020)</f>
        <v>1</v>
      </c>
      <c r="E29" s="30">
        <f>COUNTIFS('IPLPlayerAuctionData (20-22)'!$A:$A,'IPL - Batsman Shortlist'!$B10,'IPLPlayerAuctionData (20-22)'!$F:$F,2021)</f>
        <v>1</v>
      </c>
      <c r="F29" s="30">
        <f>COUNTIFS('IPLPlayerAuctionData (20-22)'!$A:$A,'IPL - Batsman Shortlist'!$B10,'IPLPlayerAuctionData (20-22)'!$F:$F,2022)</f>
        <v>1</v>
      </c>
      <c r="G29" s="30">
        <v>1</v>
      </c>
      <c r="H29" s="30">
        <v>1</v>
      </c>
      <c r="I29" s="30">
        <v>1</v>
      </c>
      <c r="J29" s="6">
        <v>6</v>
      </c>
      <c r="K29" s="6">
        <v>10</v>
      </c>
      <c r="L29" s="6">
        <v>17</v>
      </c>
      <c r="M29" s="6">
        <v>33</v>
      </c>
      <c r="N29">
        <v>1</v>
      </c>
      <c r="O29">
        <v>3</v>
      </c>
      <c r="P29">
        <v>0</v>
      </c>
      <c r="Q29">
        <v>1</v>
      </c>
      <c r="R29">
        <v>0</v>
      </c>
      <c r="S29">
        <f>IF(N29-O29&lt;0,1,0)</f>
        <v>1</v>
      </c>
      <c r="T29">
        <f>_xlfn.IFNA(INDEX('IPL20 - Most Wickets'!$A:$A,MATCH('IPL - Bowler Shortlist'!$B10,'IPL20 - Most Wickets'!$B:$B,0)),0)</f>
        <v>42</v>
      </c>
      <c r="U29">
        <f>_xlfn.IFNA(INDEX('IPL20 - Best Economy'!$A:$A,MATCH('IPL - Bowler Shortlist'!$B10,'IPL20 - Best Economy'!$B:$B,0)),0)</f>
        <v>45</v>
      </c>
      <c r="V29">
        <f>_xlfn.IFNA(INDEX('IPL21 - Most Wickets'!$A:$A,MATCH('IPL - Bowler Shortlist'!$B10,'IPL21 - Most Wickets'!$B:$B,0)),0)</f>
        <v>17</v>
      </c>
      <c r="W29">
        <f>_xlfn.IFNA(INDEX('IPL21 - Best Economy'!$A:$A,MATCH('IPL - Bowler Shortlist'!$B10,'IPL21 - Best Economy'!$B:$B,0)),0)</f>
        <v>38</v>
      </c>
      <c r="X29">
        <f>_xlfn.IFNA(INDEX('IPL22 - Most Wickets'!$A:$A,MATCH('IPL - Bowler Shortlist'!$B10,'IPL22 - Most Wickets'!$B:$B,0)),0)</f>
        <v>17</v>
      </c>
      <c r="Y29">
        <f>_xlfn.IFNA(INDEX('IPL22 - Best Economy'!$A:$A,MATCH('IPL - Bowler Shortlist'!$B10,'IPL22 - Best Economy'!$B:$B,0)),0)</f>
        <v>54</v>
      </c>
      <c r="Z29">
        <f>VLOOKUP($B29,'IPL20 - Most Wickets'!$B$2:$M$80,3,FALSE)</f>
        <v>6</v>
      </c>
      <c r="AA29">
        <f>VLOOKUP($B29,'IPL21 - Most Wickets'!$B$2:$M$91,3,FALSE)</f>
        <v>10</v>
      </c>
      <c r="AB29">
        <f>VLOOKUP($B29,'IPL22 - Most Wickets'!$B$2:$M$105,3,FALSE)</f>
        <v>17</v>
      </c>
      <c r="AC29">
        <f>VLOOKUP($B29,'IPL20 - Most Wickets'!$B$2:$M$80,6,FALSE)</f>
        <v>4</v>
      </c>
      <c r="AD29">
        <f>VLOOKUP($B29,'IPL21 - Most Wickets'!$B$2:$M$91,6,FALSE)</f>
        <v>12</v>
      </c>
      <c r="AE29">
        <f>VLOOKUP($B29,'IPL22 - Most Wickets'!$B$2:$M$105,6,FALSE)</f>
        <v>19</v>
      </c>
      <c r="AF29">
        <f>VLOOKUP($B29,'IPL20 - Most Wickets'!$B$2:$M$80,9,FALSE)</f>
        <v>9.3699999999999992</v>
      </c>
      <c r="AG29">
        <f>VLOOKUP($B29,'IPL21 - Most Wickets'!$B$2:$M$91,9,FALSE)</f>
        <v>9.11</v>
      </c>
      <c r="AH29">
        <f>VLOOKUP($B29,'IPL22 - Most Wickets'!$B$2:$M$105,9,FALSE)</f>
        <v>8.2799999999999994</v>
      </c>
      <c r="AI29">
        <f>VLOOKUP($B29,'IPL20 - Most Wickets'!$B$2:$M$80,8,FALSE)</f>
        <v>41</v>
      </c>
      <c r="AJ29">
        <f>VLOOKUP($B29,'IPL21 - Most Wickets'!$B$2:$M$91,8,FALSE)</f>
        <v>29.25</v>
      </c>
      <c r="AK29">
        <f>VLOOKUP($B29,'IPL22 - Most Wickets'!$B$2:$M$105,8,FALSE)</f>
        <v>29</v>
      </c>
    </row>
    <row r="30" spans="1:37" ht="15.75" customHeight="1" x14ac:dyDescent="0.2">
      <c r="A30" t="s">
        <v>2976</v>
      </c>
      <c r="B30" s="6" t="s">
        <v>272</v>
      </c>
      <c r="C30" t="s">
        <v>77</v>
      </c>
      <c r="D30" s="30">
        <f>COUNTIFS('IPLPlayerAuctionData (20-22)'!$A:$A,'IPL - Batsman Shortlist'!$B18,'IPLPlayerAuctionData (20-22)'!$F:$F,2020)</f>
        <v>1</v>
      </c>
      <c r="E30" s="30">
        <f>COUNTIFS('IPLPlayerAuctionData (20-22)'!$A:$A,'IPL - Batsman Shortlist'!$B18,'IPLPlayerAuctionData (20-22)'!$F:$F,2021)</f>
        <v>1</v>
      </c>
      <c r="F30" s="30">
        <f>COUNTIFS('IPLPlayerAuctionData (20-22)'!$A:$A,'IPL - Batsman Shortlist'!$B18,'IPLPlayerAuctionData (20-22)'!$F:$F,2022)</f>
        <v>1</v>
      </c>
      <c r="G30" s="30">
        <v>1</v>
      </c>
      <c r="H30" s="30">
        <v>1</v>
      </c>
      <c r="I30" s="30">
        <v>1</v>
      </c>
      <c r="J30" s="6">
        <v>15</v>
      </c>
      <c r="K30" s="6">
        <v>11</v>
      </c>
      <c r="L30" s="6">
        <v>13</v>
      </c>
      <c r="M30" s="6">
        <v>39</v>
      </c>
      <c r="N30">
        <v>1</v>
      </c>
      <c r="O30">
        <v>3</v>
      </c>
      <c r="P30">
        <v>0</v>
      </c>
      <c r="Q30">
        <v>1</v>
      </c>
      <c r="R30">
        <v>0</v>
      </c>
      <c r="S30">
        <f>IF(N30-O30&lt;0,1,0)</f>
        <v>1</v>
      </c>
      <c r="T30">
        <f>_xlfn.IFNA(INDEX('IPL20 - Most Wickets'!$A:$A,MATCH('IPL - Bowler Shortlist'!$B18,'IPL20 - Most Wickets'!$B:$B,0)),0)</f>
        <v>28</v>
      </c>
      <c r="U30">
        <f>_xlfn.IFNA(INDEX('IPL20 - Best Economy'!$A:$A,MATCH('IPL - Bowler Shortlist'!$B18,'IPL20 - Best Economy'!$B:$B,0)),0)</f>
        <v>61</v>
      </c>
      <c r="V30">
        <f>_xlfn.IFNA(INDEX('IPL21 - Most Wickets'!$A:$A,MATCH('IPL - Bowler Shortlist'!$B18,'IPL21 - Most Wickets'!$B:$B,0)),0)</f>
        <v>53</v>
      </c>
      <c r="W30">
        <f>_xlfn.IFNA(INDEX('IPL21 - Best Economy'!$A:$A,MATCH('IPL - Bowler Shortlist'!$B18,'IPL21 - Best Economy'!$B:$B,0)),0)</f>
        <v>66</v>
      </c>
      <c r="X30">
        <f>_xlfn.IFNA(INDEX('IPL22 - Most Wickets'!$A:$A,MATCH('IPL - Bowler Shortlist'!$B18,'IPL22 - Most Wickets'!$B:$B,0)),0)</f>
        <v>95</v>
      </c>
      <c r="Y30">
        <f>_xlfn.IFNA(INDEX('IPL22 - Best Economy'!$A:$A,MATCH('IPL - Bowler Shortlist'!$B18,'IPL22 - Best Economy'!$B:$B,0)),0)</f>
        <v>83</v>
      </c>
      <c r="Z30">
        <f>VLOOKUP($B30,'IPL20 - Most Wickets'!$B$2:$M$80,3,FALSE)</f>
        <v>15</v>
      </c>
      <c r="AA30">
        <f>VLOOKUP($B30,'IPL21 - Most Wickets'!$B$2:$M$91,3,FALSE)</f>
        <v>11</v>
      </c>
      <c r="AB30">
        <f>VLOOKUP($B30,'IPL22 - Most Wickets'!$B$2:$M$105,3,FALSE)</f>
        <v>13</v>
      </c>
      <c r="AC30">
        <f>VLOOKUP($B30,'IPL20 - Most Wickets'!$B$2:$M$80,6,FALSE)</f>
        <v>15</v>
      </c>
      <c r="AD30">
        <f>VLOOKUP($B30,'IPL21 - Most Wickets'!$B$2:$M$91,6,FALSE)</f>
        <v>13</v>
      </c>
      <c r="AE30">
        <f>VLOOKUP($B30,'IPL22 - Most Wickets'!$B$2:$M$105,6,FALSE)</f>
        <v>14</v>
      </c>
      <c r="AF30">
        <f>VLOOKUP($B30,'IPL20 - Most Wickets'!$B$2:$M$80,9,FALSE)</f>
        <v>8.16</v>
      </c>
      <c r="AG30">
        <f>VLOOKUP($B30,'IPL21 - Most Wickets'!$B$2:$M$91,9,FALSE)</f>
        <v>7.39</v>
      </c>
      <c r="AH30">
        <f>VLOOKUP($B30,'IPL22 - Most Wickets'!$B$2:$M$105,9,FALSE)</f>
        <v>7.71</v>
      </c>
      <c r="AI30">
        <f>VLOOKUP($B30,'IPL20 - Most Wickets'!$B$2:$M$80,8,FALSE)</f>
        <v>28.86</v>
      </c>
      <c r="AJ30">
        <f>VLOOKUP($B30,'IPL21 - Most Wickets'!$B$2:$M$91,8,FALSE)</f>
        <v>24.46</v>
      </c>
      <c r="AK30">
        <f>VLOOKUP($B30,'IPL22 - Most Wickets'!$B$2:$M$105,8,FALSE)</f>
        <v>25.71</v>
      </c>
    </row>
    <row r="31" spans="1:37" ht="15.75" customHeight="1" x14ac:dyDescent="0.2">
      <c r="A31" t="s">
        <v>2979</v>
      </c>
      <c r="B31" s="6" t="s">
        <v>642</v>
      </c>
      <c r="C31" t="s">
        <v>73</v>
      </c>
      <c r="D31" s="30">
        <f>COUNTIFS('IPLPlayerAuctionData (20-22)'!$A:$A,'IPL - Batsman Shortlist'!$B8,'IPLPlayerAuctionData (20-22)'!$F:$F,2020)</f>
        <v>1</v>
      </c>
      <c r="E31" s="30">
        <f>COUNTIFS('IPLPlayerAuctionData (20-22)'!$A:$A,'IPL - Batsman Shortlist'!$B8,'IPLPlayerAuctionData (20-22)'!$F:$F,2021)</f>
        <v>1</v>
      </c>
      <c r="F31" s="30">
        <f>COUNTIFS('IPLPlayerAuctionData (20-22)'!$A:$A,'IPL - Batsman Shortlist'!$B8,'IPLPlayerAuctionData (20-22)'!$F:$F,2022)</f>
        <v>1</v>
      </c>
      <c r="G31" s="30">
        <v>1</v>
      </c>
      <c r="H31" s="30">
        <v>1</v>
      </c>
      <c r="I31" s="30">
        <v>1</v>
      </c>
      <c r="J31" s="6">
        <v>16</v>
      </c>
      <c r="K31" s="6">
        <v>14</v>
      </c>
      <c r="L31" s="6">
        <v>16</v>
      </c>
      <c r="M31" s="6">
        <v>46</v>
      </c>
      <c r="N31">
        <v>3</v>
      </c>
      <c r="O31">
        <v>3</v>
      </c>
      <c r="P31">
        <v>0</v>
      </c>
      <c r="Q31">
        <v>1</v>
      </c>
      <c r="R31">
        <v>1</v>
      </c>
      <c r="S31">
        <f>IF(N31-O31&lt;0,1,0)</f>
        <v>0</v>
      </c>
      <c r="T31">
        <f>_xlfn.IFNA(INDEX('IPL20 - Most Wickets'!$A:$A,MATCH('IPL - Bowler Shortlist'!$B8,'IPL20 - Most Wickets'!$B:$B,0)),0)</f>
        <v>54</v>
      </c>
      <c r="U31">
        <f>_xlfn.IFNA(INDEX('IPL20 - Best Economy'!$A:$A,MATCH('IPL - Bowler Shortlist'!$B8,'IPL20 - Best Economy'!$B:$B,0)),0)</f>
        <v>12</v>
      </c>
      <c r="V31">
        <f>_xlfn.IFNA(INDEX('IPL21 - Most Wickets'!$A:$A,MATCH('IPL - Bowler Shortlist'!$B8,'IPL21 - Most Wickets'!$B:$B,0)),0)</f>
        <v>39</v>
      </c>
      <c r="W31">
        <f>_xlfn.IFNA(INDEX('IPL21 - Best Economy'!$A:$A,MATCH('IPL - Bowler Shortlist'!$B8,'IPL21 - Best Economy'!$B:$B,0)),0)</f>
        <v>41</v>
      </c>
      <c r="X31">
        <f>_xlfn.IFNA(INDEX('IPL22 - Most Wickets'!$A:$A,MATCH('IPL - Bowler Shortlist'!$B8,'IPL22 - Most Wickets'!$B:$B,0)),0)</f>
        <v>27</v>
      </c>
      <c r="Y31">
        <f>_xlfn.IFNA(INDEX('IPL22 - Best Economy'!$A:$A,MATCH('IPL - Bowler Shortlist'!$B8,'IPL22 - Best Economy'!$B:$B,0)),0)</f>
        <v>15</v>
      </c>
      <c r="Z31">
        <f>VLOOKUP($B31,'IPL20 - Most Wickets'!$B$2:$M$80,3,FALSE)</f>
        <v>16</v>
      </c>
      <c r="AA31">
        <f>VLOOKUP($B31,'IPL21 - Most Wickets'!$B$2:$M$91,3,FALSE)</f>
        <v>14</v>
      </c>
      <c r="AB31">
        <f>VLOOKUP($B31,'IPL22 - Most Wickets'!$B$2:$M$105,3,FALSE)</f>
        <v>16</v>
      </c>
      <c r="AC31">
        <f>VLOOKUP($B31,'IPL20 - Most Wickets'!$B$2:$M$80,6,FALSE)</f>
        <v>20</v>
      </c>
      <c r="AD31">
        <f>VLOOKUP($B31,'IPL21 - Most Wickets'!$B$2:$M$91,6,FALSE)</f>
        <v>18</v>
      </c>
      <c r="AE31">
        <f>VLOOKUP($B31,'IPL22 - Most Wickets'!$B$2:$M$105,6,FALSE)</f>
        <v>19</v>
      </c>
      <c r="AF31">
        <f>VLOOKUP($B31,'IPL20 - Most Wickets'!$B$2:$M$80,9,FALSE)</f>
        <v>5.37</v>
      </c>
      <c r="AG31">
        <f>VLOOKUP($B31,'IPL21 - Most Wickets'!$B$2:$M$91,9,FALSE)</f>
        <v>6.69</v>
      </c>
      <c r="AH31">
        <f>VLOOKUP($B31,'IPL22 - Most Wickets'!$B$2:$M$105,9,FALSE)</f>
        <v>6.59</v>
      </c>
      <c r="AI31">
        <f>VLOOKUP($B31,'IPL20 - Most Wickets'!$B$2:$M$80,8,FALSE)</f>
        <v>17.2</v>
      </c>
      <c r="AJ31">
        <f>VLOOKUP($B31,'IPL21 - Most Wickets'!$B$2:$M$91,8,FALSE)</f>
        <v>20.83</v>
      </c>
      <c r="AK31">
        <f>VLOOKUP($B31,'IPL22 - Most Wickets'!$B$2:$M$105,8,FALSE)</f>
        <v>22.15</v>
      </c>
    </row>
    <row r="32" spans="1:37" ht="15.75" customHeight="1" x14ac:dyDescent="0.2">
      <c r="A32" t="s">
        <v>2980</v>
      </c>
      <c r="B32" s="6" t="s">
        <v>282</v>
      </c>
      <c r="C32" t="s">
        <v>77</v>
      </c>
      <c r="D32" s="30">
        <f>COUNTIFS('IPLPlayerAuctionData (20-22)'!$A:$A,'IPL - Batsman Shortlist'!$B20,'IPLPlayerAuctionData (20-22)'!$F:$F,2020)</f>
        <v>1</v>
      </c>
      <c r="E32" s="30">
        <f>COUNTIFS('IPLPlayerAuctionData (20-22)'!$A:$A,'IPL - Batsman Shortlist'!$B20,'IPLPlayerAuctionData (20-22)'!$F:$F,2021)</f>
        <v>1</v>
      </c>
      <c r="F32" s="30">
        <f>COUNTIFS('IPLPlayerAuctionData (20-22)'!$A:$A,'IPL - Batsman Shortlist'!$B20,'IPLPlayerAuctionData (20-22)'!$F:$F,2022)</f>
        <v>1</v>
      </c>
      <c r="G32" s="30">
        <v>1</v>
      </c>
      <c r="H32" s="30">
        <v>1</v>
      </c>
      <c r="I32" s="30">
        <v>1</v>
      </c>
      <c r="J32" s="6">
        <v>14</v>
      </c>
      <c r="K32" s="6">
        <v>9</v>
      </c>
      <c r="L32" s="6">
        <v>14</v>
      </c>
      <c r="M32" s="6">
        <v>37</v>
      </c>
      <c r="N32">
        <v>1</v>
      </c>
      <c r="O32">
        <v>3</v>
      </c>
      <c r="P32">
        <v>0</v>
      </c>
      <c r="Q32">
        <v>1</v>
      </c>
      <c r="R32">
        <v>0</v>
      </c>
      <c r="S32">
        <f>IF(N32-O32&lt;0,1,0)</f>
        <v>1</v>
      </c>
      <c r="T32">
        <f>_xlfn.IFNA(INDEX('IPL20 - Most Wickets'!$A:$A,MATCH('IPL - Bowler Shortlist'!$B20,'IPL20 - Most Wickets'!$B:$B,0)),0)</f>
        <v>51</v>
      </c>
      <c r="U32">
        <f>_xlfn.IFNA(INDEX('IPL20 - Best Economy'!$A:$A,MATCH('IPL - Bowler Shortlist'!$B20,'IPL20 - Best Economy'!$B:$B,0)),0)</f>
        <v>55</v>
      </c>
      <c r="V32">
        <f>_xlfn.IFNA(INDEX('IPL21 - Most Wickets'!$A:$A,MATCH('IPL - Bowler Shortlist'!$B20,'IPL21 - Most Wickets'!$B:$B,0)),0)</f>
        <v>46</v>
      </c>
      <c r="W32">
        <f>_xlfn.IFNA(INDEX('IPL21 - Best Economy'!$A:$A,MATCH('IPL - Bowler Shortlist'!$B20,'IPL21 - Best Economy'!$B:$B,0)),0)</f>
        <v>20</v>
      </c>
      <c r="X32">
        <f>_xlfn.IFNA(INDEX('IPL22 - Most Wickets'!$A:$A,MATCH('IPL - Bowler Shortlist'!$B20,'IPL22 - Most Wickets'!$B:$B,0)),0)</f>
        <v>71</v>
      </c>
      <c r="Y32">
        <f>_xlfn.IFNA(INDEX('IPL22 - Best Economy'!$A:$A,MATCH('IPL - Bowler Shortlist'!$B20,'IPL22 - Best Economy'!$B:$B,0)),0)</f>
        <v>60</v>
      </c>
      <c r="Z32">
        <f>VLOOKUP($B32,'IPL20 - Most Wickets'!$B$2:$M$80,3,FALSE)</f>
        <v>14</v>
      </c>
      <c r="AA32">
        <f>VLOOKUP($B32,'IPL21 - Most Wickets'!$B$2:$M$91,3,FALSE)</f>
        <v>9</v>
      </c>
      <c r="AB32">
        <f>VLOOKUP($B32,'IPL22 - Most Wickets'!$B$2:$M$105,3,FALSE)</f>
        <v>14</v>
      </c>
      <c r="AC32">
        <f>VLOOKUP($B32,'IPL20 - Most Wickets'!$B$2:$M$80,6,FALSE)</f>
        <v>12</v>
      </c>
      <c r="AD32">
        <f>VLOOKUP($B32,'IPL21 - Most Wickets'!$B$2:$M$91,6,FALSE)</f>
        <v>12</v>
      </c>
      <c r="AE32">
        <f>VLOOKUP($B32,'IPL22 - Most Wickets'!$B$2:$M$105,6,FALSE)</f>
        <v>13</v>
      </c>
      <c r="AF32">
        <f>VLOOKUP($B32,'IPL20 - Most Wickets'!$B$2:$M$80,9,FALSE)</f>
        <v>7.37</v>
      </c>
      <c r="AG32">
        <f>VLOOKUP($B32,'IPL21 - Most Wickets'!$B$2:$M$91,9,FALSE)</f>
        <v>6.34</v>
      </c>
      <c r="AH32">
        <f>VLOOKUP($B32,'IPL22 - Most Wickets'!$B$2:$M$105,9,FALSE)</f>
        <v>8.44</v>
      </c>
      <c r="AI32">
        <f>VLOOKUP($B32,'IPL20 - Most Wickets'!$B$2:$M$80,8,FALSE)</f>
        <v>31.33</v>
      </c>
      <c r="AJ32">
        <f>VLOOKUP($B32,'IPL21 - Most Wickets'!$B$2:$M$91,8,FALSE)</f>
        <v>18.5</v>
      </c>
      <c r="AK32">
        <f>VLOOKUP($B32,'IPL22 - Most Wickets'!$B$2:$M$105,8,FALSE)</f>
        <v>35.07</v>
      </c>
    </row>
    <row r="33" spans="1:37" ht="15.75" customHeight="1" x14ac:dyDescent="0.2">
      <c r="A33" t="s">
        <v>2981</v>
      </c>
      <c r="B33" s="6" t="s">
        <v>563</v>
      </c>
      <c r="C33" t="s">
        <v>77</v>
      </c>
      <c r="D33" s="30">
        <f>COUNTIFS('IPLPlayerAuctionData (20-22)'!$A:$A,'IPL - Batsman Shortlist'!$B22,'IPLPlayerAuctionData (20-22)'!$F:$F,2020)</f>
        <v>1</v>
      </c>
      <c r="E33" s="30">
        <f>COUNTIFS('IPLPlayerAuctionData (20-22)'!$A:$A,'IPL - Batsman Shortlist'!$B22,'IPLPlayerAuctionData (20-22)'!$F:$F,2021)</f>
        <v>1</v>
      </c>
      <c r="F33" s="30">
        <f>COUNTIFS('IPLPlayerAuctionData (20-22)'!$A:$A,'IPL - Batsman Shortlist'!$B22,'IPLPlayerAuctionData (20-22)'!$F:$F,2022)</f>
        <v>1</v>
      </c>
      <c r="G33" s="30">
        <v>1</v>
      </c>
      <c r="H33" s="30">
        <v>1</v>
      </c>
      <c r="I33" s="30">
        <v>1</v>
      </c>
      <c r="J33" s="6">
        <v>15</v>
      </c>
      <c r="K33" s="6">
        <v>13</v>
      </c>
      <c r="L33" s="6">
        <v>17</v>
      </c>
      <c r="M33" s="6">
        <v>45</v>
      </c>
      <c r="N33">
        <v>3</v>
      </c>
      <c r="O33">
        <v>3</v>
      </c>
      <c r="P33">
        <v>0</v>
      </c>
      <c r="Q33">
        <v>1</v>
      </c>
      <c r="R33">
        <v>0</v>
      </c>
      <c r="S33">
        <f>IF(N33-O33&lt;0,1,0)</f>
        <v>0</v>
      </c>
      <c r="T33">
        <f>_xlfn.IFNA(INDEX('IPL20 - Most Wickets'!$A:$A,MATCH('IPL - Bowler Shortlist'!$B22,'IPL20 - Most Wickets'!$B:$B,0)),0)</f>
        <v>39</v>
      </c>
      <c r="U33">
        <f>_xlfn.IFNA(INDEX('IPL20 - Best Economy'!$A:$A,MATCH('IPL - Bowler Shortlist'!$B22,'IPL20 - Best Economy'!$B:$B,0)),0)</f>
        <v>20</v>
      </c>
      <c r="V33">
        <f>_xlfn.IFNA(INDEX('IPL21 - Most Wickets'!$A:$A,MATCH('IPL - Bowler Shortlist'!$B22,'IPL21 - Most Wickets'!$B:$B,0)),0)</f>
        <v>20</v>
      </c>
      <c r="W33">
        <f>_xlfn.IFNA(INDEX('IPL21 - Best Economy'!$A:$A,MATCH('IPL - Bowler Shortlist'!$B22,'IPL21 - Best Economy'!$B:$B,0)),0)</f>
        <v>31</v>
      </c>
      <c r="X33">
        <f>_xlfn.IFNA(INDEX('IPL22 - Most Wickets'!$A:$A,MATCH('IPL - Bowler Shortlist'!$B22,'IPL22 - Most Wickets'!$B:$B,0)),0)</f>
        <v>30</v>
      </c>
      <c r="Y33">
        <f>_xlfn.IFNA(INDEX('IPL22 - Best Economy'!$A:$A,MATCH('IPL - Bowler Shortlist'!$B22,'IPL22 - Best Economy'!$B:$B,0)),0)</f>
        <v>61</v>
      </c>
      <c r="Z33">
        <f>VLOOKUP($B33,'IPL20 - Most Wickets'!$B$2:$M$80,3,FALSE)</f>
        <v>15</v>
      </c>
      <c r="AA33">
        <f>VLOOKUP($B33,'IPL21 - Most Wickets'!$B$2:$M$91,3,FALSE)</f>
        <v>13</v>
      </c>
      <c r="AB33">
        <f>VLOOKUP($B33,'IPL22 - Most Wickets'!$B$2:$M$105,3,FALSE)</f>
        <v>17</v>
      </c>
      <c r="AC33">
        <f>VLOOKUP($B33,'IPL20 - Most Wickets'!$B$2:$M$80,6,FALSE)</f>
        <v>13</v>
      </c>
      <c r="AD33">
        <f>VLOOKUP($B33,'IPL21 - Most Wickets'!$B$2:$M$91,6,FALSE)</f>
        <v>7</v>
      </c>
      <c r="AE33">
        <f>VLOOKUP($B33,'IPL22 - Most Wickets'!$B$2:$M$105,6,FALSE)</f>
        <v>12</v>
      </c>
      <c r="AF33">
        <f>VLOOKUP($B33,'IPL20 - Most Wickets'!$B$2:$M$80,9,FALSE)</f>
        <v>7.66</v>
      </c>
      <c r="AG33">
        <f>VLOOKUP($B33,'IPL21 - Most Wickets'!$B$2:$M$91,9,FALSE)</f>
        <v>7.41</v>
      </c>
      <c r="AH33">
        <f>VLOOKUP($B33,'IPL22 - Most Wickets'!$B$2:$M$105,9,FALSE)</f>
        <v>7.5</v>
      </c>
      <c r="AI33">
        <f>VLOOKUP($B33,'IPL20 - Most Wickets'!$B$2:$M$80,8,FALSE)</f>
        <v>30.07</v>
      </c>
      <c r="AJ33">
        <f>VLOOKUP($B33,'IPL21 - Most Wickets'!$B$2:$M$91,8,FALSE)</f>
        <v>47.28</v>
      </c>
      <c r="AK33">
        <f>VLOOKUP($B33,'IPL22 - Most Wickets'!$B$2:$M$105,8,FALSE)</f>
        <v>41.91</v>
      </c>
    </row>
    <row r="34" spans="1:37" ht="15.75" customHeight="1" x14ac:dyDescent="0.2">
      <c r="A34" t="s">
        <v>2982</v>
      </c>
      <c r="B34" s="6" t="s">
        <v>646</v>
      </c>
      <c r="C34" t="s">
        <v>77</v>
      </c>
      <c r="D34" s="30">
        <f>COUNTIFS('IPLPlayerAuctionData (20-22)'!$A:$A,'IPL - Batsman Shortlist'!$B37,'IPLPlayerAuctionData (20-22)'!$F:$F,2020)</f>
        <v>1</v>
      </c>
      <c r="E34" s="30">
        <f>COUNTIFS('IPLPlayerAuctionData (20-22)'!$A:$A,'IPL - Batsman Shortlist'!$B37,'IPLPlayerAuctionData (20-22)'!$F:$F,2021)</f>
        <v>1</v>
      </c>
      <c r="F34" s="30">
        <f>COUNTIFS('IPLPlayerAuctionData (20-22)'!$A:$A,'IPL - Batsman Shortlist'!$B37,'IPLPlayerAuctionData (20-22)'!$F:$F,2022)</f>
        <v>1</v>
      </c>
      <c r="G34" s="30">
        <v>1</v>
      </c>
      <c r="H34" s="30">
        <v>1</v>
      </c>
      <c r="I34" s="30">
        <v>1</v>
      </c>
      <c r="J34" s="6">
        <v>14</v>
      </c>
      <c r="K34" s="6">
        <v>16</v>
      </c>
      <c r="L34" s="6">
        <v>10</v>
      </c>
      <c r="M34" s="6">
        <v>40</v>
      </c>
      <c r="N34">
        <v>3</v>
      </c>
      <c r="O34">
        <v>3</v>
      </c>
      <c r="P34">
        <v>0</v>
      </c>
      <c r="Q34">
        <v>1</v>
      </c>
      <c r="R34">
        <v>0</v>
      </c>
      <c r="S34">
        <f>IF(N34-O34&lt;0,1,0)</f>
        <v>0</v>
      </c>
      <c r="T34">
        <f>_xlfn.IFNA(INDEX('IPL20 - Most Wickets'!$A:$A,MATCH('IPL - Bowler Shortlist'!$B37,'IPL20 - Most Wickets'!$B:$B,0)),0)</f>
        <v>25</v>
      </c>
      <c r="U34">
        <f>_xlfn.IFNA(INDEX('IPL20 - Best Economy'!$A:$A,MATCH('IPL - Bowler Shortlist'!$B37,'IPL20 - Best Economy'!$B:$B,0)),0)</f>
        <v>43</v>
      </c>
      <c r="V34">
        <f>_xlfn.IFNA(INDEX('IPL21 - Most Wickets'!$A:$A,MATCH('IPL - Bowler Shortlist'!$B37,'IPL21 - Most Wickets'!$B:$B,0)),0)</f>
        <v>4</v>
      </c>
      <c r="W34">
        <f>_xlfn.IFNA(INDEX('IPL21 - Best Economy'!$A:$A,MATCH('IPL - Bowler Shortlist'!$B37,'IPL21 - Best Economy'!$B:$B,0)),0)</f>
        <v>63</v>
      </c>
      <c r="X34">
        <f>_xlfn.IFNA(INDEX('IPL22 - Most Wickets'!$A:$A,MATCH('IPL - Bowler Shortlist'!$B37,'IPL22 - Most Wickets'!$B:$B,0)),0)</f>
        <v>20</v>
      </c>
      <c r="Y34">
        <f>_xlfn.IFNA(INDEX('IPL22 - Best Economy'!$A:$A,MATCH('IPL - Bowler Shortlist'!$B37,'IPL22 - Best Economy'!$B:$B,0)),0)</f>
        <v>81</v>
      </c>
      <c r="Z34">
        <f>VLOOKUP($B34,'IPL20 - Most Wickets'!$B$2:$M$80,3,FALSE)</f>
        <v>13</v>
      </c>
      <c r="AA34">
        <f>VLOOKUP($B34,'IPL21 - Most Wickets'!$B$2:$M$91,3,FALSE)</f>
        <v>16</v>
      </c>
      <c r="AB34">
        <f>VLOOKUP($B34,'IPL22 - Most Wickets'!$B$2:$M$105,3,FALSE)</f>
        <v>10</v>
      </c>
      <c r="AC34">
        <f>VLOOKUP($B34,'IPL20 - Most Wickets'!$B$2:$M$80,6,FALSE)</f>
        <v>6</v>
      </c>
      <c r="AD34">
        <f>VLOOKUP($B34,'IPL21 - Most Wickets'!$B$2:$M$91,6,FALSE)</f>
        <v>13</v>
      </c>
      <c r="AE34">
        <f>VLOOKUP($B34,'IPL22 - Most Wickets'!$B$2:$M$105,6,FALSE)</f>
        <v>5</v>
      </c>
      <c r="AF34">
        <f>VLOOKUP($B34,'IPL20 - Most Wickets'!$B$2:$M$80,9,FALSE)</f>
        <v>8.75</v>
      </c>
      <c r="AG34">
        <f>VLOOKUP($B34,'IPL21 - Most Wickets'!$B$2:$M$91,9,FALSE)</f>
        <v>7.06</v>
      </c>
      <c r="AH34">
        <f>VLOOKUP($B34,'IPL22 - Most Wickets'!$B$2:$M$105,9,FALSE)</f>
        <v>7.51</v>
      </c>
      <c r="AI34">
        <f>VLOOKUP($B34,'IPL20 - Most Wickets'!$B$2:$M$80,8,FALSE)</f>
        <v>53</v>
      </c>
      <c r="AJ34">
        <f>VLOOKUP($B34,'IPL21 - Most Wickets'!$B$2:$M$91,8,FALSE)</f>
        <v>26.61</v>
      </c>
      <c r="AK34">
        <f>VLOOKUP($B34,'IPL22 - Most Wickets'!$B$2:$M$105,8,FALSE)</f>
        <v>49.6</v>
      </c>
    </row>
    <row r="35" spans="1:37" ht="15.75" customHeight="1" x14ac:dyDescent="0.2">
      <c r="A35" t="s">
        <v>2988</v>
      </c>
      <c r="B35" s="6" t="s">
        <v>295</v>
      </c>
      <c r="C35" t="s">
        <v>77</v>
      </c>
      <c r="D35" s="30">
        <f>COUNTIFS('IPLPlayerAuctionData (20-22)'!$A:$A,'IPL - Batsman Shortlist'!$B42,'IPLPlayerAuctionData (20-22)'!$F:$F,2020)</f>
        <v>1</v>
      </c>
      <c r="E35" s="30">
        <f>COUNTIFS('IPLPlayerAuctionData (20-22)'!$A:$A,'IPL - Batsman Shortlist'!$B42,'IPLPlayerAuctionData (20-22)'!$F:$F,2021)</f>
        <v>1</v>
      </c>
      <c r="F35" s="30">
        <f>COUNTIFS('IPLPlayerAuctionData (20-22)'!$A:$A,'IPL - Batsman Shortlist'!$B42,'IPLPlayerAuctionData (20-22)'!$F:$F,2022)</f>
        <v>1</v>
      </c>
      <c r="G35" s="30">
        <v>1</v>
      </c>
      <c r="H35" s="30">
        <v>1</v>
      </c>
      <c r="I35" s="30">
        <v>1</v>
      </c>
      <c r="J35" s="6">
        <v>13</v>
      </c>
      <c r="K35" s="6">
        <v>7</v>
      </c>
      <c r="L35" s="6">
        <v>5</v>
      </c>
      <c r="M35" s="6">
        <v>25</v>
      </c>
      <c r="N35">
        <v>1</v>
      </c>
      <c r="O35">
        <v>3</v>
      </c>
      <c r="P35">
        <v>0</v>
      </c>
      <c r="Q35">
        <v>1</v>
      </c>
      <c r="R35">
        <v>0</v>
      </c>
      <c r="S35">
        <f>IF(N35-O35&lt;0,1,0)</f>
        <v>1</v>
      </c>
      <c r="T35">
        <f>_xlfn.IFNA(INDEX('IPL20 - Most Wickets'!$A:$A,MATCH('IPL - Bowler Shortlist'!$B42,'IPL20 - Most Wickets'!$B:$B,0)),0)</f>
        <v>9</v>
      </c>
      <c r="U35">
        <f>_xlfn.IFNA(INDEX('IPL20 - Best Economy'!$A:$A,MATCH('IPL - Bowler Shortlist'!$B42,'IPL20 - Best Economy'!$B:$B,0)),0)</f>
        <v>10</v>
      </c>
      <c r="V35">
        <f>_xlfn.IFNA(INDEX('IPL21 - Most Wickets'!$A:$A,MATCH('IPL - Bowler Shortlist'!$B42,'IPL21 - Most Wickets'!$B:$B,0)),0)</f>
        <v>8</v>
      </c>
      <c r="W35">
        <f>_xlfn.IFNA(INDEX('IPL21 - Best Economy'!$A:$A,MATCH('IPL - Bowler Shortlist'!$B42,'IPL21 - Best Economy'!$B:$B,0)),0)</f>
        <v>12</v>
      </c>
      <c r="X35">
        <f>_xlfn.IFNA(INDEX('IPL22 - Most Wickets'!$A:$A,MATCH('IPL - Bowler Shortlist'!$B42,'IPL22 - Most Wickets'!$B:$B,0)),0)</f>
        <v>53</v>
      </c>
      <c r="Y35">
        <f>_xlfn.IFNA(INDEX('IPL22 - Best Economy'!$A:$A,MATCH('IPL - Bowler Shortlist'!$B42,'IPL22 - Best Economy'!$B:$B,0)),0)</f>
        <v>51</v>
      </c>
      <c r="Z35">
        <f>VLOOKUP($B35,'IPL20 - Most Wickets'!$B$2:$M$80,3,FALSE)</f>
        <v>13</v>
      </c>
      <c r="AA35">
        <f>VLOOKUP($B35,'IPL21 - Most Wickets'!$B$2:$M$91,3,FALSE)</f>
        <v>7</v>
      </c>
      <c r="AB35">
        <f>VLOOKUP($B35,'IPL22 - Most Wickets'!$B$2:$M$105,3,FALSE)</f>
        <v>5</v>
      </c>
      <c r="AC35">
        <f>VLOOKUP($B35,'IPL20 - Most Wickets'!$B$2:$M$80,6,FALSE)</f>
        <v>14</v>
      </c>
      <c r="AD35">
        <f>VLOOKUP($B35,'IPL21 - Most Wickets'!$B$2:$M$91,6,FALSE)</f>
        <v>3</v>
      </c>
      <c r="AE35">
        <f>VLOOKUP($B35,'IPL22 - Most Wickets'!$B$2:$M$105,6,FALSE)</f>
        <v>2</v>
      </c>
      <c r="AF35">
        <f>VLOOKUP($B35,'IPL20 - Most Wickets'!$B$2:$M$80,9,FALSE)</f>
        <v>7.19</v>
      </c>
      <c r="AG35">
        <f>VLOOKUP($B35,'IPL21 - Most Wickets'!$B$2:$M$91,9,FALSE)</f>
        <v>8.6300000000000008</v>
      </c>
      <c r="AH35">
        <f>VLOOKUP($B35,'IPL22 - Most Wickets'!$B$2:$M$105,9,FALSE)</f>
        <v>7.65</v>
      </c>
      <c r="AI35">
        <f>VLOOKUP($B35,'IPL20 - Most Wickets'!$B$2:$M$80,8,FALSE)</f>
        <v>26.71</v>
      </c>
      <c r="AJ35">
        <f>VLOOKUP($B35,'IPL21 - Most Wickets'!$B$2:$M$91,8,FALSE)</f>
        <v>67.66</v>
      </c>
      <c r="AK35">
        <f>VLOOKUP($B35,'IPL22 - Most Wickets'!$B$2:$M$105,8,FALSE)</f>
        <v>76.5</v>
      </c>
    </row>
    <row r="36" spans="1:37" ht="15.75" customHeight="1" x14ac:dyDescent="0.2">
      <c r="A36" t="s">
        <v>2991</v>
      </c>
      <c r="B36" s="6" t="s">
        <v>650</v>
      </c>
      <c r="C36" t="s">
        <v>2789</v>
      </c>
      <c r="D36" s="30">
        <f>COUNTIFS('IPLPlayerAuctionData (20-22)'!$A:$A,'IPL - Batsman Shortlist'!$B40,'IPLPlayerAuctionData (20-22)'!$F:$F,2020)</f>
        <v>1</v>
      </c>
      <c r="E36" s="30">
        <f>COUNTIFS('IPLPlayerAuctionData (20-22)'!$A:$A,'IPL - Batsman Shortlist'!$B40,'IPLPlayerAuctionData (20-22)'!$F:$F,2021)</f>
        <v>1</v>
      </c>
      <c r="F36" s="30">
        <f>COUNTIFS('IPLPlayerAuctionData (20-22)'!$A:$A,'IPL - Batsman Shortlist'!$B40,'IPLPlayerAuctionData (20-22)'!$F:$F,2022)</f>
        <v>1</v>
      </c>
      <c r="G36" s="30">
        <v>1</v>
      </c>
      <c r="H36" s="30">
        <v>1</v>
      </c>
      <c r="I36" s="30">
        <v>1</v>
      </c>
      <c r="J36" s="6">
        <v>2</v>
      </c>
      <c r="K36" s="6">
        <v>11</v>
      </c>
      <c r="L36" s="6">
        <v>16</v>
      </c>
      <c r="M36" s="6">
        <v>29</v>
      </c>
      <c r="N36">
        <v>3</v>
      </c>
      <c r="O36">
        <v>3</v>
      </c>
      <c r="P36">
        <v>0</v>
      </c>
      <c r="Q36">
        <v>1</v>
      </c>
      <c r="R36">
        <v>0</v>
      </c>
      <c r="S36">
        <f>IF(N36-O36&lt;0,1,0)</f>
        <v>0</v>
      </c>
      <c r="T36">
        <f>_xlfn.IFNA(INDEX('IPL20 - Most Wickets'!$A:$A,MATCH('IPL - Bowler Shortlist'!$B40,'IPL20 - Most Wickets'!$B:$B,0)),0)</f>
        <v>10</v>
      </c>
      <c r="U36">
        <f>_xlfn.IFNA(INDEX('IPL20 - Best Economy'!$A:$A,MATCH('IPL - Bowler Shortlist'!$B40,'IPL20 - Best Economy'!$B:$B,0)),0)</f>
        <v>30</v>
      </c>
      <c r="V36">
        <f>_xlfn.IFNA(INDEX('IPL21 - Most Wickets'!$A:$A,MATCH('IPL - Bowler Shortlist'!$B40,'IPL21 - Most Wickets'!$B:$B,0)),0)</f>
        <v>67</v>
      </c>
      <c r="W36">
        <f>_xlfn.IFNA(INDEX('IPL21 - Best Economy'!$A:$A,MATCH('IPL - Bowler Shortlist'!$B40,'IPL21 - Best Economy'!$B:$B,0)),0)</f>
        <v>61</v>
      </c>
      <c r="X36">
        <f>_xlfn.IFNA(INDEX('IPL22 - Most Wickets'!$A:$A,MATCH('IPL - Bowler Shortlist'!$B40,'IPL22 - Most Wickets'!$B:$B,0)),0)</f>
        <v>12</v>
      </c>
      <c r="Y36">
        <f>_xlfn.IFNA(INDEX('IPL22 - Best Economy'!$A:$A,MATCH('IPL - Bowler Shortlist'!$B40,'IPL22 - Best Economy'!$B:$B,0)),0)</f>
        <v>74</v>
      </c>
      <c r="Z36">
        <f>VLOOKUP($B36,'IPL20 - Most Wickets'!$B$2:$M$80,3,FALSE)</f>
        <v>2</v>
      </c>
      <c r="AA36">
        <f>VLOOKUP($B36,'IPL21 - Most Wickets'!$B$2:$M$91,3,FALSE)</f>
        <v>6</v>
      </c>
      <c r="AB36">
        <f>VLOOKUP($B36,'IPL22 - Most Wickets'!$B$2:$M$105,3,FALSE)</f>
        <v>14</v>
      </c>
      <c r="AC36">
        <f>VLOOKUP($B36,'IPL20 - Most Wickets'!$B$2:$M$80,6,FALSE)</f>
        <v>2</v>
      </c>
      <c r="AD36">
        <f>VLOOKUP($B36,'IPL21 - Most Wickets'!$B$2:$M$91,6,FALSE)</f>
        <v>7</v>
      </c>
      <c r="AE36">
        <f>VLOOKUP($B36,'IPL22 - Most Wickets'!$B$2:$M$105,6,FALSE)</f>
        <v>4</v>
      </c>
      <c r="AF36">
        <f>VLOOKUP($B36,'IPL20 - Most Wickets'!$B$2:$M$80,9,FALSE)</f>
        <v>7.33</v>
      </c>
      <c r="AG36">
        <f>VLOOKUP($B36,'IPL21 - Most Wickets'!$B$2:$M$91,9,FALSE)</f>
        <v>6.57</v>
      </c>
      <c r="AH36">
        <f>VLOOKUP($B36,'IPL22 - Most Wickets'!$B$2:$M$105,9,FALSE)</f>
        <v>9.6</v>
      </c>
      <c r="AI36">
        <f>VLOOKUP($B36,'IPL20 - Most Wickets'!$B$2:$M$80,8,FALSE)</f>
        <v>22</v>
      </c>
      <c r="AJ36">
        <f>VLOOKUP($B36,'IPL21 - Most Wickets'!$B$2:$M$91,8,FALSE)</f>
        <v>13.14</v>
      </c>
      <c r="AK36">
        <f>VLOOKUP($B36,'IPL22 - Most Wickets'!$B$2:$M$105,8,FALSE)</f>
        <v>84</v>
      </c>
    </row>
    <row r="37" spans="1:37" ht="15.75" customHeight="1" x14ac:dyDescent="0.2">
      <c r="A37" t="s">
        <v>2992</v>
      </c>
      <c r="B37" s="6" t="s">
        <v>306</v>
      </c>
      <c r="C37" t="s">
        <v>77</v>
      </c>
      <c r="D37" s="30">
        <f>COUNTIFS('IPLPlayerAuctionData (20-22)'!$A:$A,'IPL - Batsman Shortlist'!$B17,'IPLPlayerAuctionData (20-22)'!$F:$F,2020)</f>
        <v>1</v>
      </c>
      <c r="E37" s="30">
        <f>COUNTIFS('IPLPlayerAuctionData (20-22)'!$A:$A,'IPL - Batsman Shortlist'!$B17,'IPLPlayerAuctionData (20-22)'!$F:$F,2021)</f>
        <v>1</v>
      </c>
      <c r="F37" s="30">
        <f>COUNTIFS('IPLPlayerAuctionData (20-22)'!$A:$A,'IPL - Batsman Shortlist'!$B17,'IPLPlayerAuctionData (20-22)'!$F:$F,2022)</f>
        <v>1</v>
      </c>
      <c r="G37" s="30">
        <v>1</v>
      </c>
      <c r="H37" s="30">
        <v>1</v>
      </c>
      <c r="I37" s="30">
        <v>1</v>
      </c>
      <c r="J37" s="6">
        <v>9</v>
      </c>
      <c r="K37" s="6">
        <v>16</v>
      </c>
      <c r="L37" s="6">
        <v>14</v>
      </c>
      <c r="M37" s="6">
        <v>39</v>
      </c>
      <c r="N37">
        <v>1</v>
      </c>
      <c r="O37">
        <v>3</v>
      </c>
      <c r="P37">
        <v>0</v>
      </c>
      <c r="Q37">
        <v>1</v>
      </c>
      <c r="R37">
        <v>0</v>
      </c>
      <c r="S37">
        <f>IF(N37-O37&lt;0,1,0)</f>
        <v>1</v>
      </c>
      <c r="T37">
        <f>_xlfn.IFNA(INDEX('IPL20 - Most Wickets'!$A:$A,MATCH('IPL - Bowler Shortlist'!$B17,'IPL20 - Most Wickets'!$B:$B,0)),0)</f>
        <v>1</v>
      </c>
      <c r="U37">
        <f>_xlfn.IFNA(INDEX('IPL20 - Best Economy'!$A:$A,MATCH('IPL - Bowler Shortlist'!$B17,'IPL20 - Best Economy'!$B:$B,0)),0)</f>
        <v>39</v>
      </c>
      <c r="V37">
        <f>_xlfn.IFNA(INDEX('IPL21 - Most Wickets'!$A:$A,MATCH('IPL - Bowler Shortlist'!$B17,'IPL21 - Most Wickets'!$B:$B,0)),0)</f>
        <v>14</v>
      </c>
      <c r="W37">
        <f>_xlfn.IFNA(INDEX('IPL21 - Best Economy'!$A:$A,MATCH('IPL - Bowler Shortlist'!$B17,'IPL21 - Best Economy'!$B:$B,0)),0)</f>
        <v>48</v>
      </c>
      <c r="X37">
        <f>_xlfn.IFNA(INDEX('IPL22 - Most Wickets'!$A:$A,MATCH('IPL - Bowler Shortlist'!$B17,'IPL22 - Most Wickets'!$B:$B,0)),0)</f>
        <v>3</v>
      </c>
      <c r="Y37">
        <f>_xlfn.IFNA(INDEX('IPL22 - Best Economy'!$A:$A,MATCH('IPL - Bowler Shortlist'!$B17,'IPL22 - Best Economy'!$B:$B,0)),0)</f>
        <v>48</v>
      </c>
      <c r="Z37">
        <f>VLOOKUP($B37,'IPL20 - Most Wickets'!$B$2:$M$80,3,FALSE)</f>
        <v>9</v>
      </c>
      <c r="AA37">
        <f>VLOOKUP($B37,'IPL21 - Most Wickets'!$B$2:$M$91,3,FALSE)</f>
        <v>16</v>
      </c>
      <c r="AB37">
        <f>VLOOKUP($B37,'IPL22 - Most Wickets'!$B$2:$M$105,3,FALSE)</f>
        <v>14</v>
      </c>
      <c r="AC37">
        <f>VLOOKUP($B37,'IPL20 - Most Wickets'!$B$2:$M$80,6,FALSE)</f>
        <v>10</v>
      </c>
      <c r="AD37">
        <f>VLOOKUP($B37,'IPL21 - Most Wickets'!$B$2:$M$91,6,FALSE)</f>
        <v>21</v>
      </c>
      <c r="AE37">
        <f>VLOOKUP($B37,'IPL22 - Most Wickets'!$B$2:$M$105,6,FALSE)</f>
        <v>15</v>
      </c>
      <c r="AF37">
        <f>VLOOKUP($B37,'IPL20 - Most Wickets'!$B$2:$M$80,9,FALSE)</f>
        <v>8.5</v>
      </c>
      <c r="AG37">
        <f>VLOOKUP($B37,'IPL21 - Most Wickets'!$B$2:$M$91,9,FALSE)</f>
        <v>8.8000000000000007</v>
      </c>
      <c r="AH37">
        <f>VLOOKUP($B37,'IPL22 - Most Wickets'!$B$2:$M$105,9,FALSE)</f>
        <v>9.7799999999999994</v>
      </c>
      <c r="AI37">
        <f>VLOOKUP($B37,'IPL20 - Most Wickets'!$B$2:$M$80,8,FALSE)</f>
        <v>27.5</v>
      </c>
      <c r="AJ37">
        <f>VLOOKUP($B37,'IPL21 - Most Wickets'!$B$2:$M$91,8,FALSE)</f>
        <v>25.09</v>
      </c>
      <c r="AK37">
        <f>VLOOKUP($B37,'IPL22 - Most Wickets'!$B$2:$M$105,8,FALSE)</f>
        <v>31.53</v>
      </c>
    </row>
    <row r="38" spans="1:37" ht="15.75" customHeight="1" x14ac:dyDescent="0.2">
      <c r="A38" t="s">
        <v>2996</v>
      </c>
      <c r="B38" s="6" t="s">
        <v>314</v>
      </c>
      <c r="C38" t="s">
        <v>77</v>
      </c>
      <c r="D38" s="30">
        <f>COUNTIFS('IPLPlayerAuctionData (20-22)'!$A:$A,'IPL - Batsman Shortlist'!$B38,'IPLPlayerAuctionData (20-22)'!$F:$F,2020)</f>
        <v>1</v>
      </c>
      <c r="E38" s="30">
        <f>COUNTIFS('IPLPlayerAuctionData (20-22)'!$A:$A,'IPL - Batsman Shortlist'!$B38,'IPLPlayerAuctionData (20-22)'!$F:$F,2021)</f>
        <v>1</v>
      </c>
      <c r="F38" s="30">
        <f>COUNTIFS('IPLPlayerAuctionData (20-22)'!$A:$A,'IPL - Batsman Shortlist'!$B38,'IPLPlayerAuctionData (20-22)'!$F:$F,2022)</f>
        <v>1</v>
      </c>
      <c r="G38" s="30">
        <v>1</v>
      </c>
      <c r="H38" s="30">
        <v>1</v>
      </c>
      <c r="I38" s="30">
        <v>1</v>
      </c>
      <c r="J38" s="6">
        <v>8</v>
      </c>
      <c r="K38" s="6">
        <v>9</v>
      </c>
      <c r="L38" s="6">
        <v>6</v>
      </c>
      <c r="M38" s="6">
        <v>23</v>
      </c>
      <c r="N38">
        <v>1</v>
      </c>
      <c r="O38">
        <v>3</v>
      </c>
      <c r="P38">
        <v>0</v>
      </c>
      <c r="Q38">
        <v>1</v>
      </c>
      <c r="R38">
        <v>0</v>
      </c>
      <c r="S38">
        <f>IF(N38-O38&lt;0,1,0)</f>
        <v>1</v>
      </c>
      <c r="T38">
        <f>_xlfn.IFNA(INDEX('IPL20 - Most Wickets'!$A:$A,MATCH('IPL - Bowler Shortlist'!$B38,'IPL20 - Most Wickets'!$B:$B,0)),0)</f>
        <v>31</v>
      </c>
      <c r="U38">
        <f>_xlfn.IFNA(INDEX('IPL20 - Best Economy'!$A:$A,MATCH('IPL - Bowler Shortlist'!$B38,'IPL20 - Best Economy'!$B:$B,0)),0)</f>
        <v>34</v>
      </c>
      <c r="V38">
        <f>_xlfn.IFNA(INDEX('IPL21 - Most Wickets'!$A:$A,MATCH('IPL - Bowler Shortlist'!$B38,'IPL21 - Most Wickets'!$B:$B,0)),0)</f>
        <v>26</v>
      </c>
      <c r="W38">
        <f>_xlfn.IFNA(INDEX('IPL21 - Best Economy'!$A:$A,MATCH('IPL - Bowler Shortlist'!$B38,'IPL21 - Best Economy'!$B:$B,0)),0)</f>
        <v>22</v>
      </c>
      <c r="X38">
        <f>_xlfn.IFNA(INDEX('IPL22 - Most Wickets'!$A:$A,MATCH('IPL - Bowler Shortlist'!$B38,'IPL22 - Most Wickets'!$B:$B,0)),0)</f>
        <v>65</v>
      </c>
      <c r="Y38">
        <f>_xlfn.IFNA(INDEX('IPL22 - Best Economy'!$A:$A,MATCH('IPL - Bowler Shortlist'!$B38,'IPL22 - Best Economy'!$B:$B,0)),0)</f>
        <v>87</v>
      </c>
      <c r="Z38">
        <f>VLOOKUP($B38,'IPL20 - Most Wickets'!$B$2:$M$80,3,FALSE)</f>
        <v>8</v>
      </c>
      <c r="AA38">
        <f>VLOOKUP($B38,'IPL21 - Most Wickets'!$B$2:$M$91,3,FALSE)</f>
        <v>9</v>
      </c>
      <c r="AB38">
        <f>VLOOKUP($B38,'IPL22 - Most Wickets'!$B$2:$M$105,3,FALSE)</f>
        <v>6</v>
      </c>
      <c r="AC38">
        <f>VLOOKUP($B38,'IPL20 - Most Wickets'!$B$2:$M$80,6,FALSE)</f>
        <v>9</v>
      </c>
      <c r="AD38">
        <f>VLOOKUP($B38,'IPL21 - Most Wickets'!$B$2:$M$91,6,FALSE)</f>
        <v>11</v>
      </c>
      <c r="AE38">
        <f>VLOOKUP($B38,'IPL22 - Most Wickets'!$B$2:$M$105,6,FALSE)</f>
        <v>5</v>
      </c>
      <c r="AF38">
        <f>VLOOKUP($B38,'IPL20 - Most Wickets'!$B$2:$M$80,9,FALSE)</f>
        <v>8.15</v>
      </c>
      <c r="AG38">
        <f>VLOOKUP($B38,'IPL21 - Most Wickets'!$B$2:$M$91,9,FALSE)</f>
        <v>7.24</v>
      </c>
      <c r="AH38">
        <f>VLOOKUP($B38,'IPL22 - Most Wickets'!$B$2:$M$105,9,FALSE)</f>
        <v>10.31</v>
      </c>
      <c r="AI38">
        <f>VLOOKUP($B38,'IPL20 - Most Wickets'!$B$2:$M$80,8,FALSE)</f>
        <v>23.55</v>
      </c>
      <c r="AJ38">
        <f>VLOOKUP($B38,'IPL21 - Most Wickets'!$B$2:$M$91,8,FALSE)</f>
        <v>21.18</v>
      </c>
      <c r="AK38">
        <f>VLOOKUP($B38,'IPL22 - Most Wickets'!$B$2:$M$105,8,FALSE)</f>
        <v>45.4</v>
      </c>
    </row>
    <row r="39" spans="1:37" ht="15.75" customHeight="1" x14ac:dyDescent="0.2">
      <c r="A39" t="s">
        <v>3000</v>
      </c>
      <c r="B39" s="6" t="s">
        <v>648</v>
      </c>
      <c r="C39" t="s">
        <v>73</v>
      </c>
      <c r="D39" s="30">
        <f>COUNTIFS('IPLPlayerAuctionData (20-22)'!$A:$A,'IPL - Batsman Shortlist'!$B26,'IPLPlayerAuctionData (20-22)'!$F:$F,2020)</f>
        <v>1</v>
      </c>
      <c r="E39" s="30">
        <f>COUNTIFS('IPLPlayerAuctionData (20-22)'!$A:$A,'IPL - Batsman Shortlist'!$B26,'IPLPlayerAuctionData (20-22)'!$F:$F,2021)</f>
        <v>1</v>
      </c>
      <c r="F39" s="30">
        <f>COUNTIFS('IPLPlayerAuctionData (20-22)'!$A:$A,'IPL - Batsman Shortlist'!$B26,'IPLPlayerAuctionData (20-22)'!$F:$F,2022)</f>
        <v>1</v>
      </c>
      <c r="G39" s="30">
        <v>1</v>
      </c>
      <c r="H39" s="30">
        <v>1</v>
      </c>
      <c r="I39" s="30">
        <v>1</v>
      </c>
      <c r="J39" s="6">
        <v>10</v>
      </c>
      <c r="K39" s="6">
        <v>14</v>
      </c>
      <c r="L39" s="6">
        <v>14</v>
      </c>
      <c r="M39" s="6">
        <v>38</v>
      </c>
      <c r="N39">
        <v>3</v>
      </c>
      <c r="O39">
        <v>3</v>
      </c>
      <c r="P39">
        <v>0</v>
      </c>
      <c r="Q39">
        <v>1</v>
      </c>
      <c r="R39">
        <v>1</v>
      </c>
      <c r="S39">
        <f>IF(N39-O39&lt;0,1,0)</f>
        <v>0</v>
      </c>
      <c r="T39">
        <f>_xlfn.IFNA(INDEX('IPL20 - Most Wickets'!$A:$A,MATCH('IPL - Bowler Shortlist'!$B26,'IPL20 - Most Wickets'!$B:$B,0)),0)</f>
        <v>20</v>
      </c>
      <c r="U39">
        <f>_xlfn.IFNA(INDEX('IPL20 - Best Economy'!$A:$A,MATCH('IPL - Bowler Shortlist'!$B26,'IPL20 - Best Economy'!$B:$B,0)),0)</f>
        <v>48</v>
      </c>
      <c r="V39">
        <f>_xlfn.IFNA(INDEX('IPL21 - Most Wickets'!$A:$A,MATCH('IPL - Bowler Shortlist'!$B26,'IPL21 - Most Wickets'!$B:$B,0)),0)</f>
        <v>28</v>
      </c>
      <c r="W39">
        <f>_xlfn.IFNA(INDEX('IPL21 - Best Economy'!$A:$A,MATCH('IPL - Bowler Shortlist'!$B26,'IPL21 - Best Economy'!$B:$B,0)),0)</f>
        <v>16</v>
      </c>
      <c r="X39">
        <f>_xlfn.IFNA(INDEX('IPL22 - Most Wickets'!$A:$A,MATCH('IPL - Bowler Shortlist'!$B26,'IPL22 - Most Wickets'!$B:$B,0)),0)</f>
        <v>39</v>
      </c>
      <c r="Y39">
        <f>_xlfn.IFNA(INDEX('IPL22 - Best Economy'!$A:$A,MATCH('IPL - Bowler Shortlist'!$B26,'IPL22 - Best Economy'!$B:$B,0)),0)</f>
        <v>85</v>
      </c>
      <c r="Z39">
        <f>VLOOKUP($B39,'IPL20 - Most Wickets'!$B$2:$M$80,3,FALSE)</f>
        <v>10</v>
      </c>
      <c r="AA39">
        <f>VLOOKUP($B39,'IPL21 - Most Wickets'!$B$2:$M$91,3,FALSE)</f>
        <v>14</v>
      </c>
      <c r="AB39">
        <f>VLOOKUP($B39,'IPL22 - Most Wickets'!$B$2:$M$105,3,FALSE)</f>
        <v>14</v>
      </c>
      <c r="AC39">
        <f>VLOOKUP($B39,'IPL20 - Most Wickets'!$B$2:$M$80,6,FALSE)</f>
        <v>5</v>
      </c>
      <c r="AD39">
        <f>VLOOKUP($B39,'IPL21 - Most Wickets'!$B$2:$M$91,6,FALSE)</f>
        <v>16</v>
      </c>
      <c r="AE39">
        <f>VLOOKUP($B39,'IPL22 - Most Wickets'!$B$2:$M$105,6,FALSE)</f>
        <v>9</v>
      </c>
      <c r="AF39">
        <f>VLOOKUP($B39,'IPL20 - Most Wickets'!$B$2:$M$80,9,FALSE)</f>
        <v>7.94</v>
      </c>
      <c r="AG39">
        <f>VLOOKUP($B39,'IPL21 - Most Wickets'!$B$2:$M$91,9,FALSE)</f>
        <v>6.44</v>
      </c>
      <c r="AH39">
        <f>VLOOKUP($B39,'IPL22 - Most Wickets'!$B$2:$M$105,9,FALSE)</f>
        <v>5.57</v>
      </c>
      <c r="AI39">
        <f>VLOOKUP($B39,'IPL20 - Most Wickets'!$B$2:$M$80,8,FALSE)</f>
        <v>60.4</v>
      </c>
      <c r="AJ39">
        <f>VLOOKUP($B39,'IPL21 - Most Wickets'!$B$2:$M$91,8,FALSE)</f>
        <v>22.56</v>
      </c>
      <c r="AK39">
        <f>VLOOKUP($B39,'IPL22 - Most Wickets'!$B$2:$M$105,8,FALSE)</f>
        <v>34.659999999999997</v>
      </c>
    </row>
    <row r="40" spans="1:37" ht="15.75" customHeight="1" x14ac:dyDescent="0.2">
      <c r="A40" t="s">
        <v>3002</v>
      </c>
      <c r="B40" s="6" t="s">
        <v>609</v>
      </c>
      <c r="C40" t="s">
        <v>77</v>
      </c>
      <c r="D40" s="30">
        <f>COUNTIFS('IPLPlayerAuctionData (20-22)'!$A:$A,'IPL - Batsman Shortlist'!$B11,'IPLPlayerAuctionData (20-22)'!$F:$F,2020)</f>
        <v>1</v>
      </c>
      <c r="E40" s="30">
        <f>COUNTIFS('IPLPlayerAuctionData (20-22)'!$A:$A,'IPL - Batsman Shortlist'!$B11,'IPLPlayerAuctionData (20-22)'!$F:$F,2021)</f>
        <v>1</v>
      </c>
      <c r="F40" s="30">
        <f>COUNTIFS('IPLPlayerAuctionData (20-22)'!$A:$A,'IPL - Batsman Shortlist'!$B11,'IPLPlayerAuctionData (20-22)'!$F:$F,2022)</f>
        <v>1</v>
      </c>
      <c r="G40" s="30">
        <v>1</v>
      </c>
      <c r="H40" s="30">
        <v>1</v>
      </c>
      <c r="I40" s="30">
        <v>1</v>
      </c>
      <c r="J40" s="6">
        <v>16</v>
      </c>
      <c r="K40" s="6">
        <v>2</v>
      </c>
      <c r="L40" s="6">
        <v>11</v>
      </c>
      <c r="M40" s="6">
        <v>29</v>
      </c>
      <c r="N40">
        <v>3</v>
      </c>
      <c r="O40">
        <v>3</v>
      </c>
      <c r="P40">
        <v>0</v>
      </c>
      <c r="Q40">
        <v>1</v>
      </c>
      <c r="R40">
        <v>0</v>
      </c>
      <c r="S40">
        <f>IF(N40-O40&lt;0,1,0)</f>
        <v>0</v>
      </c>
      <c r="T40">
        <f>_xlfn.IFNA(INDEX('IPL20 - Most Wickets'!$A:$A,MATCH('IPL - Bowler Shortlist'!$B11,'IPL20 - Most Wickets'!$B:$B,0)),0)</f>
        <v>55</v>
      </c>
      <c r="U40">
        <f>_xlfn.IFNA(INDEX('IPL20 - Best Economy'!$A:$A,MATCH('IPL - Bowler Shortlist'!$B11,'IPL20 - Best Economy'!$B:$B,0)),0)</f>
        <v>31</v>
      </c>
      <c r="V40">
        <f>_xlfn.IFNA(INDEX('IPL21 - Most Wickets'!$A:$A,MATCH('IPL - Bowler Shortlist'!$B11,'IPL21 - Most Wickets'!$B:$B,0)),0)</f>
        <v>65</v>
      </c>
      <c r="W40">
        <f>_xlfn.IFNA(INDEX('IPL21 - Best Economy'!$A:$A,MATCH('IPL - Bowler Shortlist'!$B11,'IPL21 - Best Economy'!$B:$B,0)),0)</f>
        <v>59</v>
      </c>
      <c r="X40">
        <f>_xlfn.IFNA(INDEX('IPL22 - Most Wickets'!$A:$A,MATCH('IPL - Bowler Shortlist'!$B11,'IPL22 - Most Wickets'!$B:$B,0)),0)</f>
        <v>49</v>
      </c>
      <c r="Y40">
        <f>_xlfn.IFNA(INDEX('IPL22 - Best Economy'!$A:$A,MATCH('IPL - Bowler Shortlist'!$B11,'IPL22 - Best Economy'!$B:$B,0)),0)</f>
        <v>8</v>
      </c>
      <c r="Z40">
        <f>VLOOKUP($B40,'IPL20 - Most Wickets'!$B$2:$M$80,3,FALSE)</f>
        <v>16</v>
      </c>
      <c r="AA40">
        <f>VLOOKUP($B40,'IPL21 - Most Wickets'!$B$2:$M$91,3,FALSE)</f>
        <v>2</v>
      </c>
      <c r="AB40">
        <f>VLOOKUP($B40,'IPL22 - Most Wickets'!$B$2:$M$105,3,FALSE)</f>
        <v>11</v>
      </c>
      <c r="AC40">
        <f>VLOOKUP($B40,'IPL20 - Most Wickets'!$B$2:$M$80,6,FALSE)</f>
        <v>16</v>
      </c>
      <c r="AD40">
        <f>VLOOKUP($B40,'IPL21 - Most Wickets'!$B$2:$M$91,6,FALSE)</f>
        <v>2</v>
      </c>
      <c r="AE40">
        <f>VLOOKUP($B40,'IPL22 - Most Wickets'!$B$2:$M$105,6,FALSE)</f>
        <v>18</v>
      </c>
      <c r="AF40">
        <f>VLOOKUP($B40,'IPL20 - Most Wickets'!$B$2:$M$80,9,FALSE)</f>
        <v>8.02</v>
      </c>
      <c r="AG40">
        <f>VLOOKUP($B40,'IPL21 - Most Wickets'!$B$2:$M$91,9,FALSE)</f>
        <v>8.6199999999999992</v>
      </c>
      <c r="AH40">
        <f>VLOOKUP($B40,'IPL22 - Most Wickets'!$B$2:$M$105,9,FALSE)</f>
        <v>9.44</v>
      </c>
      <c r="AI40">
        <f>VLOOKUP($B40,'IPL20 - Most Wickets'!$B$2:$M$80,8,FALSE)</f>
        <v>31.5</v>
      </c>
      <c r="AJ40">
        <f>VLOOKUP($B40,'IPL21 - Most Wickets'!$B$2:$M$91,8,FALSE)</f>
        <v>34.5</v>
      </c>
      <c r="AK40">
        <f>VLOOKUP($B40,'IPL22 - Most Wickets'!$B$2:$M$105,8,FALSE)</f>
        <v>22.55</v>
      </c>
    </row>
    <row r="41" spans="1:37" ht="15.75" customHeight="1" x14ac:dyDescent="0.2">
      <c r="A41" t="s">
        <v>3003</v>
      </c>
      <c r="B41" s="6" t="s">
        <v>333</v>
      </c>
      <c r="C41" t="s">
        <v>73</v>
      </c>
      <c r="D41" s="30">
        <f>COUNTIFS('IPLPlayerAuctionData (20-22)'!$A:$A,'IPL - Batsman Shortlist'!$B13,'IPLPlayerAuctionData (20-22)'!$F:$F,2020)</f>
        <v>1</v>
      </c>
      <c r="E41" s="30">
        <f>COUNTIFS('IPLPlayerAuctionData (20-22)'!$A:$A,'IPL - Batsman Shortlist'!$B13,'IPLPlayerAuctionData (20-22)'!$F:$F,2021)</f>
        <v>1</v>
      </c>
      <c r="F41" s="30">
        <f>COUNTIFS('IPLPlayerAuctionData (20-22)'!$A:$A,'IPL - Batsman Shortlist'!$B13,'IPLPlayerAuctionData (20-22)'!$F:$F,2022)</f>
        <v>1</v>
      </c>
      <c r="G41" s="30">
        <v>1</v>
      </c>
      <c r="H41" s="30">
        <v>1</v>
      </c>
      <c r="I41" s="30">
        <v>1</v>
      </c>
      <c r="J41" s="6">
        <v>15</v>
      </c>
      <c r="K41" s="6">
        <v>14</v>
      </c>
      <c r="L41" s="6">
        <v>16</v>
      </c>
      <c r="M41" s="6">
        <v>45</v>
      </c>
      <c r="N41">
        <v>1</v>
      </c>
      <c r="O41">
        <v>3</v>
      </c>
      <c r="P41">
        <v>0</v>
      </c>
      <c r="Q41">
        <v>1</v>
      </c>
      <c r="R41">
        <v>1</v>
      </c>
      <c r="S41">
        <f>IF(N41-O41&lt;0,1,0)</f>
        <v>1</v>
      </c>
      <c r="T41">
        <f>_xlfn.IFNA(INDEX('IPL20 - Most Wickets'!$A:$A,MATCH('IPL - Bowler Shortlist'!$B13,'IPL20 - Most Wickets'!$B:$B,0)),0)</f>
        <v>12</v>
      </c>
      <c r="U41">
        <f>_xlfn.IFNA(INDEX('IPL20 - Best Economy'!$A:$A,MATCH('IPL - Bowler Shortlist'!$B13,'IPL20 - Best Economy'!$B:$B,0)),0)</f>
        <v>38</v>
      </c>
      <c r="V41">
        <f>_xlfn.IFNA(INDEX('IPL21 - Most Wickets'!$A:$A,MATCH('IPL - Bowler Shortlist'!$B13,'IPL21 - Most Wickets'!$B:$B,0)),0)</f>
        <v>10</v>
      </c>
      <c r="W41">
        <f>_xlfn.IFNA(INDEX('IPL21 - Best Economy'!$A:$A,MATCH('IPL - Bowler Shortlist'!$B13,'IPL21 - Best Economy'!$B:$B,0)),0)</f>
        <v>36</v>
      </c>
      <c r="X41">
        <f>_xlfn.IFNA(INDEX('IPL22 - Most Wickets'!$A:$A,MATCH('IPL - Bowler Shortlist'!$B13,'IPL22 - Most Wickets'!$B:$B,0)),0)</f>
        <v>24</v>
      </c>
      <c r="Y41">
        <f>_xlfn.IFNA(INDEX('IPL22 - Best Economy'!$A:$A,MATCH('IPL - Bowler Shortlist'!$B13,'IPL22 - Best Economy'!$B:$B,0)),0)</f>
        <v>73</v>
      </c>
      <c r="Z41">
        <f>VLOOKUP($B41,'IPL20 - Most Wickets'!$B$2:$M$80,3,FALSE)</f>
        <v>15</v>
      </c>
      <c r="AA41">
        <f>VLOOKUP($B41,'IPL21 - Most Wickets'!$B$2:$M$91,3,FALSE)</f>
        <v>14</v>
      </c>
      <c r="AB41">
        <f>VLOOKUP($B41,'IPL22 - Most Wickets'!$B$2:$M$105,3,FALSE)</f>
        <v>16</v>
      </c>
      <c r="AC41">
        <f>VLOOKUP($B41,'IPL20 - Most Wickets'!$B$2:$M$80,6,FALSE)</f>
        <v>25</v>
      </c>
      <c r="AD41">
        <f>VLOOKUP($B41,'IPL21 - Most Wickets'!$B$2:$M$91,6,FALSE)</f>
        <v>13</v>
      </c>
      <c r="AE41">
        <f>VLOOKUP($B41,'IPL22 - Most Wickets'!$B$2:$M$105,6,FALSE)</f>
        <v>16</v>
      </c>
      <c r="AF41">
        <f>VLOOKUP($B41,'IPL20 - Most Wickets'!$B$2:$M$80,9,FALSE)</f>
        <v>7.97</v>
      </c>
      <c r="AG41">
        <f>VLOOKUP($B41,'IPL21 - Most Wickets'!$B$2:$M$91,9,FALSE)</f>
        <v>7.9</v>
      </c>
      <c r="AH41">
        <f>VLOOKUP($B41,'IPL22 - Most Wickets'!$B$2:$M$105,9,FALSE)</f>
        <v>7.93</v>
      </c>
      <c r="AI41">
        <f>VLOOKUP($B41,'IPL20 - Most Wickets'!$B$2:$M$80,8,FALSE)</f>
        <v>18.28</v>
      </c>
      <c r="AJ41">
        <f>VLOOKUP($B41,'IPL21 - Most Wickets'!$B$2:$M$91,8,FALSE)</f>
        <v>31.23</v>
      </c>
      <c r="AK41">
        <f>VLOOKUP($B41,'IPL22 - Most Wickets'!$B$2:$M$105,8,FALSE)</f>
        <v>30.75</v>
      </c>
    </row>
    <row r="42" spans="1:37" ht="15.75" customHeight="1" x14ac:dyDescent="0.2">
      <c r="A42" t="s">
        <v>3004</v>
      </c>
      <c r="B42" s="6" t="s">
        <v>340</v>
      </c>
      <c r="C42" t="s">
        <v>77</v>
      </c>
      <c r="D42" s="30">
        <f>COUNTIFS('IPLPlayerAuctionData (20-22)'!$A:$A,'IPL - Batsman Shortlist'!$B34,'IPLPlayerAuctionData (20-22)'!$F:$F,2020)</f>
        <v>1</v>
      </c>
      <c r="E42" s="30">
        <f>COUNTIFS('IPLPlayerAuctionData (20-22)'!$A:$A,'IPL - Batsman Shortlist'!$B34,'IPLPlayerAuctionData (20-22)'!$F:$F,2021)</f>
        <v>1</v>
      </c>
      <c r="F42" s="30">
        <f>COUNTIFS('IPLPlayerAuctionData (20-22)'!$A:$A,'IPL - Batsman Shortlist'!$B34,'IPLPlayerAuctionData (20-22)'!$F:$F,2022)</f>
        <v>1</v>
      </c>
      <c r="G42" s="30">
        <v>1</v>
      </c>
      <c r="H42" s="30">
        <v>1</v>
      </c>
      <c r="I42" s="30">
        <v>1</v>
      </c>
      <c r="J42" s="6">
        <v>13</v>
      </c>
      <c r="K42" s="6">
        <v>17</v>
      </c>
      <c r="L42" s="6">
        <v>11</v>
      </c>
      <c r="M42" s="6">
        <v>41</v>
      </c>
      <c r="N42">
        <v>1</v>
      </c>
      <c r="O42">
        <v>3</v>
      </c>
      <c r="P42">
        <v>0</v>
      </c>
      <c r="Q42">
        <v>1</v>
      </c>
      <c r="R42">
        <v>0</v>
      </c>
      <c r="S42">
        <f>IF(N42-O42&lt;0,1,0)</f>
        <v>1</v>
      </c>
      <c r="T42">
        <f>_xlfn.IFNA(INDEX('IPL20 - Most Wickets'!$A:$A,MATCH('IPL - Bowler Shortlist'!$B34,'IPL20 - Most Wickets'!$B:$B,0)),0)</f>
        <v>40</v>
      </c>
      <c r="U42">
        <f>_xlfn.IFNA(INDEX('IPL20 - Best Economy'!$A:$A,MATCH('IPL - Bowler Shortlist'!$B34,'IPL20 - Best Economy'!$B:$B,0)),0)</f>
        <v>49</v>
      </c>
      <c r="V42">
        <f>_xlfn.IFNA(INDEX('IPL21 - Most Wickets'!$A:$A,MATCH('IPL - Bowler Shortlist'!$B34,'IPL21 - Most Wickets'!$B:$B,0)),0)</f>
        <v>19</v>
      </c>
      <c r="W42">
        <f>_xlfn.IFNA(INDEX('IPL21 - Best Economy'!$A:$A,MATCH('IPL - Bowler Shortlist'!$B34,'IPL21 - Best Economy'!$B:$B,0)),0)</f>
        <v>18</v>
      </c>
      <c r="X42">
        <f>_xlfn.IFNA(INDEX('IPL22 - Most Wickets'!$A:$A,MATCH('IPL - Bowler Shortlist'!$B34,'IPL22 - Most Wickets'!$B:$B,0)),0)</f>
        <v>61</v>
      </c>
      <c r="Y42">
        <f>_xlfn.IFNA(INDEX('IPL22 - Best Economy'!$A:$A,MATCH('IPL - Bowler Shortlist'!$B34,'IPL22 - Best Economy'!$B:$B,0)),0)</f>
        <v>19</v>
      </c>
      <c r="Z42">
        <f>VLOOKUP($B42,'IPL20 - Most Wickets'!$B$2:$M$80,3,FALSE)</f>
        <v>13</v>
      </c>
      <c r="AA42">
        <f>VLOOKUP($B42,'IPL21 - Most Wickets'!$B$2:$M$91,3,FALSE)</f>
        <v>17</v>
      </c>
      <c r="AB42">
        <f>VLOOKUP($B42,'IPL22 - Most Wickets'!$B$2:$M$105,3,FALSE)</f>
        <v>11</v>
      </c>
      <c r="AC42">
        <f>VLOOKUP($B42,'IPL20 - Most Wickets'!$B$2:$M$80,6,FALSE)</f>
        <v>17</v>
      </c>
      <c r="AD42">
        <f>VLOOKUP($B42,'IPL21 - Most Wickets'!$B$2:$M$91,6,FALSE)</f>
        <v>18</v>
      </c>
      <c r="AE42">
        <f>VLOOKUP($B42,'IPL22 - Most Wickets'!$B$2:$M$105,6,FALSE)</f>
        <v>6</v>
      </c>
      <c r="AF42">
        <f>VLOOKUP($B42,'IPL20 - Most Wickets'!$B$2:$M$80,9,FALSE)</f>
        <v>6.84</v>
      </c>
      <c r="AG42">
        <f>VLOOKUP($B42,'IPL21 - Most Wickets'!$B$2:$M$91,9,FALSE)</f>
        <v>6.58</v>
      </c>
      <c r="AH42">
        <f>VLOOKUP($B42,'IPL22 - Most Wickets'!$B$2:$M$105,9,FALSE)</f>
        <v>8.51</v>
      </c>
      <c r="AI42">
        <f>VLOOKUP($B42,'IPL20 - Most Wickets'!$B$2:$M$80,8,FALSE)</f>
        <v>20.94</v>
      </c>
      <c r="AJ42">
        <f>VLOOKUP($B42,'IPL21 - Most Wickets'!$B$2:$M$91,8,FALSE)</f>
        <v>24.88</v>
      </c>
      <c r="AK42">
        <f>VLOOKUP($B42,'IPL22 - Most Wickets'!$B$2:$M$105,8,FALSE)</f>
        <v>55.33</v>
      </c>
    </row>
    <row r="43" spans="1:37" ht="15.75" customHeight="1" x14ac:dyDescent="0.2">
      <c r="A43" t="s">
        <v>3007</v>
      </c>
      <c r="B43" s="6" t="s">
        <v>347</v>
      </c>
      <c r="C43" t="s">
        <v>77</v>
      </c>
      <c r="D43" s="30">
        <f>COUNTIFS('IPLPlayerAuctionData (20-22)'!$A:$A,'IPL - Batsman Shortlist'!$B35,'IPLPlayerAuctionData (20-22)'!$F:$F,2020)</f>
        <v>1</v>
      </c>
      <c r="E43" s="30">
        <f>COUNTIFS('IPLPlayerAuctionData (20-22)'!$A:$A,'IPL - Batsman Shortlist'!$B35,'IPLPlayerAuctionData (20-22)'!$F:$F,2021)</f>
        <v>1</v>
      </c>
      <c r="F43" s="30">
        <f>COUNTIFS('IPLPlayerAuctionData (20-22)'!$A:$A,'IPL - Batsman Shortlist'!$B35,'IPLPlayerAuctionData (20-22)'!$F:$F,2022)</f>
        <v>1</v>
      </c>
      <c r="G43" s="30">
        <v>1</v>
      </c>
      <c r="H43" s="30">
        <v>1</v>
      </c>
      <c r="I43" s="30">
        <v>1</v>
      </c>
      <c r="J43" s="6">
        <v>15</v>
      </c>
      <c r="K43" s="6">
        <v>6</v>
      </c>
      <c r="L43" s="6">
        <v>9</v>
      </c>
      <c r="M43" s="6">
        <v>30</v>
      </c>
      <c r="N43">
        <v>1</v>
      </c>
      <c r="O43">
        <v>3</v>
      </c>
      <c r="P43">
        <v>0</v>
      </c>
      <c r="Q43">
        <v>1</v>
      </c>
      <c r="R43">
        <v>0</v>
      </c>
      <c r="S43">
        <f>IF(N43-O43&lt;0,1,0)</f>
        <v>1</v>
      </c>
      <c r="T43">
        <f>_xlfn.IFNA(INDEX('IPL20 - Most Wickets'!$A:$A,MATCH('IPL - Bowler Shortlist'!$B35,'IPL20 - Most Wickets'!$B:$B,0)),0)</f>
        <v>13</v>
      </c>
      <c r="U43">
        <f>_xlfn.IFNA(INDEX('IPL20 - Best Economy'!$A:$A,MATCH('IPL - Bowler Shortlist'!$B35,'IPL20 - Best Economy'!$B:$B,0)),0)</f>
        <v>15</v>
      </c>
      <c r="V43">
        <f>_xlfn.IFNA(INDEX('IPL21 - Most Wickets'!$A:$A,MATCH('IPL - Bowler Shortlist'!$B35,'IPL21 - Most Wickets'!$B:$B,0)),0)</f>
        <v>60</v>
      </c>
      <c r="W43">
        <f>_xlfn.IFNA(INDEX('IPL21 - Best Economy'!$A:$A,MATCH('IPL - Bowler Shortlist'!$B35,'IPL21 - Best Economy'!$B:$B,0)),0)</f>
        <v>62</v>
      </c>
      <c r="X43">
        <f>_xlfn.IFNA(INDEX('IPL22 - Most Wickets'!$A:$A,MATCH('IPL - Bowler Shortlist'!$B35,'IPL22 - Most Wickets'!$B:$B,0)),0)</f>
        <v>84</v>
      </c>
      <c r="Y43">
        <f>_xlfn.IFNA(INDEX('IPL22 - Best Economy'!$A:$A,MATCH('IPL - Bowler Shortlist'!$B35,'IPL22 - Best Economy'!$B:$B,0)),0)</f>
        <v>25</v>
      </c>
      <c r="Z43">
        <f>VLOOKUP($B43,'IPL20 - Most Wickets'!$B$2:$M$80,3,FALSE)</f>
        <v>15</v>
      </c>
      <c r="AA43">
        <f>VLOOKUP($B43,'IPL21 - Most Wickets'!$B$2:$M$91,3,FALSE)</f>
        <v>6</v>
      </c>
      <c r="AB43">
        <f>VLOOKUP($B43,'IPL22 - Most Wickets'!$B$2:$M$105,3,FALSE)</f>
        <v>8</v>
      </c>
      <c r="AC43">
        <f>VLOOKUP($B43,'IPL20 - Most Wickets'!$B$2:$M$80,6,FALSE)</f>
        <v>8</v>
      </c>
      <c r="AD43">
        <f>VLOOKUP($B43,'IPL21 - Most Wickets'!$B$2:$M$91,6,FALSE)</f>
        <v>3</v>
      </c>
      <c r="AE43">
        <f>VLOOKUP($B43,'IPL22 - Most Wickets'!$B$2:$M$105,6,FALSE)</f>
        <v>6</v>
      </c>
      <c r="AF43">
        <f>VLOOKUP($B43,'IPL20 - Most Wickets'!$B$2:$M$80,9,FALSE)</f>
        <v>5.96</v>
      </c>
      <c r="AG43">
        <f>VLOOKUP($B43,'IPL21 - Most Wickets'!$B$2:$M$91,9,FALSE)</f>
        <v>7.37</v>
      </c>
      <c r="AH43">
        <f>VLOOKUP($B43,'IPL22 - Most Wickets'!$B$2:$M$105,9,FALSE)</f>
        <v>8.5299999999999994</v>
      </c>
      <c r="AI43">
        <f>VLOOKUP($B43,'IPL20 - Most Wickets'!$B$2:$M$80,8,FALSE)</f>
        <v>37.25</v>
      </c>
      <c r="AJ43">
        <f>VLOOKUP($B43,'IPL21 - Most Wickets'!$B$2:$M$91,8,FALSE)</f>
        <v>39.33</v>
      </c>
      <c r="AK43">
        <f>VLOOKUP($B43,'IPL22 - Most Wickets'!$B$2:$M$105,8,FALSE)</f>
        <v>39.83</v>
      </c>
    </row>
    <row r="44" spans="1:37" ht="15.75" customHeight="1" x14ac:dyDescent="0.2">
      <c r="A44" t="s">
        <v>3010</v>
      </c>
      <c r="B44" s="6" t="s">
        <v>354</v>
      </c>
      <c r="C44" t="s">
        <v>77</v>
      </c>
      <c r="D44" s="30">
        <f>COUNTIFS('IPLPlayerAuctionData (20-22)'!$A:$A,'IPL - Batsman Shortlist'!$B4,'IPLPlayerAuctionData (20-22)'!$F:$F,2020)</f>
        <v>1</v>
      </c>
      <c r="E44" s="30">
        <f>COUNTIFS('IPLPlayerAuctionData (20-22)'!$A:$A,'IPL - Batsman Shortlist'!$B4,'IPLPlayerAuctionData (20-22)'!$F:$F,2021)</f>
        <v>1</v>
      </c>
      <c r="F44" s="30">
        <f>COUNTIFS('IPLPlayerAuctionData (20-22)'!$A:$A,'IPL - Batsman Shortlist'!$B4,'IPLPlayerAuctionData (20-22)'!$F:$F,2022)</f>
        <v>1</v>
      </c>
      <c r="G44" s="30">
        <v>1</v>
      </c>
      <c r="H44" s="30">
        <v>1</v>
      </c>
      <c r="I44" s="30">
        <v>1</v>
      </c>
      <c r="J44" s="6">
        <v>15</v>
      </c>
      <c r="K44" s="6">
        <v>15</v>
      </c>
      <c r="L44" s="6">
        <v>17</v>
      </c>
      <c r="M44" s="6">
        <v>47</v>
      </c>
      <c r="N44">
        <v>1</v>
      </c>
      <c r="O44">
        <v>3</v>
      </c>
      <c r="P44">
        <v>0</v>
      </c>
      <c r="Q44">
        <v>1</v>
      </c>
      <c r="R44">
        <v>0</v>
      </c>
      <c r="S44">
        <f>IF(N44-O44&lt;0,1,0)</f>
        <v>1</v>
      </c>
      <c r="T44">
        <f>_xlfn.IFNA(INDEX('IPL20 - Most Wickets'!$A:$A,MATCH('IPL - Bowler Shortlist'!$B4,'IPL20 - Most Wickets'!$B:$B,0)),0)</f>
        <v>43</v>
      </c>
      <c r="U44">
        <f>_xlfn.IFNA(INDEX('IPL20 - Best Economy'!$A:$A,MATCH('IPL - Bowler Shortlist'!$B4,'IPL20 - Best Economy'!$B:$B,0)),0)</f>
        <v>64</v>
      </c>
      <c r="V44">
        <f>_xlfn.IFNA(INDEX('IPL21 - Most Wickets'!$A:$A,MATCH('IPL - Bowler Shortlist'!$B4,'IPL21 - Most Wickets'!$B:$B,0)),0)</f>
        <v>29</v>
      </c>
      <c r="W44">
        <f>_xlfn.IFNA(INDEX('IPL21 - Best Economy'!$A:$A,MATCH('IPL - Bowler Shortlist'!$B4,'IPL21 - Best Economy'!$B:$B,0)),0)</f>
        <v>80</v>
      </c>
      <c r="X44">
        <f>_xlfn.IFNA(INDEX('IPL22 - Most Wickets'!$A:$A,MATCH('IPL - Bowler Shortlist'!$B4,'IPL22 - Most Wickets'!$B:$B,0)),0)</f>
        <v>13</v>
      </c>
      <c r="Y44">
        <f>_xlfn.IFNA(INDEX('IPL22 - Best Economy'!$A:$A,MATCH('IPL - Bowler Shortlist'!$B4,'IPL22 - Best Economy'!$B:$B,0)),0)</f>
        <v>82</v>
      </c>
      <c r="Z44">
        <f>VLOOKUP($B44,'IPL20 - Most Wickets'!$B$2:$M$80,3,FALSE)</f>
        <v>15</v>
      </c>
      <c r="AA44">
        <f>VLOOKUP($B44,'IPL21 - Most Wickets'!$B$2:$M$91,3,FALSE)</f>
        <v>15</v>
      </c>
      <c r="AB44">
        <f>VLOOKUP($B44,'IPL22 - Most Wickets'!$B$2:$M$105,3,FALSE)</f>
        <v>17</v>
      </c>
      <c r="AC44">
        <f>VLOOKUP($B44,'IPL20 - Most Wickets'!$B$2:$M$80,6,FALSE)</f>
        <v>21</v>
      </c>
      <c r="AD44">
        <f>VLOOKUP($B44,'IPL21 - Most Wickets'!$B$2:$M$91,6,FALSE)</f>
        <v>18</v>
      </c>
      <c r="AE44">
        <f>VLOOKUP($B44,'IPL22 - Most Wickets'!$B$2:$M$105,6,FALSE)</f>
        <v>27</v>
      </c>
      <c r="AF44">
        <f>VLOOKUP($B44,'IPL20 - Most Wickets'!$B$2:$M$80,9,FALSE)</f>
        <v>7.08</v>
      </c>
      <c r="AG44">
        <f>VLOOKUP($B44,'IPL21 - Most Wickets'!$B$2:$M$91,9,FALSE)</f>
        <v>7.05</v>
      </c>
      <c r="AH44">
        <f>VLOOKUP($B44,'IPL22 - Most Wickets'!$B$2:$M$105,9,FALSE)</f>
        <v>7.75</v>
      </c>
      <c r="AI44">
        <f>VLOOKUP($B44,'IPL20 - Most Wickets'!$B$2:$M$80,8,FALSE)</f>
        <v>19.28</v>
      </c>
      <c r="AJ44">
        <f>VLOOKUP($B44,'IPL21 - Most Wickets'!$B$2:$M$91,8,FALSE)</f>
        <v>20.77</v>
      </c>
      <c r="AK44">
        <f>VLOOKUP($B44,'IPL22 - Most Wickets'!$B$2:$M$105,8,FALSE)</f>
        <v>19.510000000000002</v>
      </c>
    </row>
    <row r="45" spans="1:37" ht="15.75" customHeight="1" x14ac:dyDescent="0.2">
      <c r="D45" s="30"/>
      <c r="E45" s="30"/>
      <c r="F45" s="30"/>
      <c r="G45" s="30"/>
      <c r="H45" s="30"/>
      <c r="I45" s="30"/>
    </row>
    <row r="46" spans="1:37" ht="15.75" customHeight="1" x14ac:dyDescent="0.2">
      <c r="D46" s="30"/>
      <c r="E46" s="30"/>
      <c r="F46" s="30"/>
      <c r="G46" s="30"/>
      <c r="H46" s="30"/>
      <c r="I46" s="30"/>
    </row>
    <row r="47" spans="1:37" ht="15.75" customHeight="1" x14ac:dyDescent="0.2">
      <c r="D47" s="30"/>
      <c r="E47" s="30"/>
      <c r="F47" s="30"/>
      <c r="G47" s="30"/>
      <c r="H47" s="30"/>
      <c r="I47" s="30"/>
    </row>
    <row r="48" spans="1:37" ht="15.75" customHeight="1" x14ac:dyDescent="0.2">
      <c r="D48" s="30"/>
      <c r="E48" s="30"/>
      <c r="F48" s="30"/>
      <c r="G48" s="30"/>
      <c r="H48" s="30"/>
      <c r="I48" s="30"/>
    </row>
    <row r="49" spans="4:9" ht="15.75" customHeight="1" x14ac:dyDescent="0.2">
      <c r="D49" s="30"/>
      <c r="E49" s="30"/>
      <c r="F49" s="30"/>
      <c r="G49" s="30"/>
      <c r="H49" s="30"/>
      <c r="I49" s="30"/>
    </row>
    <row r="50" spans="4:9" ht="15.75" customHeight="1" x14ac:dyDescent="0.2">
      <c r="D50" s="30"/>
      <c r="E50" s="30"/>
      <c r="F50" s="30"/>
      <c r="G50" s="30"/>
      <c r="H50" s="30"/>
      <c r="I50" s="30"/>
    </row>
    <row r="51" spans="4:9" ht="15.75" customHeight="1" x14ac:dyDescent="0.2">
      <c r="D51" s="30"/>
      <c r="E51" s="30"/>
      <c r="F51" s="30"/>
      <c r="G51" s="30"/>
      <c r="H51" s="30"/>
      <c r="I51" s="30"/>
    </row>
    <row r="52" spans="4:9" ht="15.75" customHeight="1" x14ac:dyDescent="0.2">
      <c r="D52" s="30"/>
      <c r="E52" s="30"/>
      <c r="F52" s="30"/>
      <c r="G52" s="30"/>
      <c r="H52" s="30"/>
      <c r="I52" s="30"/>
    </row>
    <row r="53" spans="4:9" ht="15.75" customHeight="1" x14ac:dyDescent="0.2">
      <c r="D53" s="30"/>
      <c r="E53" s="30"/>
      <c r="F53" s="30"/>
      <c r="G53" s="30"/>
      <c r="H53" s="30"/>
      <c r="I53" s="30"/>
    </row>
    <row r="54" spans="4:9" ht="15.75" customHeight="1" x14ac:dyDescent="0.2">
      <c r="D54" s="30"/>
      <c r="E54" s="30"/>
      <c r="F54" s="30"/>
      <c r="G54" s="30"/>
      <c r="H54" s="30"/>
      <c r="I54" s="30"/>
    </row>
    <row r="55" spans="4:9" ht="15.75" customHeight="1" x14ac:dyDescent="0.2">
      <c r="D55" s="30"/>
      <c r="E55" s="30"/>
      <c r="F55" s="30"/>
      <c r="G55" s="30"/>
      <c r="H55" s="30"/>
      <c r="I55" s="30"/>
    </row>
    <row r="56" spans="4:9" ht="15.75" customHeight="1" x14ac:dyDescent="0.2">
      <c r="D56" s="30"/>
      <c r="E56" s="30"/>
      <c r="F56" s="30"/>
      <c r="G56" s="30"/>
      <c r="H56" s="30"/>
      <c r="I56" s="30"/>
    </row>
    <row r="57" spans="4:9" ht="15.75" customHeight="1" x14ac:dyDescent="0.2">
      <c r="D57" s="30"/>
      <c r="E57" s="30"/>
      <c r="F57" s="30"/>
      <c r="G57" s="30"/>
      <c r="H57" s="30"/>
      <c r="I57" s="30"/>
    </row>
    <row r="58" spans="4:9" ht="15.75" customHeight="1" x14ac:dyDescent="0.2">
      <c r="D58" s="30"/>
      <c r="E58" s="30"/>
      <c r="F58" s="30"/>
      <c r="G58" s="30"/>
      <c r="H58" s="30"/>
      <c r="I58" s="30"/>
    </row>
    <row r="59" spans="4:9" ht="15.75" customHeight="1" x14ac:dyDescent="0.2">
      <c r="D59" s="30"/>
      <c r="E59" s="30"/>
      <c r="F59" s="30"/>
      <c r="G59" s="30"/>
      <c r="H59" s="30"/>
      <c r="I59" s="30"/>
    </row>
    <row r="60" spans="4:9" ht="15.75" customHeight="1" x14ac:dyDescent="0.2">
      <c r="D60" s="30"/>
      <c r="E60" s="30"/>
      <c r="F60" s="30"/>
      <c r="G60" s="30"/>
      <c r="H60" s="30"/>
      <c r="I60" s="30"/>
    </row>
    <row r="61" spans="4:9" ht="15.75" customHeight="1" x14ac:dyDescent="0.2">
      <c r="D61" s="30"/>
      <c r="E61" s="30"/>
      <c r="F61" s="30"/>
      <c r="G61" s="30"/>
      <c r="H61" s="30"/>
      <c r="I61" s="30"/>
    </row>
    <row r="62" spans="4:9" ht="15.75" customHeight="1" x14ac:dyDescent="0.2">
      <c r="D62" s="30"/>
      <c r="E62" s="30"/>
      <c r="F62" s="30"/>
      <c r="G62" s="30"/>
      <c r="H62" s="30"/>
      <c r="I62" s="30"/>
    </row>
    <row r="63" spans="4:9" ht="15.75" customHeight="1" x14ac:dyDescent="0.2">
      <c r="D63" s="30"/>
      <c r="E63" s="30"/>
      <c r="F63" s="30"/>
      <c r="G63" s="30"/>
      <c r="H63" s="30"/>
      <c r="I63" s="30"/>
    </row>
    <row r="64" spans="4:9" ht="15.75" customHeight="1" x14ac:dyDescent="0.2">
      <c r="D64" s="30"/>
      <c r="E64" s="30"/>
      <c r="F64" s="30"/>
      <c r="G64" s="30"/>
      <c r="H64" s="30"/>
      <c r="I64" s="30"/>
    </row>
    <row r="65" spans="4:9" ht="15.75" customHeight="1" x14ac:dyDescent="0.2">
      <c r="D65" s="30"/>
      <c r="E65" s="30"/>
      <c r="F65" s="30"/>
      <c r="G65" s="30"/>
      <c r="H65" s="30"/>
      <c r="I65" s="30"/>
    </row>
    <row r="66" spans="4:9" ht="15.75" customHeight="1" x14ac:dyDescent="0.2">
      <c r="D66" s="30"/>
      <c r="E66" s="30"/>
      <c r="F66" s="30"/>
      <c r="G66" s="30"/>
      <c r="H66" s="30"/>
      <c r="I66" s="30"/>
    </row>
    <row r="67" spans="4:9" ht="15.75" customHeight="1" x14ac:dyDescent="0.2">
      <c r="D67" s="30"/>
      <c r="E67" s="30"/>
      <c r="F67" s="30"/>
      <c r="G67" s="30"/>
      <c r="H67" s="30"/>
      <c r="I67" s="30"/>
    </row>
    <row r="68" spans="4:9" ht="15.75" customHeight="1" x14ac:dyDescent="0.2">
      <c r="D68" s="30"/>
      <c r="E68" s="30"/>
      <c r="F68" s="30"/>
      <c r="G68" s="30"/>
      <c r="H68" s="30"/>
      <c r="I68" s="30"/>
    </row>
    <row r="69" spans="4:9" ht="15.75" customHeight="1" x14ac:dyDescent="0.2">
      <c r="D69" s="30"/>
      <c r="E69" s="30"/>
      <c r="F69" s="30"/>
      <c r="G69" s="30"/>
      <c r="H69" s="30"/>
      <c r="I69" s="30"/>
    </row>
    <row r="70" spans="4:9" ht="15.75" customHeight="1" x14ac:dyDescent="0.2">
      <c r="D70" s="30"/>
      <c r="E70" s="30"/>
      <c r="F70" s="30"/>
      <c r="G70" s="30"/>
      <c r="H70" s="30"/>
      <c r="I70" s="30"/>
    </row>
    <row r="71" spans="4:9" ht="15.75" customHeight="1" x14ac:dyDescent="0.2">
      <c r="D71" s="30"/>
      <c r="E71" s="30"/>
      <c r="F71" s="30"/>
      <c r="G71" s="30"/>
      <c r="H71" s="30"/>
      <c r="I71" s="30"/>
    </row>
    <row r="72" spans="4:9" ht="15.75" customHeight="1" x14ac:dyDescent="0.2">
      <c r="D72" s="30"/>
      <c r="E72" s="30"/>
      <c r="F72" s="30"/>
      <c r="G72" s="30"/>
      <c r="H72" s="30"/>
      <c r="I72" s="30"/>
    </row>
    <row r="73" spans="4:9" ht="15.75" customHeight="1" x14ac:dyDescent="0.2">
      <c r="D73" s="30"/>
      <c r="E73" s="30"/>
      <c r="F73" s="30"/>
      <c r="G73" s="30"/>
      <c r="H73" s="30"/>
      <c r="I73" s="30"/>
    </row>
    <row r="74" spans="4:9" ht="15.75" customHeight="1" x14ac:dyDescent="0.2">
      <c r="D74" s="30"/>
      <c r="E74" s="30"/>
      <c r="F74" s="30"/>
      <c r="G74" s="30"/>
      <c r="H74" s="30"/>
      <c r="I74" s="30"/>
    </row>
    <row r="75" spans="4:9" ht="15.75" customHeight="1" x14ac:dyDescent="0.2">
      <c r="D75" s="30"/>
      <c r="E75" s="30"/>
      <c r="F75" s="30"/>
      <c r="G75" s="30"/>
      <c r="H75" s="30"/>
      <c r="I75" s="30"/>
    </row>
    <row r="76" spans="4:9" ht="15.75" customHeight="1" x14ac:dyDescent="0.2">
      <c r="D76" s="30"/>
      <c r="E76" s="30"/>
      <c r="F76" s="30"/>
      <c r="G76" s="30"/>
      <c r="H76" s="30"/>
      <c r="I76" s="30"/>
    </row>
    <row r="77" spans="4:9" ht="15.75" customHeight="1" x14ac:dyDescent="0.2">
      <c r="D77" s="30"/>
      <c r="E77" s="30"/>
      <c r="F77" s="30"/>
      <c r="G77" s="30"/>
      <c r="H77" s="30"/>
      <c r="I77" s="30"/>
    </row>
    <row r="78" spans="4:9" ht="15.75" customHeight="1" x14ac:dyDescent="0.2">
      <c r="D78" s="30"/>
      <c r="E78" s="30"/>
      <c r="F78" s="30"/>
      <c r="G78" s="30"/>
      <c r="H78" s="30"/>
      <c r="I78" s="30"/>
    </row>
    <row r="79" spans="4:9" ht="15.75" customHeight="1" x14ac:dyDescent="0.2">
      <c r="D79" s="30"/>
      <c r="E79" s="30"/>
      <c r="F79" s="30"/>
      <c r="G79" s="30"/>
      <c r="H79" s="30"/>
      <c r="I79" s="30"/>
    </row>
    <row r="80" spans="4:9" ht="15.75" customHeight="1" x14ac:dyDescent="0.2">
      <c r="D80" s="30"/>
      <c r="E80" s="30"/>
      <c r="F80" s="30"/>
      <c r="G80" s="30"/>
      <c r="H80" s="30"/>
      <c r="I80" s="30"/>
    </row>
    <row r="81" spans="4:9" ht="15.75" customHeight="1" x14ac:dyDescent="0.2">
      <c r="D81" s="30"/>
      <c r="E81" s="30"/>
      <c r="F81" s="30"/>
      <c r="G81" s="30"/>
      <c r="H81" s="30"/>
      <c r="I81" s="30"/>
    </row>
    <row r="82" spans="4:9" ht="15.75" customHeight="1" x14ac:dyDescent="0.2">
      <c r="D82" s="30"/>
      <c r="E82" s="30"/>
      <c r="F82" s="30"/>
      <c r="G82" s="30"/>
      <c r="H82" s="30"/>
      <c r="I82" s="30"/>
    </row>
    <row r="83" spans="4:9" ht="15.75" customHeight="1" x14ac:dyDescent="0.2">
      <c r="D83" s="30"/>
      <c r="E83" s="30"/>
      <c r="F83" s="30"/>
      <c r="G83" s="30"/>
      <c r="H83" s="30"/>
      <c r="I83" s="30"/>
    </row>
    <row r="84" spans="4:9" ht="15.75" customHeight="1" x14ac:dyDescent="0.2">
      <c r="D84" s="30"/>
      <c r="E84" s="30"/>
      <c r="F84" s="30"/>
      <c r="G84" s="30"/>
      <c r="H84" s="30"/>
      <c r="I84" s="30"/>
    </row>
    <row r="85" spans="4:9" ht="15.75" customHeight="1" x14ac:dyDescent="0.2">
      <c r="D85" s="30"/>
      <c r="E85" s="30"/>
      <c r="F85" s="30"/>
      <c r="G85" s="30"/>
      <c r="H85" s="30"/>
      <c r="I85" s="30"/>
    </row>
    <row r="86" spans="4:9" ht="15.75" customHeight="1" x14ac:dyDescent="0.2">
      <c r="D86" s="30"/>
      <c r="E86" s="30"/>
      <c r="F86" s="30"/>
      <c r="G86" s="30"/>
      <c r="H86" s="30"/>
      <c r="I86" s="30"/>
    </row>
    <row r="87" spans="4:9" ht="15.75" customHeight="1" x14ac:dyDescent="0.2">
      <c r="D87" s="30"/>
      <c r="E87" s="30"/>
      <c r="F87" s="30"/>
      <c r="G87" s="30"/>
      <c r="H87" s="30"/>
      <c r="I87" s="30"/>
    </row>
    <row r="88" spans="4:9" ht="15.75" customHeight="1" x14ac:dyDescent="0.2">
      <c r="D88" s="30"/>
      <c r="E88" s="30"/>
      <c r="F88" s="30"/>
      <c r="G88" s="30"/>
      <c r="H88" s="30"/>
      <c r="I88" s="30"/>
    </row>
    <row r="89" spans="4:9" ht="15.75" customHeight="1" x14ac:dyDescent="0.2">
      <c r="D89" s="30"/>
      <c r="E89" s="30"/>
      <c r="F89" s="30"/>
      <c r="G89" s="30"/>
      <c r="H89" s="30"/>
      <c r="I89" s="30"/>
    </row>
    <row r="90" spans="4:9" ht="15.75" customHeight="1" x14ac:dyDescent="0.2">
      <c r="D90" s="30"/>
      <c r="E90" s="30"/>
      <c r="F90" s="30"/>
      <c r="G90" s="30"/>
      <c r="H90" s="30"/>
      <c r="I90" s="30"/>
    </row>
    <row r="91" spans="4:9" ht="15.75" customHeight="1" x14ac:dyDescent="0.2">
      <c r="D91" s="30"/>
      <c r="E91" s="30"/>
      <c r="F91" s="30"/>
      <c r="G91" s="30"/>
      <c r="H91" s="30"/>
      <c r="I91" s="30"/>
    </row>
    <row r="92" spans="4:9" ht="15.75" customHeight="1" x14ac:dyDescent="0.2">
      <c r="D92" s="30"/>
      <c r="E92" s="30"/>
      <c r="F92" s="30"/>
      <c r="G92" s="30"/>
      <c r="H92" s="30"/>
      <c r="I92" s="30"/>
    </row>
    <row r="93" spans="4:9" ht="15.75" customHeight="1" x14ac:dyDescent="0.2">
      <c r="D93" s="30"/>
      <c r="E93" s="30"/>
      <c r="F93" s="30"/>
      <c r="G93" s="30"/>
      <c r="H93" s="30"/>
      <c r="I93" s="30"/>
    </row>
    <row r="94" spans="4:9" ht="15.75" customHeight="1" x14ac:dyDescent="0.2">
      <c r="D94" s="30"/>
      <c r="E94" s="30"/>
      <c r="F94" s="30"/>
      <c r="G94" s="30"/>
      <c r="H94" s="30"/>
      <c r="I94" s="30"/>
    </row>
    <row r="95" spans="4:9" ht="15.75" customHeight="1" x14ac:dyDescent="0.2">
      <c r="D95" s="30"/>
      <c r="E95" s="30"/>
      <c r="F95" s="30"/>
      <c r="G95" s="30"/>
      <c r="H95" s="30"/>
      <c r="I95" s="30"/>
    </row>
    <row r="96" spans="4:9" ht="15.75" customHeight="1" x14ac:dyDescent="0.2">
      <c r="D96" s="30"/>
      <c r="E96" s="30"/>
      <c r="F96" s="30"/>
      <c r="G96" s="30"/>
      <c r="H96" s="30"/>
      <c r="I96" s="30"/>
    </row>
    <row r="97" spans="4:9" ht="15.75" customHeight="1" x14ac:dyDescent="0.2">
      <c r="D97" s="30"/>
      <c r="E97" s="30"/>
      <c r="F97" s="30"/>
      <c r="G97" s="30"/>
      <c r="H97" s="30"/>
      <c r="I97" s="30"/>
    </row>
    <row r="98" spans="4:9" ht="15.75" customHeight="1" x14ac:dyDescent="0.2">
      <c r="D98" s="30"/>
      <c r="E98" s="30"/>
      <c r="F98" s="30"/>
      <c r="G98" s="30"/>
      <c r="H98" s="30"/>
      <c r="I98" s="30"/>
    </row>
    <row r="99" spans="4:9" ht="15.75" customHeight="1" x14ac:dyDescent="0.2">
      <c r="D99" s="30"/>
      <c r="E99" s="30"/>
      <c r="F99" s="30"/>
      <c r="G99" s="30"/>
      <c r="H99" s="30"/>
      <c r="I99" s="30"/>
    </row>
    <row r="100" spans="4:9" ht="15.75" customHeight="1" x14ac:dyDescent="0.2">
      <c r="D100" s="30"/>
      <c r="E100" s="30"/>
      <c r="F100" s="30"/>
      <c r="G100" s="30"/>
      <c r="H100" s="30"/>
      <c r="I100" s="30"/>
    </row>
    <row r="101" spans="4:9" ht="15.75" customHeight="1" x14ac:dyDescent="0.2">
      <c r="D101" s="30"/>
      <c r="E101" s="30"/>
      <c r="F101" s="30"/>
      <c r="G101" s="30"/>
      <c r="H101" s="30"/>
      <c r="I101" s="30"/>
    </row>
    <row r="102" spans="4:9" ht="15.75" customHeight="1" x14ac:dyDescent="0.2">
      <c r="D102" s="30"/>
      <c r="E102" s="30"/>
      <c r="F102" s="30"/>
      <c r="G102" s="30"/>
      <c r="H102" s="30"/>
      <c r="I102" s="30"/>
    </row>
    <row r="103" spans="4:9" ht="15.75" customHeight="1" x14ac:dyDescent="0.2">
      <c r="D103" s="30"/>
      <c r="E103" s="30"/>
      <c r="F103" s="30"/>
      <c r="G103" s="30"/>
      <c r="H103" s="30"/>
      <c r="I103" s="30"/>
    </row>
    <row r="104" spans="4:9" ht="15.75" customHeight="1" x14ac:dyDescent="0.2">
      <c r="D104" s="30"/>
      <c r="E104" s="30"/>
      <c r="F104" s="30"/>
      <c r="G104" s="30"/>
      <c r="H104" s="30"/>
      <c r="I104" s="30"/>
    </row>
    <row r="105" spans="4:9" ht="15.75" customHeight="1" x14ac:dyDescent="0.2">
      <c r="D105" s="30"/>
      <c r="E105" s="30"/>
      <c r="F105" s="30"/>
      <c r="G105" s="30"/>
      <c r="H105" s="30"/>
      <c r="I105" s="30"/>
    </row>
    <row r="106" spans="4:9" ht="15.75" customHeight="1" x14ac:dyDescent="0.2">
      <c r="D106" s="30"/>
      <c r="E106" s="30"/>
      <c r="F106" s="30"/>
      <c r="G106" s="30"/>
      <c r="H106" s="30"/>
      <c r="I106" s="30"/>
    </row>
    <row r="107" spans="4:9" ht="15.75" customHeight="1" x14ac:dyDescent="0.2">
      <c r="D107" s="30"/>
      <c r="E107" s="30"/>
      <c r="F107" s="30"/>
      <c r="G107" s="30"/>
      <c r="H107" s="30"/>
      <c r="I107" s="30"/>
    </row>
    <row r="108" spans="4:9" ht="15.75" customHeight="1" x14ac:dyDescent="0.2">
      <c r="D108" s="30"/>
      <c r="E108" s="30"/>
      <c r="F108" s="30"/>
      <c r="G108" s="30"/>
      <c r="H108" s="30"/>
      <c r="I108" s="30"/>
    </row>
    <row r="109" spans="4:9" ht="15.75" customHeight="1" x14ac:dyDescent="0.2">
      <c r="D109" s="30"/>
      <c r="E109" s="30"/>
      <c r="F109" s="30"/>
      <c r="G109" s="30"/>
      <c r="H109" s="30"/>
      <c r="I109" s="30"/>
    </row>
    <row r="110" spans="4:9" ht="15.75" customHeight="1" x14ac:dyDescent="0.2">
      <c r="D110" s="30"/>
      <c r="E110" s="30"/>
      <c r="F110" s="30"/>
      <c r="G110" s="30"/>
      <c r="H110" s="30"/>
      <c r="I110" s="30"/>
    </row>
    <row r="111" spans="4:9" ht="15.75" customHeight="1" x14ac:dyDescent="0.2">
      <c r="D111" s="30"/>
      <c r="E111" s="30"/>
      <c r="F111" s="30"/>
      <c r="G111" s="30"/>
      <c r="H111" s="30"/>
      <c r="I111" s="30"/>
    </row>
    <row r="112" spans="4:9" ht="15.75" customHeight="1" x14ac:dyDescent="0.2">
      <c r="D112" s="30"/>
      <c r="E112" s="30"/>
      <c r="F112" s="30"/>
      <c r="G112" s="30"/>
      <c r="H112" s="30"/>
      <c r="I112" s="30"/>
    </row>
    <row r="113" spans="4:9" ht="15.75" customHeight="1" x14ac:dyDescent="0.2">
      <c r="D113" s="30"/>
      <c r="E113" s="30"/>
      <c r="F113" s="30"/>
      <c r="G113" s="30"/>
      <c r="H113" s="30"/>
      <c r="I113" s="30"/>
    </row>
    <row r="114" spans="4:9" ht="15.75" customHeight="1" x14ac:dyDescent="0.2">
      <c r="D114" s="30"/>
      <c r="E114" s="30"/>
      <c r="F114" s="30"/>
      <c r="G114" s="30"/>
      <c r="H114" s="30"/>
      <c r="I114" s="30"/>
    </row>
    <row r="115" spans="4:9" ht="15.75" customHeight="1" x14ac:dyDescent="0.2">
      <c r="D115" s="30"/>
      <c r="E115" s="30"/>
      <c r="F115" s="30"/>
      <c r="G115" s="30"/>
      <c r="H115" s="30"/>
      <c r="I115" s="30"/>
    </row>
    <row r="116" spans="4:9" ht="15.75" customHeight="1" x14ac:dyDescent="0.2">
      <c r="D116" s="30"/>
      <c r="E116" s="30"/>
      <c r="F116" s="30"/>
      <c r="G116" s="30"/>
      <c r="H116" s="30"/>
      <c r="I116" s="30"/>
    </row>
    <row r="117" spans="4:9" ht="15.75" customHeight="1" x14ac:dyDescent="0.2">
      <c r="D117" s="30"/>
      <c r="E117" s="30"/>
      <c r="F117" s="30"/>
      <c r="G117" s="30"/>
      <c r="H117" s="30"/>
      <c r="I117" s="30"/>
    </row>
    <row r="118" spans="4:9" ht="15.75" customHeight="1" x14ac:dyDescent="0.2">
      <c r="D118" s="30"/>
      <c r="E118" s="30"/>
      <c r="F118" s="30"/>
      <c r="G118" s="30"/>
      <c r="H118" s="30"/>
      <c r="I118" s="30"/>
    </row>
    <row r="119" spans="4:9" ht="15.75" customHeight="1" x14ac:dyDescent="0.2">
      <c r="D119" s="30"/>
      <c r="E119" s="30"/>
      <c r="F119" s="30"/>
      <c r="G119" s="30"/>
      <c r="H119" s="30"/>
      <c r="I119" s="30"/>
    </row>
    <row r="120" spans="4:9" ht="15.75" customHeight="1" x14ac:dyDescent="0.2">
      <c r="D120" s="30"/>
      <c r="E120" s="30"/>
      <c r="F120" s="30"/>
      <c r="G120" s="30"/>
      <c r="H120" s="30"/>
      <c r="I120" s="30"/>
    </row>
    <row r="121" spans="4:9" ht="15.75" customHeight="1" x14ac:dyDescent="0.2">
      <c r="D121" s="30"/>
      <c r="E121" s="30"/>
      <c r="F121" s="30"/>
      <c r="G121" s="30"/>
      <c r="H121" s="30"/>
      <c r="I121" s="30"/>
    </row>
    <row r="122" spans="4:9" ht="15.75" customHeight="1" x14ac:dyDescent="0.2">
      <c r="D122" s="30"/>
      <c r="E122" s="30"/>
      <c r="F122" s="30"/>
      <c r="G122" s="30"/>
      <c r="H122" s="30"/>
      <c r="I122" s="30"/>
    </row>
    <row r="123" spans="4:9" ht="15.75" customHeight="1" x14ac:dyDescent="0.2">
      <c r="D123" s="30"/>
      <c r="E123" s="30"/>
      <c r="F123" s="30"/>
      <c r="G123" s="30"/>
      <c r="H123" s="30"/>
      <c r="I123" s="30"/>
    </row>
    <row r="124" spans="4:9" ht="15.75" customHeight="1" x14ac:dyDescent="0.2">
      <c r="D124" s="30"/>
      <c r="E124" s="30"/>
      <c r="F124" s="30"/>
      <c r="G124" s="30"/>
      <c r="H124" s="30"/>
      <c r="I124" s="30"/>
    </row>
    <row r="125" spans="4:9" ht="15.75" customHeight="1" x14ac:dyDescent="0.2">
      <c r="D125" s="30"/>
      <c r="E125" s="30"/>
      <c r="F125" s="30"/>
      <c r="G125" s="30"/>
      <c r="H125" s="30"/>
      <c r="I125" s="30"/>
    </row>
    <row r="126" spans="4:9" ht="15.75" customHeight="1" x14ac:dyDescent="0.2"/>
    <row r="127" spans="4:9" ht="15.75" customHeight="1" x14ac:dyDescent="0.2"/>
    <row r="128" spans="4:9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</sheetData>
  <autoFilter ref="A3:AK44" xr:uid="{1632B14B-6393-4CBA-AAA1-7E76B334FF75}">
    <sortState xmlns:xlrd2="http://schemas.microsoft.com/office/spreadsheetml/2017/richdata2" ref="A4:AK44">
      <sortCondition ref="B3:B44"/>
    </sortState>
  </autoFilter>
  <mergeCells count="5">
    <mergeCell ref="D2:F2"/>
    <mergeCell ref="G2:I2"/>
    <mergeCell ref="T2:U2"/>
    <mergeCell ref="V2:W2"/>
    <mergeCell ref="X2:Y2"/>
  </mergeCells>
  <conditionalFormatting sqref="J3:M3">
    <cfRule type="cellIs" dxfId="0" priority="1" operator="equal">
      <formula>0</formula>
    </cfRule>
  </conditionalFormatting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09C1-E0C0-4410-BB90-3D5861E4A2A9}">
  <dimension ref="A1:L90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20.1640625" bestFit="1" customWidth="1"/>
    <col min="2" max="2" width="20.1640625" customWidth="1"/>
    <col min="4" max="4" width="20.1640625" bestFit="1" customWidth="1"/>
    <col min="10" max="10" width="20.1640625" bestFit="1" customWidth="1"/>
  </cols>
  <sheetData>
    <row r="1" spans="1:12" x14ac:dyDescent="0.2">
      <c r="A1" s="41" t="s">
        <v>71</v>
      </c>
      <c r="B1" s="41"/>
      <c r="D1" s="41" t="s">
        <v>4</v>
      </c>
      <c r="J1" s="49" t="s">
        <v>2930</v>
      </c>
      <c r="K1" s="49" t="s">
        <v>2929</v>
      </c>
      <c r="L1" s="52" t="s">
        <v>2927</v>
      </c>
    </row>
    <row r="2" spans="1:12" x14ac:dyDescent="0.2">
      <c r="A2" s="41" t="s">
        <v>63</v>
      </c>
      <c r="B2" s="41"/>
      <c r="D2" s="41" t="s">
        <v>63</v>
      </c>
      <c r="J2" s="50" t="s">
        <v>74</v>
      </c>
      <c r="K2" s="50" t="s">
        <v>77</v>
      </c>
      <c r="L2" s="53" t="s">
        <v>3011</v>
      </c>
    </row>
    <row r="3" spans="1:12" x14ac:dyDescent="0.2">
      <c r="A3" t="s">
        <v>597</v>
      </c>
      <c r="B3" t="s">
        <v>2789</v>
      </c>
      <c r="D3" t="s">
        <v>354</v>
      </c>
      <c r="E3" t="s">
        <v>77</v>
      </c>
      <c r="J3" s="50" t="s">
        <v>82</v>
      </c>
      <c r="K3" s="50" t="s">
        <v>77</v>
      </c>
      <c r="L3" s="53" t="s">
        <v>3012</v>
      </c>
    </row>
    <row r="4" spans="1:12" x14ac:dyDescent="0.2">
      <c r="A4" t="s">
        <v>311</v>
      </c>
      <c r="B4" t="s">
        <v>77</v>
      </c>
      <c r="D4" t="s">
        <v>193</v>
      </c>
      <c r="E4" t="s">
        <v>73</v>
      </c>
      <c r="J4" s="50" t="s">
        <v>87</v>
      </c>
      <c r="K4" s="50" t="s">
        <v>77</v>
      </c>
      <c r="L4" s="53" t="s">
        <v>3013</v>
      </c>
    </row>
    <row r="5" spans="1:12" x14ac:dyDescent="0.2">
      <c r="A5" t="s">
        <v>152</v>
      </c>
      <c r="B5" t="s">
        <v>77</v>
      </c>
      <c r="D5" t="s">
        <v>231</v>
      </c>
      <c r="E5" t="s">
        <v>77</v>
      </c>
      <c r="J5" s="50" t="s">
        <v>97</v>
      </c>
      <c r="K5" s="50" t="s">
        <v>77</v>
      </c>
      <c r="L5" s="53" t="s">
        <v>3014</v>
      </c>
    </row>
    <row r="6" spans="1:12" x14ac:dyDescent="0.2">
      <c r="A6" t="s">
        <v>354</v>
      </c>
      <c r="B6" t="s">
        <v>77</v>
      </c>
      <c r="D6" t="s">
        <v>186</v>
      </c>
      <c r="E6" t="s">
        <v>73</v>
      </c>
      <c r="J6" s="50" t="s">
        <v>378</v>
      </c>
      <c r="K6" s="50" t="s">
        <v>73</v>
      </c>
      <c r="L6" s="53" t="s">
        <v>3015</v>
      </c>
    </row>
    <row r="7" spans="1:12" x14ac:dyDescent="0.2">
      <c r="A7" t="s">
        <v>147</v>
      </c>
      <c r="B7" t="s">
        <v>77</v>
      </c>
      <c r="D7" t="s">
        <v>642</v>
      </c>
      <c r="E7" t="s">
        <v>73</v>
      </c>
      <c r="J7" s="50" t="s">
        <v>385</v>
      </c>
      <c r="K7" s="50" t="s">
        <v>73</v>
      </c>
      <c r="L7" s="53" t="s">
        <v>3016</v>
      </c>
    </row>
    <row r="8" spans="1:12" x14ac:dyDescent="0.2">
      <c r="A8" t="s">
        <v>641</v>
      </c>
      <c r="B8" t="s">
        <v>77</v>
      </c>
      <c r="D8" t="s">
        <v>168</v>
      </c>
      <c r="E8" t="s">
        <v>77</v>
      </c>
      <c r="J8" s="50" t="s">
        <v>389</v>
      </c>
      <c r="K8" s="50" t="s">
        <v>77</v>
      </c>
      <c r="L8" s="53" t="s">
        <v>3017</v>
      </c>
    </row>
    <row r="9" spans="1:12" x14ac:dyDescent="0.2">
      <c r="A9" t="s">
        <v>642</v>
      </c>
      <c r="B9" t="s">
        <v>73</v>
      </c>
      <c r="D9" t="s">
        <v>260</v>
      </c>
      <c r="E9" t="s">
        <v>77</v>
      </c>
      <c r="J9" s="50" t="s">
        <v>645</v>
      </c>
      <c r="K9" s="50" t="s">
        <v>77</v>
      </c>
      <c r="L9" s="53" t="s">
        <v>3018</v>
      </c>
    </row>
    <row r="10" spans="1:12" x14ac:dyDescent="0.2">
      <c r="A10" t="s">
        <v>160</v>
      </c>
      <c r="B10" t="s">
        <v>73</v>
      </c>
      <c r="D10" t="s">
        <v>609</v>
      </c>
      <c r="E10" t="s">
        <v>77</v>
      </c>
      <c r="J10" s="50" t="s">
        <v>123</v>
      </c>
      <c r="K10" s="50" t="s">
        <v>77</v>
      </c>
      <c r="L10" s="53" t="s">
        <v>3019</v>
      </c>
    </row>
    <row r="11" spans="1:12" x14ac:dyDescent="0.2">
      <c r="A11" t="s">
        <v>579</v>
      </c>
      <c r="B11" t="s">
        <v>2789</v>
      </c>
      <c r="D11" t="s">
        <v>378</v>
      </c>
      <c r="E11" t="s">
        <v>73</v>
      </c>
      <c r="J11" s="50" t="s">
        <v>131</v>
      </c>
      <c r="K11" s="50" t="s">
        <v>73</v>
      </c>
      <c r="L11" s="53" t="s">
        <v>2931</v>
      </c>
    </row>
    <row r="12" spans="1:12" x14ac:dyDescent="0.2">
      <c r="A12" t="s">
        <v>248</v>
      </c>
      <c r="B12" t="s">
        <v>77</v>
      </c>
      <c r="D12" t="s">
        <v>333</v>
      </c>
      <c r="E12" t="s">
        <v>73</v>
      </c>
      <c r="J12" s="50" t="s">
        <v>138</v>
      </c>
      <c r="K12" s="50" t="s">
        <v>73</v>
      </c>
      <c r="L12" s="54" t="s">
        <v>2932</v>
      </c>
    </row>
    <row r="13" spans="1:12" x14ac:dyDescent="0.2">
      <c r="A13" t="s">
        <v>563</v>
      </c>
      <c r="B13" t="s">
        <v>77</v>
      </c>
      <c r="D13" t="s">
        <v>656</v>
      </c>
      <c r="E13" t="s">
        <v>77</v>
      </c>
      <c r="J13" s="50" t="s">
        <v>142</v>
      </c>
      <c r="K13" s="50" t="s">
        <v>73</v>
      </c>
      <c r="L13" s="54" t="s">
        <v>2933</v>
      </c>
    </row>
    <row r="14" spans="1:12" x14ac:dyDescent="0.2">
      <c r="A14" t="s">
        <v>193</v>
      </c>
      <c r="B14" t="s">
        <v>73</v>
      </c>
      <c r="D14" t="s">
        <v>156</v>
      </c>
      <c r="E14" t="s">
        <v>73</v>
      </c>
      <c r="J14" s="50" t="s">
        <v>146</v>
      </c>
      <c r="K14" s="50" t="s">
        <v>77</v>
      </c>
      <c r="L14" s="54" t="s">
        <v>2934</v>
      </c>
    </row>
    <row r="15" spans="1:12" x14ac:dyDescent="0.2">
      <c r="A15" t="s">
        <v>333</v>
      </c>
      <c r="B15" t="s">
        <v>73</v>
      </c>
      <c r="D15" t="s">
        <v>464</v>
      </c>
      <c r="E15" t="s">
        <v>77</v>
      </c>
      <c r="J15" s="50" t="s">
        <v>147</v>
      </c>
      <c r="K15" s="50" t="s">
        <v>77</v>
      </c>
      <c r="L15" s="54" t="s">
        <v>2935</v>
      </c>
    </row>
    <row r="16" spans="1:12" x14ac:dyDescent="0.2">
      <c r="A16" t="s">
        <v>566</v>
      </c>
      <c r="B16" t="s">
        <v>77</v>
      </c>
      <c r="D16" t="s">
        <v>306</v>
      </c>
      <c r="E16" t="s">
        <v>77</v>
      </c>
      <c r="J16" s="50" t="s">
        <v>152</v>
      </c>
      <c r="K16" s="50" t="s">
        <v>77</v>
      </c>
      <c r="L16" s="54" t="s">
        <v>2936</v>
      </c>
    </row>
    <row r="17" spans="1:12" x14ac:dyDescent="0.2">
      <c r="A17" t="s">
        <v>643</v>
      </c>
      <c r="B17" t="s">
        <v>2789</v>
      </c>
      <c r="D17" t="s">
        <v>272</v>
      </c>
      <c r="E17" t="s">
        <v>77</v>
      </c>
      <c r="J17" s="50" t="s">
        <v>156</v>
      </c>
      <c r="K17" s="50" t="s">
        <v>73</v>
      </c>
      <c r="L17" s="54" t="s">
        <v>2937</v>
      </c>
    </row>
    <row r="18" spans="1:12" x14ac:dyDescent="0.2">
      <c r="A18" t="s">
        <v>273</v>
      </c>
      <c r="B18" t="s">
        <v>77</v>
      </c>
      <c r="D18" t="s">
        <v>178</v>
      </c>
      <c r="E18" t="s">
        <v>73</v>
      </c>
      <c r="J18" s="50" t="s">
        <v>160</v>
      </c>
      <c r="K18" s="50" t="s">
        <v>73</v>
      </c>
      <c r="L18" s="54" t="s">
        <v>2938</v>
      </c>
    </row>
    <row r="19" spans="1:12" x14ac:dyDescent="0.2">
      <c r="A19" t="s">
        <v>202</v>
      </c>
      <c r="B19" t="s">
        <v>77</v>
      </c>
      <c r="D19" t="s">
        <v>282</v>
      </c>
      <c r="E19" t="s">
        <v>77</v>
      </c>
      <c r="J19" s="50" t="s">
        <v>163</v>
      </c>
      <c r="K19" s="50" t="s">
        <v>73</v>
      </c>
      <c r="L19" s="54" t="s">
        <v>2939</v>
      </c>
    </row>
    <row r="20" spans="1:12" x14ac:dyDescent="0.2">
      <c r="A20" t="s">
        <v>267</v>
      </c>
      <c r="B20" t="s">
        <v>73</v>
      </c>
      <c r="D20" t="s">
        <v>123</v>
      </c>
      <c r="E20" t="s">
        <v>77</v>
      </c>
      <c r="J20" s="50" t="s">
        <v>448</v>
      </c>
      <c r="K20" s="50" t="s">
        <v>77</v>
      </c>
      <c r="L20" s="54" t="s">
        <v>2940</v>
      </c>
    </row>
    <row r="21" spans="1:12" x14ac:dyDescent="0.2">
      <c r="A21" t="s">
        <v>274</v>
      </c>
      <c r="B21" t="s">
        <v>77</v>
      </c>
      <c r="D21" t="s">
        <v>563</v>
      </c>
      <c r="E21" t="s">
        <v>77</v>
      </c>
      <c r="J21" s="50" t="s">
        <v>168</v>
      </c>
      <c r="K21" s="50" t="s">
        <v>77</v>
      </c>
      <c r="L21" s="54" t="s">
        <v>2941</v>
      </c>
    </row>
    <row r="22" spans="1:12" x14ac:dyDescent="0.2">
      <c r="A22" t="s">
        <v>487</v>
      </c>
      <c r="B22" t="s">
        <v>77</v>
      </c>
      <c r="D22" t="s">
        <v>210</v>
      </c>
      <c r="E22" t="s">
        <v>73</v>
      </c>
      <c r="J22" s="50" t="s">
        <v>170</v>
      </c>
      <c r="K22" s="50" t="s">
        <v>77</v>
      </c>
      <c r="L22" s="54" t="s">
        <v>2942</v>
      </c>
    </row>
    <row r="23" spans="1:12" x14ac:dyDescent="0.2">
      <c r="A23" t="s">
        <v>448</v>
      </c>
      <c r="B23" t="s">
        <v>77</v>
      </c>
      <c r="D23" t="s">
        <v>202</v>
      </c>
      <c r="E23" t="s">
        <v>77</v>
      </c>
      <c r="J23" s="50" t="s">
        <v>178</v>
      </c>
      <c r="K23" s="50" t="s">
        <v>73</v>
      </c>
      <c r="L23" s="54" t="s">
        <v>2943</v>
      </c>
    </row>
    <row r="24" spans="1:12" x14ac:dyDescent="0.2">
      <c r="A24" t="s">
        <v>312</v>
      </c>
      <c r="B24" t="s">
        <v>73</v>
      </c>
      <c r="D24" t="s">
        <v>389</v>
      </c>
      <c r="E24" t="s">
        <v>77</v>
      </c>
      <c r="J24" s="50" t="s">
        <v>464</v>
      </c>
      <c r="K24" s="50" t="s">
        <v>77</v>
      </c>
      <c r="L24" s="54" t="s">
        <v>2944</v>
      </c>
    </row>
    <row r="25" spans="1:12" x14ac:dyDescent="0.2">
      <c r="A25" t="s">
        <v>163</v>
      </c>
      <c r="B25" t="s">
        <v>73</v>
      </c>
      <c r="D25" t="s">
        <v>648</v>
      </c>
      <c r="E25" t="s">
        <v>73</v>
      </c>
      <c r="J25" s="50" t="s">
        <v>181</v>
      </c>
      <c r="K25" s="50" t="s">
        <v>77</v>
      </c>
      <c r="L25" s="54" t="s">
        <v>2945</v>
      </c>
    </row>
    <row r="26" spans="1:12" x14ac:dyDescent="0.2">
      <c r="A26" t="s">
        <v>97</v>
      </c>
      <c r="B26" t="s">
        <v>77</v>
      </c>
      <c r="D26" t="s">
        <v>239</v>
      </c>
      <c r="E26" t="s">
        <v>77</v>
      </c>
      <c r="J26" s="50" t="s">
        <v>185</v>
      </c>
      <c r="K26" s="50" t="s">
        <v>73</v>
      </c>
      <c r="L26" s="54" t="s">
        <v>2946</v>
      </c>
    </row>
    <row r="27" spans="1:12" x14ac:dyDescent="0.2">
      <c r="A27" t="s">
        <v>485</v>
      </c>
      <c r="B27" t="s">
        <v>73</v>
      </c>
      <c r="D27" t="s">
        <v>385</v>
      </c>
      <c r="E27" t="s">
        <v>73</v>
      </c>
      <c r="J27" s="50" t="s">
        <v>475</v>
      </c>
      <c r="K27" s="50" t="s">
        <v>73</v>
      </c>
      <c r="L27" s="54" t="s">
        <v>2947</v>
      </c>
    </row>
    <row r="28" spans="1:12" x14ac:dyDescent="0.2">
      <c r="A28" t="s">
        <v>340</v>
      </c>
      <c r="B28" t="s">
        <v>77</v>
      </c>
      <c r="D28" t="s">
        <v>520</v>
      </c>
      <c r="E28" t="s">
        <v>77</v>
      </c>
      <c r="J28" s="50" t="s">
        <v>186</v>
      </c>
      <c r="K28" s="50" t="s">
        <v>73</v>
      </c>
      <c r="L28" s="54" t="s">
        <v>2948</v>
      </c>
    </row>
    <row r="29" spans="1:12" x14ac:dyDescent="0.2">
      <c r="A29" t="s">
        <v>644</v>
      </c>
      <c r="B29" t="s">
        <v>73</v>
      </c>
      <c r="D29" t="s">
        <v>229</v>
      </c>
      <c r="E29" t="s">
        <v>73</v>
      </c>
      <c r="J29" s="50" t="s">
        <v>193</v>
      </c>
      <c r="K29" s="50" t="s">
        <v>73</v>
      </c>
      <c r="L29" s="54" t="s">
        <v>2949</v>
      </c>
    </row>
    <row r="30" spans="1:12" x14ac:dyDescent="0.2">
      <c r="A30" t="s">
        <v>287</v>
      </c>
      <c r="B30" t="s">
        <v>77</v>
      </c>
      <c r="D30" t="s">
        <v>253</v>
      </c>
      <c r="E30" t="s">
        <v>73</v>
      </c>
      <c r="J30" s="50" t="s">
        <v>479</v>
      </c>
      <c r="K30" s="50" t="s">
        <v>73</v>
      </c>
      <c r="L30" s="54" t="s">
        <v>2950</v>
      </c>
    </row>
    <row r="31" spans="1:12" x14ac:dyDescent="0.2">
      <c r="A31" t="s">
        <v>645</v>
      </c>
      <c r="B31" t="s">
        <v>77</v>
      </c>
      <c r="D31" t="s">
        <v>163</v>
      </c>
      <c r="E31" t="s">
        <v>73</v>
      </c>
      <c r="J31" s="50" t="s">
        <v>198</v>
      </c>
      <c r="K31" s="50" t="s">
        <v>77</v>
      </c>
      <c r="L31" s="54" t="s">
        <v>2951</v>
      </c>
    </row>
    <row r="32" spans="1:12" x14ac:dyDescent="0.2">
      <c r="A32" t="s">
        <v>646</v>
      </c>
      <c r="B32" t="s">
        <v>77</v>
      </c>
      <c r="D32" t="s">
        <v>645</v>
      </c>
      <c r="E32" t="s">
        <v>77</v>
      </c>
      <c r="J32" s="50" t="s">
        <v>656</v>
      </c>
      <c r="K32" s="50" t="s">
        <v>77</v>
      </c>
      <c r="L32" s="54" t="s">
        <v>2952</v>
      </c>
    </row>
    <row r="33" spans="1:12" x14ac:dyDescent="0.2">
      <c r="A33" t="s">
        <v>316</v>
      </c>
      <c r="B33" t="s">
        <v>77</v>
      </c>
      <c r="D33" t="s">
        <v>340</v>
      </c>
      <c r="E33" t="s">
        <v>77</v>
      </c>
      <c r="J33" s="50" t="s">
        <v>485</v>
      </c>
      <c r="K33" s="50" t="s">
        <v>73</v>
      </c>
      <c r="L33" s="54" t="s">
        <v>2953</v>
      </c>
    </row>
    <row r="34" spans="1:12" x14ac:dyDescent="0.2">
      <c r="A34" t="s">
        <v>647</v>
      </c>
      <c r="B34" t="s">
        <v>2789</v>
      </c>
      <c r="D34" t="s">
        <v>347</v>
      </c>
      <c r="E34" t="s">
        <v>77</v>
      </c>
      <c r="J34" s="50" t="s">
        <v>487</v>
      </c>
      <c r="K34" s="50" t="s">
        <v>77</v>
      </c>
      <c r="L34" s="54" t="s">
        <v>2954</v>
      </c>
    </row>
    <row r="35" spans="1:12" x14ac:dyDescent="0.2">
      <c r="A35" t="s">
        <v>306</v>
      </c>
      <c r="B35" t="s">
        <v>77</v>
      </c>
      <c r="D35" t="s">
        <v>181</v>
      </c>
      <c r="E35" t="s">
        <v>77</v>
      </c>
      <c r="J35" s="50" t="s">
        <v>202</v>
      </c>
      <c r="K35" s="50" t="s">
        <v>77</v>
      </c>
      <c r="L35" s="54" t="s">
        <v>2955</v>
      </c>
    </row>
    <row r="36" spans="1:12" x14ac:dyDescent="0.2">
      <c r="A36" t="s">
        <v>272</v>
      </c>
      <c r="B36" t="s">
        <v>77</v>
      </c>
      <c r="D36" t="s">
        <v>646</v>
      </c>
      <c r="E36" t="s">
        <v>77</v>
      </c>
      <c r="J36" s="50" t="s">
        <v>210</v>
      </c>
      <c r="K36" s="50" t="s">
        <v>73</v>
      </c>
      <c r="L36" s="54" t="s">
        <v>2956</v>
      </c>
    </row>
    <row r="37" spans="1:12" x14ac:dyDescent="0.2">
      <c r="A37" t="s">
        <v>520</v>
      </c>
      <c r="B37" t="s">
        <v>77</v>
      </c>
      <c r="D37" t="s">
        <v>314</v>
      </c>
      <c r="E37" t="s">
        <v>77</v>
      </c>
      <c r="J37" s="50" t="s">
        <v>217</v>
      </c>
      <c r="K37" s="50" t="s">
        <v>77</v>
      </c>
      <c r="L37" s="54" t="s">
        <v>2957</v>
      </c>
    </row>
    <row r="38" spans="1:12" x14ac:dyDescent="0.2">
      <c r="A38" t="s">
        <v>170</v>
      </c>
      <c r="B38" t="s">
        <v>77</v>
      </c>
      <c r="D38" t="s">
        <v>485</v>
      </c>
      <c r="E38" t="s">
        <v>73</v>
      </c>
      <c r="J38" s="50" t="s">
        <v>219</v>
      </c>
      <c r="K38" s="50" t="s">
        <v>77</v>
      </c>
      <c r="L38" s="54" t="s">
        <v>2958</v>
      </c>
    </row>
    <row r="39" spans="1:12" x14ac:dyDescent="0.2">
      <c r="A39" t="s">
        <v>605</v>
      </c>
      <c r="B39" t="s">
        <v>77</v>
      </c>
      <c r="D39" t="s">
        <v>650</v>
      </c>
      <c r="E39" t="s">
        <v>2789</v>
      </c>
      <c r="J39" s="50" t="s">
        <v>220</v>
      </c>
      <c r="K39" s="50" t="s">
        <v>77</v>
      </c>
      <c r="L39" s="54" t="s">
        <v>2959</v>
      </c>
    </row>
    <row r="40" spans="1:12" x14ac:dyDescent="0.2">
      <c r="A40" t="s">
        <v>552</v>
      </c>
      <c r="B40" t="s">
        <v>2789</v>
      </c>
      <c r="D40" t="s">
        <v>222</v>
      </c>
      <c r="E40" t="s">
        <v>73</v>
      </c>
      <c r="J40" s="50" t="s">
        <v>222</v>
      </c>
      <c r="K40" s="50" t="s">
        <v>73</v>
      </c>
      <c r="L40" s="54" t="s">
        <v>2960</v>
      </c>
    </row>
    <row r="41" spans="1:12" x14ac:dyDescent="0.2">
      <c r="A41" t="s">
        <v>222</v>
      </c>
      <c r="B41" t="s">
        <v>73</v>
      </c>
      <c r="D41" t="s">
        <v>295</v>
      </c>
      <c r="E41" t="s">
        <v>77</v>
      </c>
      <c r="J41" s="50" t="s">
        <v>509</v>
      </c>
      <c r="K41" s="50" t="s">
        <v>77</v>
      </c>
      <c r="L41" s="54" t="s">
        <v>2961</v>
      </c>
    </row>
    <row r="42" spans="1:12" x14ac:dyDescent="0.2">
      <c r="A42" t="s">
        <v>648</v>
      </c>
      <c r="B42" t="s">
        <v>73</v>
      </c>
      <c r="D42" t="s">
        <v>131</v>
      </c>
      <c r="E42" t="s">
        <v>73</v>
      </c>
      <c r="J42" s="50" t="s">
        <v>229</v>
      </c>
      <c r="K42" s="50" t="s">
        <v>73</v>
      </c>
      <c r="L42" s="54" t="s">
        <v>2962</v>
      </c>
    </row>
    <row r="43" spans="1:12" x14ac:dyDescent="0.2">
      <c r="A43" t="s">
        <v>475</v>
      </c>
      <c r="B43" t="s">
        <v>73</v>
      </c>
      <c r="D43" t="s">
        <v>198</v>
      </c>
      <c r="E43" t="s">
        <v>77</v>
      </c>
      <c r="J43" s="50" t="s">
        <v>231</v>
      </c>
      <c r="K43" s="50" t="s">
        <v>77</v>
      </c>
      <c r="L43" s="54" t="s">
        <v>2963</v>
      </c>
    </row>
    <row r="44" spans="1:12" x14ac:dyDescent="0.2">
      <c r="A44" t="s">
        <v>142</v>
      </c>
      <c r="B44" t="s">
        <v>73</v>
      </c>
      <c r="J44" s="50" t="s">
        <v>520</v>
      </c>
      <c r="K44" s="50" t="s">
        <v>77</v>
      </c>
      <c r="L44" s="54" t="s">
        <v>2964</v>
      </c>
    </row>
    <row r="45" spans="1:12" x14ac:dyDescent="0.2">
      <c r="A45" t="s">
        <v>570</v>
      </c>
      <c r="B45" t="s">
        <v>2789</v>
      </c>
      <c r="J45" s="50" t="s">
        <v>643</v>
      </c>
      <c r="K45" s="50" t="s">
        <v>2789</v>
      </c>
      <c r="L45" s="54" t="s">
        <v>2965</v>
      </c>
    </row>
    <row r="46" spans="1:12" x14ac:dyDescent="0.2">
      <c r="A46" t="s">
        <v>509</v>
      </c>
      <c r="B46" t="s">
        <v>77</v>
      </c>
      <c r="J46" s="50" t="s">
        <v>239</v>
      </c>
      <c r="K46" s="50" t="s">
        <v>77</v>
      </c>
      <c r="L46" s="54" t="s">
        <v>2966</v>
      </c>
    </row>
    <row r="47" spans="1:12" x14ac:dyDescent="0.2">
      <c r="A47" t="s">
        <v>479</v>
      </c>
      <c r="B47" t="s">
        <v>73</v>
      </c>
      <c r="J47" s="50" t="s">
        <v>243</v>
      </c>
      <c r="K47" s="50" t="s">
        <v>73</v>
      </c>
      <c r="L47" s="54" t="s">
        <v>2967</v>
      </c>
    </row>
    <row r="48" spans="1:12" x14ac:dyDescent="0.2">
      <c r="A48" t="s">
        <v>168</v>
      </c>
      <c r="B48" t="s">
        <v>77</v>
      </c>
      <c r="J48" s="50" t="s">
        <v>245</v>
      </c>
      <c r="K48" s="50" t="s">
        <v>77</v>
      </c>
      <c r="L48" s="54" t="s">
        <v>2968</v>
      </c>
    </row>
    <row r="49" spans="1:12" x14ac:dyDescent="0.2">
      <c r="A49" t="s">
        <v>146</v>
      </c>
      <c r="B49" t="s">
        <v>77</v>
      </c>
      <c r="J49" s="50" t="s">
        <v>644</v>
      </c>
      <c r="K49" s="50" t="s">
        <v>73</v>
      </c>
      <c r="L49" s="54" t="s">
        <v>2969</v>
      </c>
    </row>
    <row r="50" spans="1:12" x14ac:dyDescent="0.2">
      <c r="A50" t="s">
        <v>378</v>
      </c>
      <c r="B50" t="s">
        <v>73</v>
      </c>
      <c r="J50" s="50" t="s">
        <v>248</v>
      </c>
      <c r="K50" s="50" t="s">
        <v>77</v>
      </c>
      <c r="L50" s="54" t="s">
        <v>2970</v>
      </c>
    </row>
    <row r="51" spans="1:12" x14ac:dyDescent="0.2">
      <c r="A51" t="s">
        <v>389</v>
      </c>
      <c r="B51" t="s">
        <v>77</v>
      </c>
      <c r="J51" s="50" t="s">
        <v>253</v>
      </c>
      <c r="K51" s="50" t="s">
        <v>73</v>
      </c>
      <c r="L51" s="54" t="s">
        <v>2971</v>
      </c>
    </row>
    <row r="52" spans="1:12" x14ac:dyDescent="0.2">
      <c r="A52" t="s">
        <v>260</v>
      </c>
      <c r="B52" t="s">
        <v>77</v>
      </c>
      <c r="J52" s="50" t="s">
        <v>260</v>
      </c>
      <c r="K52" s="50" t="s">
        <v>77</v>
      </c>
      <c r="L52" s="54" t="s">
        <v>2972</v>
      </c>
    </row>
    <row r="53" spans="1:12" x14ac:dyDescent="0.2">
      <c r="A53" t="s">
        <v>313</v>
      </c>
      <c r="B53" t="s">
        <v>77</v>
      </c>
      <c r="J53" s="50" t="s">
        <v>552</v>
      </c>
      <c r="K53" s="50" t="s">
        <v>2789</v>
      </c>
      <c r="L53" s="54" t="s">
        <v>2973</v>
      </c>
    </row>
    <row r="54" spans="1:12" x14ac:dyDescent="0.2">
      <c r="A54" t="s">
        <v>82</v>
      </c>
      <c r="B54" t="s">
        <v>77</v>
      </c>
      <c r="J54" s="50" t="s">
        <v>266</v>
      </c>
      <c r="K54" s="50" t="s">
        <v>77</v>
      </c>
      <c r="L54" s="54" t="s">
        <v>2974</v>
      </c>
    </row>
    <row r="55" spans="1:12" x14ac:dyDescent="0.2">
      <c r="A55" t="s">
        <v>347</v>
      </c>
      <c r="B55" t="s">
        <v>77</v>
      </c>
      <c r="J55" s="50" t="s">
        <v>267</v>
      </c>
      <c r="K55" s="50" t="s">
        <v>73</v>
      </c>
      <c r="L55" s="54" t="s">
        <v>2975</v>
      </c>
    </row>
    <row r="56" spans="1:12" x14ac:dyDescent="0.2">
      <c r="A56" t="s">
        <v>220</v>
      </c>
      <c r="B56" t="s">
        <v>77</v>
      </c>
      <c r="J56" s="50" t="s">
        <v>272</v>
      </c>
      <c r="K56" s="50" t="s">
        <v>77</v>
      </c>
      <c r="L56" s="54" t="s">
        <v>2976</v>
      </c>
    </row>
    <row r="57" spans="1:12" x14ac:dyDescent="0.2">
      <c r="A57" t="s">
        <v>185</v>
      </c>
      <c r="B57" t="s">
        <v>73</v>
      </c>
      <c r="J57" s="50" t="s">
        <v>273</v>
      </c>
      <c r="K57" s="50" t="s">
        <v>77</v>
      </c>
      <c r="L57" s="54" t="s">
        <v>2977</v>
      </c>
    </row>
    <row r="58" spans="1:12" x14ac:dyDescent="0.2">
      <c r="A58" t="s">
        <v>650</v>
      </c>
      <c r="B58" t="s">
        <v>2789</v>
      </c>
      <c r="J58" s="50" t="s">
        <v>274</v>
      </c>
      <c r="K58" s="50" t="s">
        <v>77</v>
      </c>
      <c r="L58" s="54" t="s">
        <v>2978</v>
      </c>
    </row>
    <row r="59" spans="1:12" x14ac:dyDescent="0.2">
      <c r="A59" t="s">
        <v>123</v>
      </c>
      <c r="B59" t="s">
        <v>77</v>
      </c>
      <c r="J59" s="50" t="s">
        <v>642</v>
      </c>
      <c r="K59" s="50" t="s">
        <v>73</v>
      </c>
      <c r="L59" s="54" t="s">
        <v>2979</v>
      </c>
    </row>
    <row r="60" spans="1:12" x14ac:dyDescent="0.2">
      <c r="A60" t="s">
        <v>229</v>
      </c>
      <c r="B60" t="s">
        <v>73</v>
      </c>
      <c r="J60" s="50" t="s">
        <v>282</v>
      </c>
      <c r="K60" s="50" t="s">
        <v>77</v>
      </c>
      <c r="L60" s="54" t="s">
        <v>2980</v>
      </c>
    </row>
    <row r="61" spans="1:12" x14ac:dyDescent="0.2">
      <c r="A61" t="s">
        <v>288</v>
      </c>
      <c r="B61" t="s">
        <v>77</v>
      </c>
      <c r="J61" s="50" t="s">
        <v>563</v>
      </c>
      <c r="K61" s="50" t="s">
        <v>77</v>
      </c>
      <c r="L61" s="54" t="s">
        <v>2981</v>
      </c>
    </row>
    <row r="62" spans="1:12" x14ac:dyDescent="0.2">
      <c r="A62" t="s">
        <v>178</v>
      </c>
      <c r="B62" t="s">
        <v>73</v>
      </c>
      <c r="J62" s="50" t="s">
        <v>646</v>
      </c>
      <c r="K62" s="50" t="s">
        <v>77</v>
      </c>
      <c r="L62" s="54" t="s">
        <v>2982</v>
      </c>
    </row>
    <row r="63" spans="1:12" x14ac:dyDescent="0.2">
      <c r="A63" t="s">
        <v>156</v>
      </c>
      <c r="B63" t="s">
        <v>73</v>
      </c>
      <c r="J63" s="50" t="s">
        <v>566</v>
      </c>
      <c r="K63" s="50" t="s">
        <v>77</v>
      </c>
      <c r="L63" s="54" t="s">
        <v>2983</v>
      </c>
    </row>
    <row r="64" spans="1:12" x14ac:dyDescent="0.2">
      <c r="A64" t="s">
        <v>253</v>
      </c>
      <c r="B64" t="s">
        <v>73</v>
      </c>
      <c r="J64" s="50" t="s">
        <v>287</v>
      </c>
      <c r="K64" s="50" t="s">
        <v>77</v>
      </c>
      <c r="L64" s="54" t="s">
        <v>2984</v>
      </c>
    </row>
    <row r="65" spans="1:12" x14ac:dyDescent="0.2">
      <c r="A65" t="s">
        <v>210</v>
      </c>
      <c r="B65" t="s">
        <v>73</v>
      </c>
      <c r="J65" s="50" t="s">
        <v>288</v>
      </c>
      <c r="K65" s="50" t="s">
        <v>77</v>
      </c>
      <c r="L65" s="54" t="s">
        <v>2985</v>
      </c>
    </row>
    <row r="66" spans="1:12" x14ac:dyDescent="0.2">
      <c r="A66" t="s">
        <v>74</v>
      </c>
      <c r="B66" t="s">
        <v>77</v>
      </c>
      <c r="J66" s="50" t="s">
        <v>647</v>
      </c>
      <c r="K66" s="50" t="s">
        <v>2789</v>
      </c>
      <c r="L66" s="54" t="s">
        <v>2986</v>
      </c>
    </row>
    <row r="67" spans="1:12" x14ac:dyDescent="0.2">
      <c r="A67" t="s">
        <v>348</v>
      </c>
      <c r="B67" t="s">
        <v>77</v>
      </c>
      <c r="J67" s="50" t="s">
        <v>570</v>
      </c>
      <c r="K67" s="50" t="s">
        <v>2789</v>
      </c>
      <c r="L67" s="54" t="s">
        <v>2987</v>
      </c>
    </row>
    <row r="68" spans="1:12" x14ac:dyDescent="0.2">
      <c r="A68" t="s">
        <v>352</v>
      </c>
      <c r="B68" t="s">
        <v>77</v>
      </c>
      <c r="J68" s="50" t="s">
        <v>295</v>
      </c>
      <c r="K68" s="50" t="s">
        <v>77</v>
      </c>
      <c r="L68" s="54" t="s">
        <v>2988</v>
      </c>
    </row>
    <row r="69" spans="1:12" x14ac:dyDescent="0.2">
      <c r="A69" t="s">
        <v>314</v>
      </c>
      <c r="B69" t="s">
        <v>77</v>
      </c>
      <c r="J69" s="50" t="s">
        <v>579</v>
      </c>
      <c r="K69" s="50" t="s">
        <v>2789</v>
      </c>
      <c r="L69" s="54" t="s">
        <v>2989</v>
      </c>
    </row>
    <row r="70" spans="1:12" x14ac:dyDescent="0.2">
      <c r="A70" t="s">
        <v>266</v>
      </c>
      <c r="B70" t="s">
        <v>77</v>
      </c>
      <c r="J70" s="50" t="s">
        <v>297</v>
      </c>
      <c r="K70" s="50" t="s">
        <v>77</v>
      </c>
      <c r="L70" s="54" t="s">
        <v>2990</v>
      </c>
    </row>
    <row r="71" spans="1:12" x14ac:dyDescent="0.2">
      <c r="A71" t="s">
        <v>239</v>
      </c>
      <c r="B71" t="s">
        <v>77</v>
      </c>
      <c r="J71" s="50" t="s">
        <v>650</v>
      </c>
      <c r="K71" s="50" t="s">
        <v>2789</v>
      </c>
      <c r="L71" s="54" t="s">
        <v>2991</v>
      </c>
    </row>
    <row r="72" spans="1:12" x14ac:dyDescent="0.2">
      <c r="A72" t="s">
        <v>87</v>
      </c>
      <c r="B72" t="s">
        <v>77</v>
      </c>
      <c r="J72" s="50" t="s">
        <v>306</v>
      </c>
      <c r="K72" s="50" t="s">
        <v>77</v>
      </c>
      <c r="L72" s="54" t="s">
        <v>2992</v>
      </c>
    </row>
    <row r="73" spans="1:12" x14ac:dyDescent="0.2">
      <c r="A73" t="s">
        <v>181</v>
      </c>
      <c r="B73" t="s">
        <v>77</v>
      </c>
      <c r="J73" s="50" t="s">
        <v>311</v>
      </c>
      <c r="K73" s="50" t="s">
        <v>77</v>
      </c>
      <c r="L73" s="54" t="s">
        <v>2993</v>
      </c>
    </row>
    <row r="74" spans="1:12" x14ac:dyDescent="0.2">
      <c r="A74" t="s">
        <v>343</v>
      </c>
      <c r="B74" t="s">
        <v>77</v>
      </c>
      <c r="J74" s="50" t="s">
        <v>312</v>
      </c>
      <c r="K74" s="50" t="s">
        <v>73</v>
      </c>
      <c r="L74" s="54" t="s">
        <v>2994</v>
      </c>
    </row>
    <row r="75" spans="1:12" x14ac:dyDescent="0.2">
      <c r="A75" t="s">
        <v>315</v>
      </c>
      <c r="B75" t="s">
        <v>77</v>
      </c>
      <c r="J75" s="50" t="s">
        <v>313</v>
      </c>
      <c r="K75" s="50" t="s">
        <v>77</v>
      </c>
      <c r="L75" s="54" t="s">
        <v>2995</v>
      </c>
    </row>
    <row r="76" spans="1:12" x14ac:dyDescent="0.2">
      <c r="A76" t="s">
        <v>131</v>
      </c>
      <c r="B76" t="s">
        <v>73</v>
      </c>
      <c r="J76" s="50" t="s">
        <v>314</v>
      </c>
      <c r="K76" s="50" t="s">
        <v>77</v>
      </c>
      <c r="L76" s="54" t="s">
        <v>2996</v>
      </c>
    </row>
    <row r="77" spans="1:12" x14ac:dyDescent="0.2">
      <c r="A77" t="s">
        <v>245</v>
      </c>
      <c r="B77" t="s">
        <v>77</v>
      </c>
      <c r="J77" s="50" t="s">
        <v>315</v>
      </c>
      <c r="K77" s="50" t="s">
        <v>77</v>
      </c>
      <c r="L77" s="54" t="s">
        <v>2997</v>
      </c>
    </row>
    <row r="78" spans="1:12" x14ac:dyDescent="0.2">
      <c r="A78" t="s">
        <v>138</v>
      </c>
      <c r="B78" t="s">
        <v>73</v>
      </c>
      <c r="J78" s="50" t="s">
        <v>316</v>
      </c>
      <c r="K78" s="50" t="s">
        <v>77</v>
      </c>
      <c r="L78" s="54" t="s">
        <v>2998</v>
      </c>
    </row>
    <row r="79" spans="1:12" x14ac:dyDescent="0.2">
      <c r="A79" t="s">
        <v>198</v>
      </c>
      <c r="B79" t="s">
        <v>77</v>
      </c>
      <c r="J79" s="50" t="s">
        <v>597</v>
      </c>
      <c r="K79" s="50" t="s">
        <v>2789</v>
      </c>
      <c r="L79" s="54" t="s">
        <v>2999</v>
      </c>
    </row>
    <row r="80" spans="1:12" x14ac:dyDescent="0.2">
      <c r="A80" t="s">
        <v>217</v>
      </c>
      <c r="B80" t="s">
        <v>77</v>
      </c>
      <c r="J80" s="50" t="s">
        <v>648</v>
      </c>
      <c r="K80" s="50" t="s">
        <v>73</v>
      </c>
      <c r="L80" s="54" t="s">
        <v>3000</v>
      </c>
    </row>
    <row r="81" spans="1:12" x14ac:dyDescent="0.2">
      <c r="A81" t="s">
        <v>297</v>
      </c>
      <c r="B81" t="s">
        <v>77</v>
      </c>
      <c r="J81" s="50" t="s">
        <v>605</v>
      </c>
      <c r="K81" s="50" t="s">
        <v>77</v>
      </c>
      <c r="L81" s="54" t="s">
        <v>3001</v>
      </c>
    </row>
    <row r="82" spans="1:12" x14ac:dyDescent="0.2">
      <c r="A82" t="s">
        <v>243</v>
      </c>
      <c r="B82" t="s">
        <v>73</v>
      </c>
      <c r="J82" s="50" t="s">
        <v>609</v>
      </c>
      <c r="K82" s="50" t="s">
        <v>77</v>
      </c>
      <c r="L82" s="54" t="s">
        <v>3002</v>
      </c>
    </row>
    <row r="83" spans="1:12" x14ac:dyDescent="0.2">
      <c r="A83" t="s">
        <v>219</v>
      </c>
      <c r="B83" t="s">
        <v>77</v>
      </c>
      <c r="J83" s="50" t="s">
        <v>333</v>
      </c>
      <c r="K83" s="50" t="s">
        <v>73</v>
      </c>
      <c r="L83" s="54" t="s">
        <v>3003</v>
      </c>
    </row>
    <row r="84" spans="1:12" x14ac:dyDescent="0.2">
      <c r="J84" s="50" t="s">
        <v>340</v>
      </c>
      <c r="K84" s="50" t="s">
        <v>77</v>
      </c>
      <c r="L84" s="54" t="s">
        <v>3004</v>
      </c>
    </row>
    <row r="85" spans="1:12" x14ac:dyDescent="0.2">
      <c r="J85" s="50" t="s">
        <v>343</v>
      </c>
      <c r="K85" s="50" t="s">
        <v>77</v>
      </c>
      <c r="L85" s="54" t="s">
        <v>3005</v>
      </c>
    </row>
    <row r="86" spans="1:12" x14ac:dyDescent="0.2">
      <c r="J86" s="50" t="s">
        <v>641</v>
      </c>
      <c r="K86" s="50" t="s">
        <v>77</v>
      </c>
      <c r="L86" s="54" t="s">
        <v>3006</v>
      </c>
    </row>
    <row r="87" spans="1:12" x14ac:dyDescent="0.2">
      <c r="J87" s="50" t="s">
        <v>347</v>
      </c>
      <c r="K87" s="50" t="s">
        <v>77</v>
      </c>
      <c r="L87" s="54" t="s">
        <v>3007</v>
      </c>
    </row>
    <row r="88" spans="1:12" x14ac:dyDescent="0.2">
      <c r="J88" s="50" t="s">
        <v>348</v>
      </c>
      <c r="K88" s="50" t="s">
        <v>77</v>
      </c>
      <c r="L88" s="54" t="s">
        <v>3008</v>
      </c>
    </row>
    <row r="89" spans="1:12" x14ac:dyDescent="0.2">
      <c r="J89" s="50" t="s">
        <v>352</v>
      </c>
      <c r="K89" s="50" t="s">
        <v>77</v>
      </c>
      <c r="L89" s="54" t="s">
        <v>3009</v>
      </c>
    </row>
    <row r="90" spans="1:12" x14ac:dyDescent="0.2">
      <c r="J90" s="51" t="s">
        <v>354</v>
      </c>
      <c r="K90" s="51" t="s">
        <v>77</v>
      </c>
      <c r="L90" s="55" t="s">
        <v>3010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A8D08D"/>
  </sheetPr>
  <dimension ref="A1:O1000"/>
  <sheetViews>
    <sheetView workbookViewId="0">
      <selection activeCell="D5" sqref="D5"/>
    </sheetView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5" width="8.83203125" customWidth="1"/>
  </cols>
  <sheetData>
    <row r="1" spans="1:15" x14ac:dyDescent="0.2">
      <c r="A1" s="31" t="s">
        <v>2790</v>
      </c>
      <c r="B1" s="32" t="s">
        <v>2791</v>
      </c>
    </row>
    <row r="2" spans="1:15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2795</v>
      </c>
      <c r="F2" s="6" t="s">
        <v>2796</v>
      </c>
      <c r="G2" s="6" t="s">
        <v>2797</v>
      </c>
      <c r="H2" s="6" t="s">
        <v>2798</v>
      </c>
      <c r="I2" s="6" t="s">
        <v>2799</v>
      </c>
      <c r="J2" s="6" t="s">
        <v>2800</v>
      </c>
      <c r="K2" s="6">
        <v>100</v>
      </c>
      <c r="L2" s="6">
        <v>50</v>
      </c>
      <c r="M2" s="6" t="s">
        <v>1032</v>
      </c>
      <c r="N2" s="6" t="s">
        <v>1033</v>
      </c>
      <c r="O2" s="46" t="s">
        <v>3035</v>
      </c>
    </row>
    <row r="3" spans="1:15" x14ac:dyDescent="0.2">
      <c r="A3" s="6">
        <v>1</v>
      </c>
      <c r="B3" s="6" t="s">
        <v>475</v>
      </c>
      <c r="C3" s="6">
        <v>17</v>
      </c>
      <c r="D3" s="6">
        <v>17</v>
      </c>
      <c r="E3" s="6">
        <v>2</v>
      </c>
      <c r="F3" s="6">
        <v>863</v>
      </c>
      <c r="G3" s="6">
        <v>116</v>
      </c>
      <c r="H3" s="6">
        <v>57.53</v>
      </c>
      <c r="I3" s="6">
        <v>579</v>
      </c>
      <c r="J3" s="6">
        <v>149.05000000000001</v>
      </c>
      <c r="K3" s="6">
        <v>4</v>
      </c>
      <c r="L3" s="6">
        <v>4</v>
      </c>
      <c r="M3" s="6">
        <v>83</v>
      </c>
      <c r="N3" s="6">
        <v>45</v>
      </c>
      <c r="O3">
        <f>SUM(M3:N3)/I3</f>
        <v>0.22107081174438686</v>
      </c>
    </row>
    <row r="4" spans="1:15" x14ac:dyDescent="0.2">
      <c r="A4" s="6">
        <v>2</v>
      </c>
      <c r="B4" s="6" t="s">
        <v>487</v>
      </c>
      <c r="C4" s="6">
        <v>15</v>
      </c>
      <c r="D4" s="6">
        <v>15</v>
      </c>
      <c r="E4" s="6">
        <v>3</v>
      </c>
      <c r="F4" s="6">
        <v>616</v>
      </c>
      <c r="G4" s="6" t="s">
        <v>2802</v>
      </c>
      <c r="H4" s="6">
        <v>51.33</v>
      </c>
      <c r="I4" s="6">
        <v>455</v>
      </c>
      <c r="J4" s="6">
        <v>135.38</v>
      </c>
      <c r="K4" s="6">
        <v>2</v>
      </c>
      <c r="L4" s="6">
        <v>4</v>
      </c>
      <c r="M4" s="6">
        <v>45</v>
      </c>
      <c r="N4" s="6">
        <v>30</v>
      </c>
      <c r="O4">
        <f t="shared" ref="O4:O67" si="0">SUM(M4:N4)/I4</f>
        <v>0.16483516483516483</v>
      </c>
    </row>
    <row r="5" spans="1:15" x14ac:dyDescent="0.2">
      <c r="A5" s="6">
        <v>3</v>
      </c>
      <c r="B5" s="6" t="s">
        <v>267</v>
      </c>
      <c r="C5" s="6">
        <v>15</v>
      </c>
      <c r="D5" s="6">
        <v>15</v>
      </c>
      <c r="E5" s="6">
        <v>1</v>
      </c>
      <c r="F5" s="6">
        <v>508</v>
      </c>
      <c r="G5" s="6" t="s">
        <v>2803</v>
      </c>
      <c r="H5" s="6">
        <v>36.29</v>
      </c>
      <c r="I5" s="6">
        <v>341</v>
      </c>
      <c r="J5" s="6">
        <v>148.97</v>
      </c>
      <c r="K5" s="6">
        <v>1</v>
      </c>
      <c r="L5" s="6">
        <v>3</v>
      </c>
      <c r="M5" s="6">
        <v>47</v>
      </c>
      <c r="N5" s="6">
        <v>23</v>
      </c>
      <c r="O5">
        <f t="shared" si="0"/>
        <v>0.20527859237536658</v>
      </c>
    </row>
    <row r="6" spans="1:15" x14ac:dyDescent="0.2">
      <c r="A6" s="6">
        <v>4</v>
      </c>
      <c r="B6" s="6" t="s">
        <v>448</v>
      </c>
      <c r="C6" s="6">
        <v>15</v>
      </c>
      <c r="D6" s="6">
        <v>15</v>
      </c>
      <c r="E6" s="6">
        <v>4</v>
      </c>
      <c r="F6" s="6">
        <v>487</v>
      </c>
      <c r="G6" s="6" t="s">
        <v>2804</v>
      </c>
      <c r="H6" s="6">
        <v>44.27</v>
      </c>
      <c r="I6" s="6">
        <v>371</v>
      </c>
      <c r="J6" s="6">
        <v>131.26</v>
      </c>
      <c r="K6" s="6">
        <v>0</v>
      </c>
      <c r="L6" s="6">
        <v>4</v>
      </c>
      <c r="M6" s="6">
        <v>49</v>
      </c>
      <c r="N6" s="6">
        <v>12</v>
      </c>
      <c r="O6">
        <f t="shared" si="0"/>
        <v>0.16442048517520216</v>
      </c>
    </row>
    <row r="7" spans="1:15" x14ac:dyDescent="0.2">
      <c r="A7" s="6">
        <v>5</v>
      </c>
      <c r="B7" s="6" t="s">
        <v>597</v>
      </c>
      <c r="C7" s="6">
        <v>16</v>
      </c>
      <c r="D7" s="6">
        <v>16</v>
      </c>
      <c r="E7" s="6">
        <v>2</v>
      </c>
      <c r="F7" s="6">
        <v>483</v>
      </c>
      <c r="G7" s="6">
        <v>96</v>
      </c>
      <c r="H7" s="6">
        <v>34.5</v>
      </c>
      <c r="I7" s="6">
        <v>365</v>
      </c>
      <c r="J7" s="6">
        <v>132.32</v>
      </c>
      <c r="K7" s="6">
        <v>0</v>
      </c>
      <c r="L7" s="6">
        <v>4</v>
      </c>
      <c r="M7" s="6">
        <v>51</v>
      </c>
      <c r="N7" s="6">
        <v>11</v>
      </c>
      <c r="O7">
        <f t="shared" si="0"/>
        <v>0.16986301369863013</v>
      </c>
    </row>
    <row r="8" spans="1:15" x14ac:dyDescent="0.2">
      <c r="A8" s="6">
        <v>6</v>
      </c>
      <c r="B8" s="6" t="s">
        <v>141</v>
      </c>
      <c r="C8" s="6">
        <v>16</v>
      </c>
      <c r="D8" s="6">
        <v>16</v>
      </c>
      <c r="E8" s="6">
        <v>9</v>
      </c>
      <c r="F8" s="6">
        <v>481</v>
      </c>
      <c r="G8" s="6" t="s">
        <v>2805</v>
      </c>
      <c r="H8" s="6">
        <v>68.709999999999994</v>
      </c>
      <c r="I8" s="6">
        <v>337</v>
      </c>
      <c r="J8" s="6">
        <v>142.72</v>
      </c>
      <c r="K8" s="6">
        <v>0</v>
      </c>
      <c r="L8" s="6">
        <v>2</v>
      </c>
      <c r="M8" s="6">
        <v>32</v>
      </c>
      <c r="N8" s="6">
        <v>23</v>
      </c>
      <c r="O8">
        <f t="shared" si="0"/>
        <v>0.16320474777448071</v>
      </c>
    </row>
    <row r="9" spans="1:15" x14ac:dyDescent="0.2">
      <c r="A9" s="6">
        <v>7</v>
      </c>
      <c r="B9" s="6" t="s">
        <v>160</v>
      </c>
      <c r="C9" s="6">
        <v>16</v>
      </c>
      <c r="D9" s="6">
        <v>16</v>
      </c>
      <c r="E9" s="6">
        <v>1</v>
      </c>
      <c r="F9" s="6">
        <v>468</v>
      </c>
      <c r="G9" s="6">
        <v>96</v>
      </c>
      <c r="H9" s="6">
        <v>31.2</v>
      </c>
      <c r="I9" s="6">
        <v>367</v>
      </c>
      <c r="J9" s="6">
        <v>127.52</v>
      </c>
      <c r="K9" s="6">
        <v>0</v>
      </c>
      <c r="L9" s="6">
        <v>3</v>
      </c>
      <c r="M9" s="6">
        <v>49</v>
      </c>
      <c r="N9" s="6">
        <v>13</v>
      </c>
      <c r="O9">
        <f t="shared" si="0"/>
        <v>0.16893732970027248</v>
      </c>
    </row>
    <row r="10" spans="1:15" x14ac:dyDescent="0.2">
      <c r="A10" s="6">
        <v>8</v>
      </c>
      <c r="B10" s="6" t="s">
        <v>311</v>
      </c>
      <c r="C10" s="6">
        <v>14</v>
      </c>
      <c r="D10" s="6">
        <v>14</v>
      </c>
      <c r="E10" s="6">
        <v>2</v>
      </c>
      <c r="F10" s="6">
        <v>460</v>
      </c>
      <c r="G10" s="6" t="s">
        <v>2806</v>
      </c>
      <c r="H10" s="6">
        <v>38.33</v>
      </c>
      <c r="I10" s="6">
        <v>375</v>
      </c>
      <c r="J10" s="6">
        <v>122.66</v>
      </c>
      <c r="K10" s="6">
        <v>0</v>
      </c>
      <c r="L10" s="6">
        <v>3</v>
      </c>
      <c r="M10" s="6">
        <v>47</v>
      </c>
      <c r="N10" s="6">
        <v>12</v>
      </c>
      <c r="O10">
        <f t="shared" si="0"/>
        <v>0.15733333333333333</v>
      </c>
    </row>
    <row r="11" spans="1:15" x14ac:dyDescent="0.2">
      <c r="A11" s="6">
        <v>9</v>
      </c>
      <c r="B11" s="6" t="s">
        <v>579</v>
      </c>
      <c r="C11" s="6">
        <v>17</v>
      </c>
      <c r="D11" s="6">
        <v>17</v>
      </c>
      <c r="E11" s="6">
        <v>1</v>
      </c>
      <c r="F11" s="6">
        <v>458</v>
      </c>
      <c r="G11" s="6">
        <v>55</v>
      </c>
      <c r="H11" s="6">
        <v>28.63</v>
      </c>
      <c r="I11" s="6">
        <v>312</v>
      </c>
      <c r="J11" s="6">
        <v>146.79</v>
      </c>
      <c r="K11" s="6">
        <v>0</v>
      </c>
      <c r="L11" s="6">
        <v>2</v>
      </c>
      <c r="M11" s="6">
        <v>43</v>
      </c>
      <c r="N11" s="6">
        <v>26</v>
      </c>
      <c r="O11">
        <f t="shared" si="0"/>
        <v>0.22115384615384615</v>
      </c>
    </row>
    <row r="12" spans="1:15" x14ac:dyDescent="0.2">
      <c r="A12" s="6">
        <v>10</v>
      </c>
      <c r="B12" s="6" t="s">
        <v>146</v>
      </c>
      <c r="C12" s="6">
        <v>15</v>
      </c>
      <c r="D12" s="6">
        <v>14</v>
      </c>
      <c r="E12" s="6">
        <v>0</v>
      </c>
      <c r="F12" s="6">
        <v>451</v>
      </c>
      <c r="G12" s="6">
        <v>59</v>
      </c>
      <c r="H12" s="6">
        <v>32.21</v>
      </c>
      <c r="I12" s="6">
        <v>330</v>
      </c>
      <c r="J12" s="6">
        <v>136.66</v>
      </c>
      <c r="K12" s="6">
        <v>0</v>
      </c>
      <c r="L12" s="6">
        <v>4</v>
      </c>
      <c r="M12" s="6">
        <v>36</v>
      </c>
      <c r="N12" s="6">
        <v>18</v>
      </c>
      <c r="O12">
        <f t="shared" si="0"/>
        <v>0.16363636363636364</v>
      </c>
    </row>
    <row r="13" spans="1:15" x14ac:dyDescent="0.2">
      <c r="A13" s="6">
        <v>11</v>
      </c>
      <c r="B13" s="6" t="s">
        <v>209</v>
      </c>
      <c r="C13" s="6">
        <v>14</v>
      </c>
      <c r="D13" s="6">
        <v>14</v>
      </c>
      <c r="E13" s="6">
        <v>2</v>
      </c>
      <c r="F13" s="6">
        <v>437</v>
      </c>
      <c r="G13" s="6">
        <v>70</v>
      </c>
      <c r="H13" s="6">
        <v>36.42</v>
      </c>
      <c r="I13" s="6">
        <v>240</v>
      </c>
      <c r="J13" s="6">
        <v>182.08</v>
      </c>
      <c r="K13" s="6">
        <v>0</v>
      </c>
      <c r="L13" s="6">
        <v>4</v>
      </c>
      <c r="M13" s="6">
        <v>29</v>
      </c>
      <c r="N13" s="6">
        <v>34</v>
      </c>
      <c r="O13">
        <f t="shared" si="0"/>
        <v>0.26250000000000001</v>
      </c>
    </row>
    <row r="14" spans="1:15" x14ac:dyDescent="0.2">
      <c r="A14" s="6">
        <v>12</v>
      </c>
      <c r="B14" s="6" t="s">
        <v>142</v>
      </c>
      <c r="C14" s="6">
        <v>12</v>
      </c>
      <c r="D14" s="6">
        <v>12</v>
      </c>
      <c r="E14" s="6">
        <v>3</v>
      </c>
      <c r="F14" s="6">
        <v>432</v>
      </c>
      <c r="G14" s="6" t="s">
        <v>2807</v>
      </c>
      <c r="H14" s="6">
        <v>48</v>
      </c>
      <c r="I14" s="6">
        <v>287</v>
      </c>
      <c r="J14" s="6">
        <v>150.52000000000001</v>
      </c>
      <c r="K14" s="6">
        <v>0</v>
      </c>
      <c r="L14" s="6">
        <v>5</v>
      </c>
      <c r="M14" s="6">
        <v>52</v>
      </c>
      <c r="N14" s="6">
        <v>15</v>
      </c>
      <c r="O14">
        <f t="shared" si="0"/>
        <v>0.23344947735191637</v>
      </c>
    </row>
    <row r="15" spans="1:15" x14ac:dyDescent="0.2">
      <c r="A15" s="6">
        <v>13</v>
      </c>
      <c r="B15" s="6" t="s">
        <v>82</v>
      </c>
      <c r="C15" s="6">
        <v>14</v>
      </c>
      <c r="D15" s="6">
        <v>14</v>
      </c>
      <c r="E15" s="6">
        <v>0</v>
      </c>
      <c r="F15" s="6">
        <v>426</v>
      </c>
      <c r="G15" s="6">
        <v>75</v>
      </c>
      <c r="H15" s="6">
        <v>30.43</v>
      </c>
      <c r="I15" s="6">
        <v>320</v>
      </c>
      <c r="J15" s="6">
        <v>133.12</v>
      </c>
      <c r="K15" s="6">
        <v>0</v>
      </c>
      <c r="L15" s="6">
        <v>2</v>
      </c>
      <c r="M15" s="6">
        <v>47</v>
      </c>
      <c r="N15" s="6">
        <v>13</v>
      </c>
      <c r="O15">
        <f t="shared" si="0"/>
        <v>0.1875</v>
      </c>
    </row>
    <row r="16" spans="1:15" x14ac:dyDescent="0.2">
      <c r="A16" s="6">
        <v>14</v>
      </c>
      <c r="B16" s="6" t="s">
        <v>170</v>
      </c>
      <c r="C16" s="6">
        <v>14</v>
      </c>
      <c r="D16" s="6">
        <v>14</v>
      </c>
      <c r="E16" s="6">
        <v>1</v>
      </c>
      <c r="F16" s="6">
        <v>418</v>
      </c>
      <c r="G16" s="6" t="s">
        <v>2808</v>
      </c>
      <c r="H16" s="6">
        <v>32.15</v>
      </c>
      <c r="I16" s="6">
        <v>348</v>
      </c>
      <c r="J16" s="6">
        <v>120.11</v>
      </c>
      <c r="K16" s="6">
        <v>0</v>
      </c>
      <c r="L16" s="6">
        <v>3</v>
      </c>
      <c r="M16" s="6">
        <v>45</v>
      </c>
      <c r="N16" s="6">
        <v>11</v>
      </c>
      <c r="O16">
        <f t="shared" si="0"/>
        <v>0.16091954022988506</v>
      </c>
    </row>
    <row r="17" spans="1:15" x14ac:dyDescent="0.2">
      <c r="A17" s="6">
        <v>15</v>
      </c>
      <c r="B17" s="6" t="s">
        <v>274</v>
      </c>
      <c r="C17" s="6">
        <v>14</v>
      </c>
      <c r="D17" s="6">
        <v>14</v>
      </c>
      <c r="E17" s="6">
        <v>3</v>
      </c>
      <c r="F17" s="6">
        <v>413</v>
      </c>
      <c r="G17" s="6">
        <v>76</v>
      </c>
      <c r="H17" s="6">
        <v>37.549999999999997</v>
      </c>
      <c r="I17" s="6">
        <v>261</v>
      </c>
      <c r="J17" s="6">
        <v>158.22999999999999</v>
      </c>
      <c r="K17" s="6">
        <v>0</v>
      </c>
      <c r="L17" s="6">
        <v>3</v>
      </c>
      <c r="M17" s="6">
        <v>40</v>
      </c>
      <c r="N17" s="6">
        <v>20</v>
      </c>
      <c r="O17">
        <f t="shared" si="0"/>
        <v>0.22988505747126436</v>
      </c>
    </row>
    <row r="18" spans="1:15" x14ac:dyDescent="0.2">
      <c r="A18" s="6">
        <v>16</v>
      </c>
      <c r="B18" s="6" t="s">
        <v>316</v>
      </c>
      <c r="C18" s="6">
        <v>14</v>
      </c>
      <c r="D18" s="6">
        <v>14</v>
      </c>
      <c r="E18" s="6">
        <v>1</v>
      </c>
      <c r="F18" s="6">
        <v>401</v>
      </c>
      <c r="G18" s="6">
        <v>85</v>
      </c>
      <c r="H18" s="6">
        <v>30.85</v>
      </c>
      <c r="I18" s="6">
        <v>298</v>
      </c>
      <c r="J18" s="6">
        <v>134.56</v>
      </c>
      <c r="K18" s="6">
        <v>0</v>
      </c>
      <c r="L18" s="6">
        <v>3</v>
      </c>
      <c r="M18" s="6">
        <v>41</v>
      </c>
      <c r="N18" s="6">
        <v>11</v>
      </c>
      <c r="O18">
        <f t="shared" si="0"/>
        <v>0.17449664429530201</v>
      </c>
    </row>
    <row r="19" spans="1:15" x14ac:dyDescent="0.2">
      <c r="A19" s="6">
        <v>17</v>
      </c>
      <c r="B19" s="6" t="s">
        <v>654</v>
      </c>
      <c r="C19" s="6">
        <v>14</v>
      </c>
      <c r="D19" s="6">
        <v>14</v>
      </c>
      <c r="E19" s="6">
        <v>3</v>
      </c>
      <c r="F19" s="6">
        <v>397</v>
      </c>
      <c r="G19" s="6">
        <v>61</v>
      </c>
      <c r="H19" s="6">
        <v>36.090000000000003</v>
      </c>
      <c r="I19" s="6">
        <v>303</v>
      </c>
      <c r="J19" s="6">
        <v>131.02000000000001</v>
      </c>
      <c r="K19" s="6">
        <v>0</v>
      </c>
      <c r="L19" s="6">
        <v>2</v>
      </c>
      <c r="M19" s="6">
        <v>29</v>
      </c>
      <c r="N19" s="6">
        <v>16</v>
      </c>
      <c r="O19">
        <f t="shared" si="0"/>
        <v>0.14851485148514851</v>
      </c>
    </row>
    <row r="20" spans="1:15" x14ac:dyDescent="0.2">
      <c r="A20" s="6">
        <v>18</v>
      </c>
      <c r="B20" s="6" t="s">
        <v>86</v>
      </c>
      <c r="C20" s="6">
        <v>14</v>
      </c>
      <c r="D20" s="6">
        <v>12</v>
      </c>
      <c r="E20" s="6">
        <v>4</v>
      </c>
      <c r="F20" s="6">
        <v>381</v>
      </c>
      <c r="G20" s="6" t="s">
        <v>2809</v>
      </c>
      <c r="H20" s="6">
        <v>47.63</v>
      </c>
      <c r="I20" s="6">
        <v>274</v>
      </c>
      <c r="J20" s="6">
        <v>139.05000000000001</v>
      </c>
      <c r="K20" s="6">
        <v>0</v>
      </c>
      <c r="L20" s="6">
        <v>3</v>
      </c>
      <c r="M20" s="6">
        <v>25</v>
      </c>
      <c r="N20" s="6">
        <v>19</v>
      </c>
      <c r="O20">
        <f t="shared" si="0"/>
        <v>0.16058394160583941</v>
      </c>
    </row>
    <row r="21" spans="1:15" ht="15.75" customHeight="1" x14ac:dyDescent="0.2">
      <c r="A21" s="6">
        <v>19</v>
      </c>
      <c r="B21" s="6" t="s">
        <v>147</v>
      </c>
      <c r="C21" s="6">
        <v>17</v>
      </c>
      <c r="D21" s="6">
        <v>17</v>
      </c>
      <c r="E21" s="6">
        <v>0</v>
      </c>
      <c r="F21" s="6">
        <v>376</v>
      </c>
      <c r="G21" s="6">
        <v>54</v>
      </c>
      <c r="H21" s="6">
        <v>22.12</v>
      </c>
      <c r="I21" s="6">
        <v>306</v>
      </c>
      <c r="J21" s="6">
        <v>122.87</v>
      </c>
      <c r="K21" s="6">
        <v>0</v>
      </c>
      <c r="L21" s="6">
        <v>1</v>
      </c>
      <c r="M21" s="6">
        <v>40</v>
      </c>
      <c r="N21" s="6">
        <v>14</v>
      </c>
      <c r="O21">
        <f t="shared" si="0"/>
        <v>0.17647058823529413</v>
      </c>
    </row>
    <row r="22" spans="1:15" ht="15.75" customHeight="1" x14ac:dyDescent="0.2">
      <c r="A22" s="6">
        <v>20</v>
      </c>
      <c r="B22" s="6" t="s">
        <v>570</v>
      </c>
      <c r="C22" s="6">
        <v>14</v>
      </c>
      <c r="D22" s="6">
        <v>14</v>
      </c>
      <c r="E22" s="6">
        <v>0</v>
      </c>
      <c r="F22" s="6">
        <v>368</v>
      </c>
      <c r="G22" s="6">
        <v>99</v>
      </c>
      <c r="H22" s="6">
        <v>26.29</v>
      </c>
      <c r="I22" s="6">
        <v>291</v>
      </c>
      <c r="J22" s="6">
        <v>126.46</v>
      </c>
      <c r="K22" s="6">
        <v>0</v>
      </c>
      <c r="L22" s="6">
        <v>3</v>
      </c>
      <c r="M22" s="6">
        <v>33</v>
      </c>
      <c r="N22" s="6">
        <v>14</v>
      </c>
      <c r="O22">
        <f t="shared" si="0"/>
        <v>0.16151202749140894</v>
      </c>
    </row>
    <row r="23" spans="1:15" ht="15.75" customHeight="1" x14ac:dyDescent="0.2">
      <c r="A23" s="6">
        <v>21</v>
      </c>
      <c r="B23" s="6" t="s">
        <v>248</v>
      </c>
      <c r="C23" s="6">
        <v>14</v>
      </c>
      <c r="D23" s="6">
        <v>14</v>
      </c>
      <c r="E23" s="6">
        <v>1</v>
      </c>
      <c r="F23" s="6">
        <v>361</v>
      </c>
      <c r="G23" s="6">
        <v>57</v>
      </c>
      <c r="H23" s="6">
        <v>27.77</v>
      </c>
      <c r="I23" s="6">
        <v>251</v>
      </c>
      <c r="J23" s="6">
        <v>143.82</v>
      </c>
      <c r="K23" s="6">
        <v>0</v>
      </c>
      <c r="L23" s="6">
        <v>2</v>
      </c>
      <c r="M23" s="6">
        <v>29</v>
      </c>
      <c r="N23" s="6">
        <v>22</v>
      </c>
      <c r="O23">
        <f t="shared" si="0"/>
        <v>0.20318725099601595</v>
      </c>
    </row>
    <row r="24" spans="1:15" ht="15.75" customHeight="1" x14ac:dyDescent="0.2">
      <c r="A24" s="6">
        <v>22</v>
      </c>
      <c r="B24" s="6" t="s">
        <v>641</v>
      </c>
      <c r="C24" s="6">
        <v>16</v>
      </c>
      <c r="D24" s="6">
        <v>16</v>
      </c>
      <c r="E24" s="6">
        <v>1</v>
      </c>
      <c r="F24" s="6">
        <v>341</v>
      </c>
      <c r="G24" s="6">
        <v>73</v>
      </c>
      <c r="H24" s="6">
        <v>22.73</v>
      </c>
      <c r="I24" s="6">
        <v>294</v>
      </c>
      <c r="J24" s="6">
        <v>115.98</v>
      </c>
      <c r="K24" s="6">
        <v>0</v>
      </c>
      <c r="L24" s="6">
        <v>2</v>
      </c>
      <c r="M24" s="6">
        <v>32</v>
      </c>
      <c r="N24" s="6">
        <v>8</v>
      </c>
      <c r="O24">
        <f t="shared" si="0"/>
        <v>0.1360544217687075</v>
      </c>
    </row>
    <row r="25" spans="1:15" ht="15.75" customHeight="1" x14ac:dyDescent="0.2">
      <c r="A25" s="6">
        <v>23</v>
      </c>
      <c r="B25" s="6" t="s">
        <v>566</v>
      </c>
      <c r="C25" s="6">
        <v>14</v>
      </c>
      <c r="D25" s="6">
        <v>13</v>
      </c>
      <c r="E25" s="6">
        <v>2</v>
      </c>
      <c r="F25" s="6">
        <v>340</v>
      </c>
      <c r="G25" s="6">
        <v>44</v>
      </c>
      <c r="H25" s="6">
        <v>30.91</v>
      </c>
      <c r="I25" s="6">
        <v>224</v>
      </c>
      <c r="J25" s="6">
        <v>151.78</v>
      </c>
      <c r="K25" s="6">
        <v>0</v>
      </c>
      <c r="L25" s="6">
        <v>0</v>
      </c>
      <c r="M25" s="6">
        <v>35</v>
      </c>
      <c r="N25" s="6">
        <v>16</v>
      </c>
      <c r="O25">
        <f t="shared" si="0"/>
        <v>0.22767857142857142</v>
      </c>
    </row>
    <row r="26" spans="1:15" ht="15.75" customHeight="1" x14ac:dyDescent="0.2">
      <c r="A26" s="6">
        <v>24</v>
      </c>
      <c r="B26" s="6" t="s">
        <v>378</v>
      </c>
      <c r="C26" s="6">
        <v>14</v>
      </c>
      <c r="D26" s="6">
        <v>12</v>
      </c>
      <c r="E26" s="6">
        <v>3</v>
      </c>
      <c r="F26" s="6">
        <v>335</v>
      </c>
      <c r="G26" s="6" t="s">
        <v>2810</v>
      </c>
      <c r="H26" s="6">
        <v>37.22</v>
      </c>
      <c r="I26" s="6">
        <v>192</v>
      </c>
      <c r="J26" s="6">
        <v>174.47</v>
      </c>
      <c r="K26" s="6">
        <v>0</v>
      </c>
      <c r="L26" s="6">
        <v>1</v>
      </c>
      <c r="M26" s="6">
        <v>18</v>
      </c>
      <c r="N26" s="6">
        <v>32</v>
      </c>
      <c r="O26">
        <f t="shared" si="0"/>
        <v>0.26041666666666669</v>
      </c>
    </row>
    <row r="27" spans="1:15" ht="15.75" customHeight="1" x14ac:dyDescent="0.2">
      <c r="A27" s="6">
        <v>25</v>
      </c>
      <c r="B27" s="6" t="s">
        <v>276</v>
      </c>
      <c r="C27" s="6">
        <v>8</v>
      </c>
      <c r="D27" s="6">
        <v>7</v>
      </c>
      <c r="E27" s="6">
        <v>1</v>
      </c>
      <c r="F27" s="6">
        <v>333</v>
      </c>
      <c r="G27" s="6" t="s">
        <v>2811</v>
      </c>
      <c r="H27" s="6">
        <v>55.5</v>
      </c>
      <c r="I27" s="6">
        <v>218</v>
      </c>
      <c r="J27" s="6">
        <v>152.75</v>
      </c>
      <c r="K27" s="6">
        <v>1</v>
      </c>
      <c r="L27" s="6">
        <v>2</v>
      </c>
      <c r="M27" s="6">
        <v>27</v>
      </c>
      <c r="N27" s="6">
        <v>18</v>
      </c>
      <c r="O27">
        <f t="shared" si="0"/>
        <v>0.20642201834862386</v>
      </c>
    </row>
    <row r="28" spans="1:15" ht="15.75" customHeight="1" x14ac:dyDescent="0.2">
      <c r="A28" s="6">
        <v>26</v>
      </c>
      <c r="B28" s="6" t="s">
        <v>152</v>
      </c>
      <c r="C28" s="6">
        <v>16</v>
      </c>
      <c r="D28" s="6">
        <v>16</v>
      </c>
      <c r="E28" s="6">
        <v>10</v>
      </c>
      <c r="F28" s="6">
        <v>330</v>
      </c>
      <c r="G28" s="6" t="s">
        <v>2812</v>
      </c>
      <c r="H28" s="6">
        <v>55</v>
      </c>
      <c r="I28" s="6">
        <v>180</v>
      </c>
      <c r="J28" s="6">
        <v>183.33</v>
      </c>
      <c r="K28" s="6">
        <v>0</v>
      </c>
      <c r="L28" s="6">
        <v>1</v>
      </c>
      <c r="M28" s="6">
        <v>27</v>
      </c>
      <c r="N28" s="6">
        <v>22</v>
      </c>
      <c r="O28">
        <f t="shared" si="0"/>
        <v>0.2722222222222222</v>
      </c>
    </row>
    <row r="29" spans="1:15" ht="15.75" customHeight="1" x14ac:dyDescent="0.2">
      <c r="A29" s="6">
        <v>27</v>
      </c>
      <c r="B29" s="6" t="s">
        <v>348</v>
      </c>
      <c r="C29" s="6">
        <v>11</v>
      </c>
      <c r="D29" s="6">
        <v>11</v>
      </c>
      <c r="E29" s="6">
        <v>1</v>
      </c>
      <c r="F29" s="6">
        <v>317</v>
      </c>
      <c r="G29" s="6">
        <v>68</v>
      </c>
      <c r="H29" s="6">
        <v>31.7</v>
      </c>
      <c r="I29" s="6">
        <v>259</v>
      </c>
      <c r="J29" s="6">
        <v>122.39</v>
      </c>
      <c r="K29" s="6">
        <v>0</v>
      </c>
      <c r="L29" s="6">
        <v>3</v>
      </c>
      <c r="M29" s="6">
        <v>40</v>
      </c>
      <c r="N29" s="6">
        <v>7</v>
      </c>
      <c r="O29">
        <f t="shared" si="0"/>
        <v>0.18146718146718147</v>
      </c>
    </row>
    <row r="30" spans="1:15" ht="15.75" customHeight="1" x14ac:dyDescent="0.2">
      <c r="A30" s="6">
        <v>28</v>
      </c>
      <c r="B30" s="6" t="s">
        <v>312</v>
      </c>
      <c r="C30" s="6">
        <v>15</v>
      </c>
      <c r="D30" s="6">
        <v>15</v>
      </c>
      <c r="E30" s="6">
        <v>8</v>
      </c>
      <c r="F30" s="6">
        <v>314</v>
      </c>
      <c r="G30" s="6" t="s">
        <v>2813</v>
      </c>
      <c r="H30" s="6">
        <v>44.86</v>
      </c>
      <c r="I30" s="6">
        <v>204</v>
      </c>
      <c r="J30" s="6">
        <v>153.91999999999999</v>
      </c>
      <c r="K30" s="6">
        <v>0</v>
      </c>
      <c r="L30" s="6">
        <v>1</v>
      </c>
      <c r="M30" s="6">
        <v>21</v>
      </c>
      <c r="N30" s="6">
        <v>21</v>
      </c>
      <c r="O30">
        <f t="shared" si="0"/>
        <v>0.20588235294117646</v>
      </c>
    </row>
    <row r="31" spans="1:15" ht="15.75" customHeight="1" x14ac:dyDescent="0.2">
      <c r="A31" s="6">
        <v>29</v>
      </c>
      <c r="B31" s="6" t="s">
        <v>644</v>
      </c>
      <c r="C31" s="6">
        <v>14</v>
      </c>
      <c r="D31" s="6">
        <v>13</v>
      </c>
      <c r="E31" s="6">
        <v>5</v>
      </c>
      <c r="F31" s="6">
        <v>306</v>
      </c>
      <c r="G31" s="6" t="s">
        <v>2814</v>
      </c>
      <c r="H31" s="6">
        <v>38.25</v>
      </c>
      <c r="I31" s="6">
        <v>212</v>
      </c>
      <c r="J31" s="6">
        <v>144.33000000000001</v>
      </c>
      <c r="K31" s="6">
        <v>0</v>
      </c>
      <c r="L31" s="6">
        <v>2</v>
      </c>
      <c r="M31" s="6">
        <v>16</v>
      </c>
      <c r="N31" s="6">
        <v>21</v>
      </c>
      <c r="O31">
        <f t="shared" si="0"/>
        <v>0.17452830188679244</v>
      </c>
    </row>
    <row r="32" spans="1:15" ht="15.75" customHeight="1" x14ac:dyDescent="0.2">
      <c r="A32" s="6">
        <v>30</v>
      </c>
      <c r="B32" s="6" t="s">
        <v>605</v>
      </c>
      <c r="C32" s="6">
        <v>8</v>
      </c>
      <c r="D32" s="6">
        <v>8</v>
      </c>
      <c r="E32" s="6">
        <v>1</v>
      </c>
      <c r="F32" s="6">
        <v>303</v>
      </c>
      <c r="G32" s="6" t="s">
        <v>2809</v>
      </c>
      <c r="H32" s="6">
        <v>43.29</v>
      </c>
      <c r="I32" s="6">
        <v>208</v>
      </c>
      <c r="J32" s="6">
        <v>145.66999999999999</v>
      </c>
      <c r="K32" s="6">
        <v>0</v>
      </c>
      <c r="L32" s="6">
        <v>3</v>
      </c>
      <c r="M32" s="6">
        <v>23</v>
      </c>
      <c r="N32" s="6">
        <v>16</v>
      </c>
      <c r="O32">
        <f t="shared" si="0"/>
        <v>0.1875</v>
      </c>
    </row>
    <row r="33" spans="1:15" ht="15.75" customHeight="1" x14ac:dyDescent="0.2">
      <c r="A33" s="6">
        <v>31</v>
      </c>
      <c r="B33" s="6" t="s">
        <v>163</v>
      </c>
      <c r="C33" s="6">
        <v>13</v>
      </c>
      <c r="D33" s="6">
        <v>13</v>
      </c>
      <c r="E33" s="6">
        <v>2</v>
      </c>
      <c r="F33" s="6">
        <v>301</v>
      </c>
      <c r="G33" s="6">
        <v>55</v>
      </c>
      <c r="H33" s="6">
        <v>27.36</v>
      </c>
      <c r="I33" s="6">
        <v>178</v>
      </c>
      <c r="J33" s="6">
        <v>169.1</v>
      </c>
      <c r="K33" s="6">
        <v>0</v>
      </c>
      <c r="L33" s="6">
        <v>1</v>
      </c>
      <c r="M33" s="6">
        <v>31</v>
      </c>
      <c r="N33" s="6">
        <v>15</v>
      </c>
      <c r="O33">
        <f t="shared" si="0"/>
        <v>0.25842696629213485</v>
      </c>
    </row>
    <row r="34" spans="1:15" ht="15.75" customHeight="1" x14ac:dyDescent="0.2">
      <c r="A34" s="6">
        <v>32</v>
      </c>
      <c r="B34" s="6" t="s">
        <v>313</v>
      </c>
      <c r="C34" s="6">
        <v>11</v>
      </c>
      <c r="D34" s="6">
        <v>11</v>
      </c>
      <c r="E34" s="6">
        <v>1</v>
      </c>
      <c r="F34" s="6">
        <v>289</v>
      </c>
      <c r="G34" s="6" t="s">
        <v>2815</v>
      </c>
      <c r="H34" s="6">
        <v>28.9</v>
      </c>
      <c r="I34" s="6">
        <v>185</v>
      </c>
      <c r="J34" s="6">
        <v>156.21</v>
      </c>
      <c r="K34" s="6">
        <v>0</v>
      </c>
      <c r="L34" s="6">
        <v>2</v>
      </c>
      <c r="M34" s="6">
        <v>22</v>
      </c>
      <c r="N34" s="6">
        <v>16</v>
      </c>
      <c r="O34">
        <f t="shared" si="0"/>
        <v>0.20540540540540542</v>
      </c>
    </row>
    <row r="35" spans="1:15" ht="15.75" customHeight="1" x14ac:dyDescent="0.2">
      <c r="A35" s="6">
        <v>33</v>
      </c>
      <c r="B35" s="6" t="s">
        <v>552</v>
      </c>
      <c r="C35" s="6">
        <v>10</v>
      </c>
      <c r="D35" s="6">
        <v>10</v>
      </c>
      <c r="E35" s="6">
        <v>0</v>
      </c>
      <c r="F35" s="6">
        <v>283</v>
      </c>
      <c r="G35" s="6">
        <v>61</v>
      </c>
      <c r="H35" s="6">
        <v>28.3</v>
      </c>
      <c r="I35" s="6">
        <v>185</v>
      </c>
      <c r="J35" s="6">
        <v>152.97</v>
      </c>
      <c r="K35" s="6">
        <v>0</v>
      </c>
      <c r="L35" s="6">
        <v>2</v>
      </c>
      <c r="M35" s="6">
        <v>37</v>
      </c>
      <c r="N35" s="6">
        <v>10</v>
      </c>
      <c r="O35">
        <f t="shared" si="0"/>
        <v>0.25405405405405407</v>
      </c>
    </row>
    <row r="36" spans="1:15" ht="15.75" customHeight="1" x14ac:dyDescent="0.2">
      <c r="A36" s="6">
        <v>34</v>
      </c>
      <c r="B36" s="6" t="s">
        <v>97</v>
      </c>
      <c r="C36" s="6">
        <v>13</v>
      </c>
      <c r="D36" s="6">
        <v>11</v>
      </c>
      <c r="E36" s="6">
        <v>0</v>
      </c>
      <c r="F36" s="6">
        <v>274</v>
      </c>
      <c r="G36" s="6">
        <v>78</v>
      </c>
      <c r="H36" s="6">
        <v>24.91</v>
      </c>
      <c r="I36" s="6">
        <v>224</v>
      </c>
      <c r="J36" s="6">
        <v>122.32</v>
      </c>
      <c r="K36" s="6">
        <v>0</v>
      </c>
      <c r="L36" s="6">
        <v>1</v>
      </c>
      <c r="M36" s="6">
        <v>25</v>
      </c>
      <c r="N36" s="6">
        <v>15</v>
      </c>
      <c r="O36">
        <f t="shared" si="0"/>
        <v>0.17857142857142858</v>
      </c>
    </row>
    <row r="37" spans="1:15" ht="15.75" customHeight="1" x14ac:dyDescent="0.2">
      <c r="A37" s="6">
        <v>35</v>
      </c>
      <c r="B37" s="6" t="s">
        <v>647</v>
      </c>
      <c r="C37" s="6">
        <v>14</v>
      </c>
      <c r="D37" s="6">
        <v>14</v>
      </c>
      <c r="E37" s="6">
        <v>0</v>
      </c>
      <c r="F37" s="6">
        <v>268</v>
      </c>
      <c r="G37" s="6">
        <v>48</v>
      </c>
      <c r="H37" s="6">
        <v>19.14</v>
      </c>
      <c r="I37" s="6">
        <v>223</v>
      </c>
      <c r="J37" s="6">
        <v>120.17</v>
      </c>
      <c r="K37" s="6">
        <v>0</v>
      </c>
      <c r="L37" s="6">
        <v>0</v>
      </c>
      <c r="M37" s="6">
        <v>28</v>
      </c>
      <c r="N37" s="6">
        <v>13</v>
      </c>
      <c r="O37">
        <f t="shared" si="0"/>
        <v>0.18385650224215247</v>
      </c>
    </row>
    <row r="38" spans="1:15" ht="15.75" customHeight="1" x14ac:dyDescent="0.2">
      <c r="A38" s="6">
        <v>36</v>
      </c>
      <c r="B38" s="6" t="s">
        <v>352</v>
      </c>
      <c r="C38" s="6">
        <v>10</v>
      </c>
      <c r="D38" s="6">
        <v>10</v>
      </c>
      <c r="E38" s="6">
        <v>0</v>
      </c>
      <c r="F38" s="6">
        <v>258</v>
      </c>
      <c r="G38" s="6">
        <v>68</v>
      </c>
      <c r="H38" s="6">
        <v>25.8</v>
      </c>
      <c r="I38" s="6">
        <v>194</v>
      </c>
      <c r="J38" s="6">
        <v>132.97999999999999</v>
      </c>
      <c r="K38" s="6">
        <v>0</v>
      </c>
      <c r="L38" s="6">
        <v>2</v>
      </c>
      <c r="M38" s="6">
        <v>28</v>
      </c>
      <c r="N38" s="6">
        <v>10</v>
      </c>
      <c r="O38">
        <f t="shared" si="0"/>
        <v>0.19587628865979381</v>
      </c>
    </row>
    <row r="39" spans="1:15" ht="15.75" customHeight="1" x14ac:dyDescent="0.2">
      <c r="A39" s="6">
        <v>37</v>
      </c>
      <c r="B39" s="6" t="s">
        <v>185</v>
      </c>
      <c r="C39" s="6">
        <v>11</v>
      </c>
      <c r="D39" s="6">
        <v>11</v>
      </c>
      <c r="E39" s="6">
        <v>0</v>
      </c>
      <c r="F39" s="6">
        <v>253</v>
      </c>
      <c r="G39" s="6">
        <v>66</v>
      </c>
      <c r="H39" s="6">
        <v>23</v>
      </c>
      <c r="I39" s="6">
        <v>175</v>
      </c>
      <c r="J39" s="6">
        <v>144.57</v>
      </c>
      <c r="K39" s="6">
        <v>0</v>
      </c>
      <c r="L39" s="6">
        <v>2</v>
      </c>
      <c r="M39" s="6">
        <v>34</v>
      </c>
      <c r="N39" s="6">
        <v>9</v>
      </c>
      <c r="O39">
        <f t="shared" si="0"/>
        <v>0.24571428571428572</v>
      </c>
    </row>
    <row r="40" spans="1:15" ht="15.75" customHeight="1" x14ac:dyDescent="0.2">
      <c r="A40" s="6">
        <v>38</v>
      </c>
      <c r="B40" s="6" t="s">
        <v>148</v>
      </c>
      <c r="C40" s="6">
        <v>7</v>
      </c>
      <c r="D40" s="6">
        <v>7</v>
      </c>
      <c r="E40" s="6">
        <v>1</v>
      </c>
      <c r="F40" s="6">
        <v>252</v>
      </c>
      <c r="G40" s="6">
        <v>87</v>
      </c>
      <c r="H40" s="6">
        <v>42</v>
      </c>
      <c r="I40" s="6">
        <v>173</v>
      </c>
      <c r="J40" s="6">
        <v>145.66</v>
      </c>
      <c r="K40" s="6">
        <v>0</v>
      </c>
      <c r="L40" s="6">
        <v>3</v>
      </c>
      <c r="M40" s="6">
        <v>22</v>
      </c>
      <c r="N40" s="6">
        <v>12</v>
      </c>
      <c r="O40">
        <f t="shared" si="0"/>
        <v>0.19653179190751446</v>
      </c>
    </row>
    <row r="41" spans="1:15" ht="15.75" customHeight="1" x14ac:dyDescent="0.2">
      <c r="A41" s="6">
        <v>39</v>
      </c>
      <c r="B41" s="6" t="s">
        <v>227</v>
      </c>
      <c r="C41" s="6">
        <v>8</v>
      </c>
      <c r="D41" s="6">
        <v>8</v>
      </c>
      <c r="E41" s="6">
        <v>0</v>
      </c>
      <c r="F41" s="6">
        <v>251</v>
      </c>
      <c r="G41" s="6">
        <v>89</v>
      </c>
      <c r="H41" s="6">
        <v>31.38</v>
      </c>
      <c r="I41" s="6">
        <v>189</v>
      </c>
      <c r="J41" s="6">
        <v>132.80000000000001</v>
      </c>
      <c r="K41" s="6">
        <v>0</v>
      </c>
      <c r="L41" s="6">
        <v>2</v>
      </c>
      <c r="M41" s="6">
        <v>19</v>
      </c>
      <c r="N41" s="6">
        <v>14</v>
      </c>
      <c r="O41">
        <f t="shared" si="0"/>
        <v>0.17460317460317459</v>
      </c>
    </row>
    <row r="42" spans="1:15" ht="15.75" customHeight="1" x14ac:dyDescent="0.2">
      <c r="A42" s="6">
        <v>40</v>
      </c>
      <c r="B42" s="6" t="s">
        <v>290</v>
      </c>
      <c r="C42" s="6">
        <v>14</v>
      </c>
      <c r="D42" s="6">
        <v>12</v>
      </c>
      <c r="E42" s="6">
        <v>2</v>
      </c>
      <c r="F42" s="6">
        <v>250</v>
      </c>
      <c r="G42" s="6" t="s">
        <v>2816</v>
      </c>
      <c r="H42" s="6">
        <v>25</v>
      </c>
      <c r="I42" s="6">
        <v>167</v>
      </c>
      <c r="J42" s="6">
        <v>149.69999999999999</v>
      </c>
      <c r="K42" s="6">
        <v>0</v>
      </c>
      <c r="L42" s="6">
        <v>1</v>
      </c>
      <c r="M42" s="6">
        <v>10</v>
      </c>
      <c r="N42" s="6">
        <v>22</v>
      </c>
      <c r="O42">
        <f t="shared" si="0"/>
        <v>0.19161676646706588</v>
      </c>
    </row>
    <row r="43" spans="1:15" ht="15.75" customHeight="1" x14ac:dyDescent="0.2">
      <c r="A43" s="6">
        <v>41</v>
      </c>
      <c r="B43" s="6" t="s">
        <v>229</v>
      </c>
      <c r="C43" s="6">
        <v>10</v>
      </c>
      <c r="D43" s="6">
        <v>10</v>
      </c>
      <c r="E43" s="6">
        <v>0</v>
      </c>
      <c r="F43" s="6">
        <v>244</v>
      </c>
      <c r="G43" s="6">
        <v>93</v>
      </c>
      <c r="H43" s="6">
        <v>24.4</v>
      </c>
      <c r="I43" s="6">
        <v>177</v>
      </c>
      <c r="J43" s="6">
        <v>137.85</v>
      </c>
      <c r="K43" s="6">
        <v>0</v>
      </c>
      <c r="L43" s="6">
        <v>1</v>
      </c>
      <c r="M43" s="6">
        <v>24</v>
      </c>
      <c r="N43" s="6">
        <v>11</v>
      </c>
      <c r="O43">
        <f t="shared" si="0"/>
        <v>0.19774011299435029</v>
      </c>
    </row>
    <row r="44" spans="1:15" ht="15.75" customHeight="1" x14ac:dyDescent="0.2">
      <c r="A44" s="6">
        <v>42</v>
      </c>
      <c r="B44" s="6" t="s">
        <v>183</v>
      </c>
      <c r="C44" s="6">
        <v>12</v>
      </c>
      <c r="D44" s="6">
        <v>10</v>
      </c>
      <c r="E44" s="6">
        <v>2</v>
      </c>
      <c r="F44" s="6">
        <v>234</v>
      </c>
      <c r="G44" s="6">
        <v>44</v>
      </c>
      <c r="H44" s="6">
        <v>29.25</v>
      </c>
      <c r="I44" s="6">
        <v>143</v>
      </c>
      <c r="J44" s="6">
        <v>163.63</v>
      </c>
      <c r="K44" s="6">
        <v>0</v>
      </c>
      <c r="L44" s="6">
        <v>0</v>
      </c>
      <c r="M44" s="6">
        <v>22</v>
      </c>
      <c r="N44" s="6">
        <v>12</v>
      </c>
      <c r="O44">
        <f t="shared" si="0"/>
        <v>0.23776223776223776</v>
      </c>
    </row>
    <row r="45" spans="1:15" ht="15.75" customHeight="1" x14ac:dyDescent="0.2">
      <c r="A45" s="6">
        <v>43</v>
      </c>
      <c r="B45" s="6" t="s">
        <v>643</v>
      </c>
      <c r="C45" s="6">
        <v>14</v>
      </c>
      <c r="D45" s="6">
        <v>13</v>
      </c>
      <c r="E45" s="6">
        <v>6</v>
      </c>
      <c r="F45" s="6">
        <v>232</v>
      </c>
      <c r="G45" s="6" t="s">
        <v>2817</v>
      </c>
      <c r="H45" s="6">
        <v>33.14</v>
      </c>
      <c r="I45" s="6">
        <v>188</v>
      </c>
      <c r="J45" s="6">
        <v>123.4</v>
      </c>
      <c r="K45" s="6">
        <v>0</v>
      </c>
      <c r="L45" s="6">
        <v>1</v>
      </c>
      <c r="M45" s="6">
        <v>21</v>
      </c>
      <c r="N45" s="6">
        <v>10</v>
      </c>
      <c r="O45">
        <f t="shared" si="0"/>
        <v>0.16489361702127658</v>
      </c>
    </row>
    <row r="46" spans="1:15" ht="15.75" customHeight="1" x14ac:dyDescent="0.2">
      <c r="A46" s="6">
        <v>44</v>
      </c>
      <c r="B46" s="6" t="s">
        <v>288</v>
      </c>
      <c r="C46" s="6">
        <v>12</v>
      </c>
      <c r="D46" s="6">
        <v>11</v>
      </c>
      <c r="E46" s="6">
        <v>0</v>
      </c>
      <c r="F46" s="6">
        <v>230</v>
      </c>
      <c r="G46" s="6">
        <v>88</v>
      </c>
      <c r="H46" s="6">
        <v>20.91</v>
      </c>
      <c r="I46" s="6">
        <v>171</v>
      </c>
      <c r="J46" s="6">
        <v>134.5</v>
      </c>
      <c r="K46" s="6">
        <v>0</v>
      </c>
      <c r="L46" s="6">
        <v>2</v>
      </c>
      <c r="M46" s="6">
        <v>19</v>
      </c>
      <c r="N46" s="6">
        <v>14</v>
      </c>
      <c r="O46">
        <f t="shared" si="0"/>
        <v>0.19298245614035087</v>
      </c>
    </row>
    <row r="47" spans="1:15" ht="15.75" customHeight="1" x14ac:dyDescent="0.2">
      <c r="A47" s="6">
        <v>45</v>
      </c>
      <c r="B47" s="6" t="s">
        <v>650</v>
      </c>
      <c r="C47" s="6">
        <v>16</v>
      </c>
      <c r="D47" s="6">
        <v>11</v>
      </c>
      <c r="E47" s="6">
        <v>3</v>
      </c>
      <c r="F47" s="6">
        <v>219</v>
      </c>
      <c r="G47" s="6">
        <v>45</v>
      </c>
      <c r="H47" s="6">
        <v>27.38</v>
      </c>
      <c r="I47" s="6">
        <v>181</v>
      </c>
      <c r="J47" s="6">
        <v>120.99</v>
      </c>
      <c r="K47" s="6">
        <v>0</v>
      </c>
      <c r="L47" s="6">
        <v>0</v>
      </c>
      <c r="M47" s="6">
        <v>14</v>
      </c>
      <c r="N47" s="6">
        <v>9</v>
      </c>
      <c r="O47">
        <f t="shared" si="0"/>
        <v>0.1270718232044199</v>
      </c>
    </row>
    <row r="48" spans="1:15" ht="15.75" customHeight="1" x14ac:dyDescent="0.2">
      <c r="A48" s="6">
        <v>46</v>
      </c>
      <c r="B48" s="6" t="s">
        <v>273</v>
      </c>
      <c r="C48" s="6">
        <v>16</v>
      </c>
      <c r="D48" s="6">
        <v>12</v>
      </c>
      <c r="E48" s="6">
        <v>5</v>
      </c>
      <c r="F48" s="6">
        <v>217</v>
      </c>
      <c r="G48" s="6" t="s">
        <v>2818</v>
      </c>
      <c r="H48" s="6">
        <v>31</v>
      </c>
      <c r="I48" s="6">
        <v>147</v>
      </c>
      <c r="J48" s="6">
        <v>147.61000000000001</v>
      </c>
      <c r="K48" s="6">
        <v>0</v>
      </c>
      <c r="L48" s="6">
        <v>0</v>
      </c>
      <c r="M48" s="6">
        <v>22</v>
      </c>
      <c r="N48" s="6">
        <v>9</v>
      </c>
      <c r="O48">
        <f t="shared" si="0"/>
        <v>0.21088435374149661</v>
      </c>
    </row>
    <row r="49" spans="1:15" ht="15.75" customHeight="1" x14ac:dyDescent="0.2">
      <c r="A49" s="6">
        <v>47</v>
      </c>
      <c r="B49" s="6" t="s">
        <v>479</v>
      </c>
      <c r="C49" s="6">
        <v>13</v>
      </c>
      <c r="D49" s="6">
        <v>13</v>
      </c>
      <c r="E49" s="6">
        <v>2</v>
      </c>
      <c r="F49" s="6">
        <v>216</v>
      </c>
      <c r="G49" s="6">
        <v>57</v>
      </c>
      <c r="H49" s="6">
        <v>19.64</v>
      </c>
      <c r="I49" s="6">
        <v>231</v>
      </c>
      <c r="J49" s="6">
        <v>93.5</v>
      </c>
      <c r="K49" s="6">
        <v>0</v>
      </c>
      <c r="L49" s="6">
        <v>1</v>
      </c>
      <c r="M49" s="6">
        <v>16</v>
      </c>
      <c r="N49" s="6">
        <v>8</v>
      </c>
      <c r="O49">
        <f t="shared" si="0"/>
        <v>0.1038961038961039</v>
      </c>
    </row>
    <row r="50" spans="1:15" ht="15.75" customHeight="1" x14ac:dyDescent="0.2">
      <c r="A50" s="6">
        <v>48</v>
      </c>
      <c r="B50" s="6" t="s">
        <v>122</v>
      </c>
      <c r="C50" s="6">
        <v>9</v>
      </c>
      <c r="D50" s="6">
        <v>9</v>
      </c>
      <c r="E50" s="6">
        <v>0</v>
      </c>
      <c r="F50" s="6">
        <v>206</v>
      </c>
      <c r="G50" s="6">
        <v>43</v>
      </c>
      <c r="H50" s="6">
        <v>22.89</v>
      </c>
      <c r="I50" s="6">
        <v>129</v>
      </c>
      <c r="J50" s="6">
        <v>159.68</v>
      </c>
      <c r="K50" s="6">
        <v>0</v>
      </c>
      <c r="L50" s="6">
        <v>0</v>
      </c>
      <c r="M50" s="6">
        <v>16</v>
      </c>
      <c r="N50" s="6">
        <v>13</v>
      </c>
      <c r="O50">
        <f t="shared" si="0"/>
        <v>0.22480620155038761</v>
      </c>
    </row>
    <row r="51" spans="1:15" ht="15.75" customHeight="1" x14ac:dyDescent="0.2">
      <c r="A51" s="6">
        <v>49</v>
      </c>
      <c r="B51" s="6" t="s">
        <v>509</v>
      </c>
      <c r="C51" s="6">
        <v>13</v>
      </c>
      <c r="D51" s="6">
        <v>12</v>
      </c>
      <c r="E51" s="6">
        <v>0</v>
      </c>
      <c r="F51" s="6">
        <v>196</v>
      </c>
      <c r="G51" s="6">
        <v>52</v>
      </c>
      <c r="H51" s="6">
        <v>16.329999999999998</v>
      </c>
      <c r="I51" s="6">
        <v>160</v>
      </c>
      <c r="J51" s="6">
        <v>122.5</v>
      </c>
      <c r="K51" s="6">
        <v>0</v>
      </c>
      <c r="L51" s="6">
        <v>1</v>
      </c>
      <c r="M51" s="6">
        <v>23</v>
      </c>
      <c r="N51" s="6">
        <v>6</v>
      </c>
      <c r="O51">
        <f t="shared" si="0"/>
        <v>0.18124999999999999</v>
      </c>
    </row>
    <row r="52" spans="1:15" ht="15.75" customHeight="1" x14ac:dyDescent="0.2">
      <c r="A52" s="6">
        <v>50</v>
      </c>
      <c r="B52" s="6" t="s">
        <v>563</v>
      </c>
      <c r="C52" s="6">
        <v>17</v>
      </c>
      <c r="D52" s="6">
        <v>12</v>
      </c>
      <c r="E52" s="6">
        <v>5</v>
      </c>
      <c r="F52" s="6">
        <v>191</v>
      </c>
      <c r="G52" s="6">
        <v>50</v>
      </c>
      <c r="H52" s="6">
        <v>27.29</v>
      </c>
      <c r="I52" s="6">
        <v>135</v>
      </c>
      <c r="J52" s="6">
        <v>141.47999999999999</v>
      </c>
      <c r="K52" s="6">
        <v>0</v>
      </c>
      <c r="L52" s="6">
        <v>1</v>
      </c>
      <c r="M52" s="6">
        <v>14</v>
      </c>
      <c r="N52" s="6">
        <v>9</v>
      </c>
      <c r="O52">
        <f t="shared" si="0"/>
        <v>0.17037037037037037</v>
      </c>
    </row>
    <row r="53" spans="1:15" ht="15.75" customHeight="1" x14ac:dyDescent="0.2">
      <c r="A53" s="6">
        <v>51</v>
      </c>
      <c r="B53" s="6" t="s">
        <v>328</v>
      </c>
      <c r="C53" s="6">
        <v>8</v>
      </c>
      <c r="D53" s="6">
        <v>8</v>
      </c>
      <c r="E53" s="6">
        <v>3</v>
      </c>
      <c r="F53" s="6">
        <v>186</v>
      </c>
      <c r="G53" s="6">
        <v>46</v>
      </c>
      <c r="H53" s="6">
        <v>37.200000000000003</v>
      </c>
      <c r="I53" s="6">
        <v>86</v>
      </c>
      <c r="J53" s="6">
        <v>216.27</v>
      </c>
      <c r="K53" s="6">
        <v>0</v>
      </c>
      <c r="L53" s="6">
        <v>0</v>
      </c>
      <c r="M53" s="6">
        <v>12</v>
      </c>
      <c r="N53" s="6">
        <v>16</v>
      </c>
      <c r="O53">
        <f t="shared" si="0"/>
        <v>0.32558139534883723</v>
      </c>
    </row>
    <row r="54" spans="1:15" ht="15.75" customHeight="1" x14ac:dyDescent="0.2">
      <c r="A54" s="6">
        <v>52</v>
      </c>
      <c r="B54" s="6" t="s">
        <v>287</v>
      </c>
      <c r="C54" s="6">
        <v>17</v>
      </c>
      <c r="D54" s="6">
        <v>14</v>
      </c>
      <c r="E54" s="6">
        <v>3</v>
      </c>
      <c r="F54" s="6">
        <v>183</v>
      </c>
      <c r="G54" s="6" t="s">
        <v>2819</v>
      </c>
      <c r="H54" s="6">
        <v>16.64</v>
      </c>
      <c r="I54" s="6">
        <v>132</v>
      </c>
      <c r="J54" s="6">
        <v>138.63</v>
      </c>
      <c r="K54" s="6">
        <v>0</v>
      </c>
      <c r="L54" s="6">
        <v>1</v>
      </c>
      <c r="M54" s="6">
        <v>11</v>
      </c>
      <c r="N54" s="6">
        <v>10</v>
      </c>
      <c r="O54">
        <f t="shared" si="0"/>
        <v>0.15909090909090909</v>
      </c>
    </row>
    <row r="55" spans="1:15" ht="15.75" customHeight="1" x14ac:dyDescent="0.2">
      <c r="A55" s="6">
        <v>53</v>
      </c>
      <c r="B55" s="6" t="s">
        <v>202</v>
      </c>
      <c r="C55" s="6">
        <v>14</v>
      </c>
      <c r="D55" s="6">
        <v>13</v>
      </c>
      <c r="E55" s="6">
        <v>4</v>
      </c>
      <c r="F55" s="6">
        <v>183</v>
      </c>
      <c r="G55" s="6">
        <v>42</v>
      </c>
      <c r="H55" s="6">
        <v>20.329999999999998</v>
      </c>
      <c r="I55" s="6">
        <v>145</v>
      </c>
      <c r="J55" s="6">
        <v>126.2</v>
      </c>
      <c r="K55" s="6">
        <v>0</v>
      </c>
      <c r="L55" s="6">
        <v>0</v>
      </c>
      <c r="M55" s="6">
        <v>16</v>
      </c>
      <c r="N55" s="6">
        <v>4</v>
      </c>
      <c r="O55">
        <f t="shared" si="0"/>
        <v>0.13793103448275862</v>
      </c>
    </row>
    <row r="56" spans="1:15" ht="15.75" customHeight="1" x14ac:dyDescent="0.2">
      <c r="A56" s="6">
        <v>54</v>
      </c>
      <c r="B56" s="6" t="s">
        <v>645</v>
      </c>
      <c r="C56" s="6">
        <v>13</v>
      </c>
      <c r="D56" s="6">
        <v>10</v>
      </c>
      <c r="E56" s="6">
        <v>6</v>
      </c>
      <c r="F56" s="6">
        <v>182</v>
      </c>
      <c r="G56" s="6" t="s">
        <v>2820</v>
      </c>
      <c r="H56" s="6">
        <v>45.5</v>
      </c>
      <c r="I56" s="6">
        <v>120</v>
      </c>
      <c r="J56" s="6">
        <v>151.66</v>
      </c>
      <c r="K56" s="6">
        <v>0</v>
      </c>
      <c r="L56" s="6">
        <v>0</v>
      </c>
      <c r="M56" s="6">
        <v>12</v>
      </c>
      <c r="N56" s="6">
        <v>10</v>
      </c>
      <c r="O56">
        <f t="shared" si="0"/>
        <v>0.18333333333333332</v>
      </c>
    </row>
    <row r="57" spans="1:15" ht="15.75" customHeight="1" x14ac:dyDescent="0.2">
      <c r="A57" s="6">
        <v>55</v>
      </c>
      <c r="B57" s="6" t="s">
        <v>341</v>
      </c>
      <c r="C57" s="6">
        <v>12</v>
      </c>
      <c r="D57" s="6">
        <v>12</v>
      </c>
      <c r="E57" s="6">
        <v>1</v>
      </c>
      <c r="F57" s="6">
        <v>182</v>
      </c>
      <c r="G57" s="6" t="s">
        <v>2817</v>
      </c>
      <c r="H57" s="6">
        <v>16.55</v>
      </c>
      <c r="I57" s="6">
        <v>169</v>
      </c>
      <c r="J57" s="6">
        <v>107.69</v>
      </c>
      <c r="K57" s="6">
        <v>0</v>
      </c>
      <c r="L57" s="6">
        <v>1</v>
      </c>
      <c r="M57" s="6">
        <v>17</v>
      </c>
      <c r="N57" s="6">
        <v>7</v>
      </c>
      <c r="O57">
        <f t="shared" si="0"/>
        <v>0.14201183431952663</v>
      </c>
    </row>
    <row r="58" spans="1:15" ht="15.75" customHeight="1" x14ac:dyDescent="0.2">
      <c r="A58" s="6">
        <v>56</v>
      </c>
      <c r="B58" s="6" t="s">
        <v>284</v>
      </c>
      <c r="C58" s="6">
        <v>7</v>
      </c>
      <c r="D58" s="6">
        <v>7</v>
      </c>
      <c r="E58" s="6">
        <v>2</v>
      </c>
      <c r="F58" s="6">
        <v>174</v>
      </c>
      <c r="G58" s="6" t="s">
        <v>2820</v>
      </c>
      <c r="H58" s="6">
        <v>34.799999999999997</v>
      </c>
      <c r="I58" s="6">
        <v>117</v>
      </c>
      <c r="J58" s="6">
        <v>148.71</v>
      </c>
      <c r="K58" s="6">
        <v>0</v>
      </c>
      <c r="L58" s="6">
        <v>0</v>
      </c>
      <c r="M58" s="6">
        <v>17</v>
      </c>
      <c r="N58" s="6">
        <v>7</v>
      </c>
      <c r="O58">
        <f t="shared" si="0"/>
        <v>0.20512820512820512</v>
      </c>
    </row>
    <row r="59" spans="1:15" ht="15.75" customHeight="1" x14ac:dyDescent="0.2">
      <c r="A59" s="6">
        <v>57</v>
      </c>
      <c r="B59" s="6" t="s">
        <v>292</v>
      </c>
      <c r="C59" s="6">
        <v>8</v>
      </c>
      <c r="D59" s="6">
        <v>8</v>
      </c>
      <c r="E59" s="6">
        <v>1</v>
      </c>
      <c r="F59" s="6">
        <v>169</v>
      </c>
      <c r="G59" s="6">
        <v>36</v>
      </c>
      <c r="H59" s="6">
        <v>24.14</v>
      </c>
      <c r="I59" s="6">
        <v>138</v>
      </c>
      <c r="J59" s="6">
        <v>122.46</v>
      </c>
      <c r="K59" s="6">
        <v>0</v>
      </c>
      <c r="L59" s="6">
        <v>0</v>
      </c>
      <c r="M59" s="6">
        <v>9</v>
      </c>
      <c r="N59" s="6">
        <v>10</v>
      </c>
      <c r="O59">
        <f t="shared" si="0"/>
        <v>0.13768115942028986</v>
      </c>
    </row>
    <row r="60" spans="1:15" ht="15.75" customHeight="1" x14ac:dyDescent="0.2">
      <c r="A60" s="6">
        <v>58</v>
      </c>
      <c r="B60" s="6" t="s">
        <v>149</v>
      </c>
      <c r="C60" s="6">
        <v>7</v>
      </c>
      <c r="D60" s="6">
        <v>7</v>
      </c>
      <c r="E60" s="6">
        <v>0</v>
      </c>
      <c r="F60" s="6">
        <v>161</v>
      </c>
      <c r="G60" s="6">
        <v>49</v>
      </c>
      <c r="H60" s="6">
        <v>23</v>
      </c>
      <c r="I60" s="6">
        <v>113</v>
      </c>
      <c r="J60" s="6">
        <v>142.47</v>
      </c>
      <c r="K60" s="6">
        <v>0</v>
      </c>
      <c r="L60" s="6">
        <v>0</v>
      </c>
      <c r="M60" s="6">
        <v>14</v>
      </c>
      <c r="N60" s="6">
        <v>11</v>
      </c>
      <c r="O60">
        <f t="shared" si="0"/>
        <v>0.22123893805309736</v>
      </c>
    </row>
    <row r="61" spans="1:15" ht="15.75" customHeight="1" x14ac:dyDescent="0.2">
      <c r="A61" s="6">
        <v>59</v>
      </c>
      <c r="B61" s="6" t="s">
        <v>115</v>
      </c>
      <c r="C61" s="6">
        <v>13</v>
      </c>
      <c r="D61" s="6">
        <v>11</v>
      </c>
      <c r="E61" s="6">
        <v>3</v>
      </c>
      <c r="F61" s="6">
        <v>161</v>
      </c>
      <c r="G61" s="6">
        <v>54</v>
      </c>
      <c r="H61" s="6">
        <v>20.13</v>
      </c>
      <c r="I61" s="6">
        <v>130</v>
      </c>
      <c r="J61" s="6">
        <v>123.84</v>
      </c>
      <c r="K61" s="6">
        <v>0</v>
      </c>
      <c r="L61" s="6">
        <v>1</v>
      </c>
      <c r="M61" s="6">
        <v>11</v>
      </c>
      <c r="N61" s="6">
        <v>7</v>
      </c>
      <c r="O61">
        <f t="shared" si="0"/>
        <v>0.13846153846153847</v>
      </c>
    </row>
    <row r="62" spans="1:15" ht="15.75" customHeight="1" x14ac:dyDescent="0.2">
      <c r="A62" s="6">
        <v>60</v>
      </c>
      <c r="B62" s="6" t="s">
        <v>208</v>
      </c>
      <c r="C62" s="6">
        <v>12</v>
      </c>
      <c r="D62" s="6">
        <v>8</v>
      </c>
      <c r="E62" s="6">
        <v>1</v>
      </c>
      <c r="F62" s="6">
        <v>161</v>
      </c>
      <c r="G62" s="6" t="s">
        <v>2821</v>
      </c>
      <c r="H62" s="6">
        <v>23</v>
      </c>
      <c r="I62" s="6">
        <v>146</v>
      </c>
      <c r="J62" s="6">
        <v>110.27</v>
      </c>
      <c r="K62" s="6">
        <v>0</v>
      </c>
      <c r="L62" s="6">
        <v>0</v>
      </c>
      <c r="M62" s="6">
        <v>11</v>
      </c>
      <c r="N62" s="6">
        <v>7</v>
      </c>
      <c r="O62">
        <f t="shared" si="0"/>
        <v>0.12328767123287671</v>
      </c>
    </row>
    <row r="63" spans="1:15" ht="15.75" customHeight="1" x14ac:dyDescent="0.2">
      <c r="A63" s="6">
        <v>61</v>
      </c>
      <c r="B63" s="6" t="s">
        <v>224</v>
      </c>
      <c r="C63" s="6">
        <v>10</v>
      </c>
      <c r="D63" s="6">
        <v>10</v>
      </c>
      <c r="E63" s="6">
        <v>0</v>
      </c>
      <c r="F63" s="6">
        <v>157</v>
      </c>
      <c r="G63" s="6">
        <v>35</v>
      </c>
      <c r="H63" s="6">
        <v>15.7</v>
      </c>
      <c r="I63" s="6">
        <v>138</v>
      </c>
      <c r="J63" s="6">
        <v>113.76</v>
      </c>
      <c r="K63" s="6">
        <v>0</v>
      </c>
      <c r="L63" s="6">
        <v>0</v>
      </c>
      <c r="M63" s="6">
        <v>23</v>
      </c>
      <c r="N63" s="6">
        <v>2</v>
      </c>
      <c r="O63">
        <f t="shared" si="0"/>
        <v>0.18115942028985507</v>
      </c>
    </row>
    <row r="64" spans="1:15" ht="15.75" customHeight="1" x14ac:dyDescent="0.2">
      <c r="A64" s="6">
        <v>62</v>
      </c>
      <c r="B64" s="6" t="s">
        <v>222</v>
      </c>
      <c r="C64" s="6">
        <v>11</v>
      </c>
      <c r="D64" s="6">
        <v>10</v>
      </c>
      <c r="E64" s="6">
        <v>2</v>
      </c>
      <c r="F64" s="6">
        <v>156</v>
      </c>
      <c r="G64" s="6" t="s">
        <v>2822</v>
      </c>
      <c r="H64" s="6">
        <v>19.5</v>
      </c>
      <c r="I64" s="6">
        <v>106</v>
      </c>
      <c r="J64" s="6">
        <v>147.16</v>
      </c>
      <c r="K64" s="6">
        <v>0</v>
      </c>
      <c r="L64" s="6">
        <v>0</v>
      </c>
      <c r="M64" s="6">
        <v>7</v>
      </c>
      <c r="N64" s="6">
        <v>13</v>
      </c>
      <c r="O64">
        <f t="shared" si="0"/>
        <v>0.18867924528301888</v>
      </c>
    </row>
    <row r="65" spans="1:15" ht="15.75" customHeight="1" x14ac:dyDescent="0.2">
      <c r="A65" s="6">
        <v>63</v>
      </c>
      <c r="B65" s="6" t="s">
        <v>666</v>
      </c>
      <c r="C65" s="6">
        <v>5</v>
      </c>
      <c r="D65" s="6">
        <v>5</v>
      </c>
      <c r="E65" s="6">
        <v>1</v>
      </c>
      <c r="F65" s="6">
        <v>145</v>
      </c>
      <c r="G65" s="6" t="s">
        <v>2823</v>
      </c>
      <c r="H65" s="6">
        <v>36.25</v>
      </c>
      <c r="I65" s="6">
        <v>114</v>
      </c>
      <c r="J65" s="6">
        <v>127.19</v>
      </c>
      <c r="K65" s="6">
        <v>0</v>
      </c>
      <c r="L65" s="6">
        <v>1</v>
      </c>
      <c r="M65" s="6">
        <v>14</v>
      </c>
      <c r="N65" s="6">
        <v>3</v>
      </c>
      <c r="O65">
        <f t="shared" si="0"/>
        <v>0.14912280701754385</v>
      </c>
    </row>
    <row r="66" spans="1:15" ht="15.75" customHeight="1" x14ac:dyDescent="0.2">
      <c r="A66" s="6">
        <v>64</v>
      </c>
      <c r="B66" s="6" t="s">
        <v>485</v>
      </c>
      <c r="C66" s="6">
        <v>11</v>
      </c>
      <c r="D66" s="6">
        <v>11</v>
      </c>
      <c r="E66" s="6">
        <v>1</v>
      </c>
      <c r="F66" s="6">
        <v>144</v>
      </c>
      <c r="G66" s="6">
        <v>25</v>
      </c>
      <c r="H66" s="6">
        <v>14.4</v>
      </c>
      <c r="I66" s="6">
        <v>134</v>
      </c>
      <c r="J66" s="6">
        <v>107.46</v>
      </c>
      <c r="K66" s="6">
        <v>0</v>
      </c>
      <c r="L66" s="6">
        <v>0</v>
      </c>
      <c r="M66" s="6">
        <v>6</v>
      </c>
      <c r="N66" s="6">
        <v>9</v>
      </c>
      <c r="O66">
        <f t="shared" si="0"/>
        <v>0.11194029850746269</v>
      </c>
    </row>
    <row r="67" spans="1:15" ht="15.75" customHeight="1" x14ac:dyDescent="0.2">
      <c r="A67" s="6">
        <v>65</v>
      </c>
      <c r="B67" s="6" t="s">
        <v>87</v>
      </c>
      <c r="C67" s="6">
        <v>7</v>
      </c>
      <c r="D67" s="6">
        <v>7</v>
      </c>
      <c r="E67" s="6">
        <v>0</v>
      </c>
      <c r="F67" s="6">
        <v>133</v>
      </c>
      <c r="G67" s="6">
        <v>44</v>
      </c>
      <c r="H67" s="6">
        <v>19</v>
      </c>
      <c r="I67" s="6">
        <v>128</v>
      </c>
      <c r="J67" s="6">
        <v>103.9</v>
      </c>
      <c r="K67" s="6">
        <v>0</v>
      </c>
      <c r="L67" s="6">
        <v>0</v>
      </c>
      <c r="M67" s="6">
        <v>14</v>
      </c>
      <c r="N67" s="6">
        <v>4</v>
      </c>
      <c r="O67">
        <f t="shared" si="0"/>
        <v>0.140625</v>
      </c>
    </row>
    <row r="68" spans="1:15" ht="15.75" customHeight="1" x14ac:dyDescent="0.2">
      <c r="A68" s="6">
        <v>66</v>
      </c>
      <c r="B68" s="6" t="s">
        <v>106</v>
      </c>
      <c r="C68" s="6">
        <v>8</v>
      </c>
      <c r="D68" s="6">
        <v>8</v>
      </c>
      <c r="E68" s="6">
        <v>0</v>
      </c>
      <c r="F68" s="6">
        <v>129</v>
      </c>
      <c r="G68" s="6">
        <v>66</v>
      </c>
      <c r="H68" s="6">
        <v>16.13</v>
      </c>
      <c r="I68" s="6">
        <v>118</v>
      </c>
      <c r="J68" s="6">
        <v>109.32</v>
      </c>
      <c r="K68" s="6">
        <v>0</v>
      </c>
      <c r="L68" s="6">
        <v>1</v>
      </c>
      <c r="M68" s="6">
        <v>10</v>
      </c>
      <c r="N68" s="6">
        <v>7</v>
      </c>
      <c r="O68">
        <f t="shared" ref="O68:O131" si="1">SUM(M68:N68)/I68</f>
        <v>0.1440677966101695</v>
      </c>
    </row>
    <row r="69" spans="1:15" ht="15.75" customHeight="1" x14ac:dyDescent="0.2">
      <c r="A69" s="6">
        <v>67</v>
      </c>
      <c r="B69" s="6" t="s">
        <v>306</v>
      </c>
      <c r="C69" s="6">
        <v>14</v>
      </c>
      <c r="D69" s="6">
        <v>10</v>
      </c>
      <c r="E69" s="6">
        <v>2</v>
      </c>
      <c r="F69" s="6">
        <v>120</v>
      </c>
      <c r="G69" s="6" t="s">
        <v>2824</v>
      </c>
      <c r="H69" s="6">
        <v>15</v>
      </c>
      <c r="I69" s="6">
        <v>87</v>
      </c>
      <c r="J69" s="6">
        <v>137.93</v>
      </c>
      <c r="K69" s="6">
        <v>0</v>
      </c>
      <c r="L69" s="6">
        <v>0</v>
      </c>
      <c r="M69" s="6">
        <v>7</v>
      </c>
      <c r="N69" s="6">
        <v>7</v>
      </c>
      <c r="O69">
        <f t="shared" si="1"/>
        <v>0.16091954022988506</v>
      </c>
    </row>
    <row r="70" spans="1:15" ht="15.75" customHeight="1" x14ac:dyDescent="0.2">
      <c r="A70" s="6">
        <v>68</v>
      </c>
      <c r="B70" s="6" t="s">
        <v>304</v>
      </c>
      <c r="C70" s="6">
        <v>8</v>
      </c>
      <c r="D70" s="6">
        <v>8</v>
      </c>
      <c r="E70" s="6">
        <v>1</v>
      </c>
      <c r="F70" s="6">
        <v>117</v>
      </c>
      <c r="G70" s="6">
        <v>26</v>
      </c>
      <c r="H70" s="6">
        <v>16.71</v>
      </c>
      <c r="I70" s="6">
        <v>108</v>
      </c>
      <c r="J70" s="6">
        <v>108.33</v>
      </c>
      <c r="K70" s="6">
        <v>0</v>
      </c>
      <c r="L70" s="6">
        <v>0</v>
      </c>
      <c r="M70" s="6">
        <v>4</v>
      </c>
      <c r="N70" s="6">
        <v>9</v>
      </c>
      <c r="O70">
        <f t="shared" si="1"/>
        <v>0.12037037037037036</v>
      </c>
    </row>
    <row r="71" spans="1:15" ht="15.75" customHeight="1" x14ac:dyDescent="0.2">
      <c r="A71" s="6">
        <v>69</v>
      </c>
      <c r="B71" s="6" t="s">
        <v>646</v>
      </c>
      <c r="C71" s="6">
        <v>10</v>
      </c>
      <c r="D71" s="6">
        <v>10</v>
      </c>
      <c r="E71" s="6">
        <v>4</v>
      </c>
      <c r="F71" s="6">
        <v>116</v>
      </c>
      <c r="G71" s="6" t="s">
        <v>2825</v>
      </c>
      <c r="H71" s="6">
        <v>19.329999999999998</v>
      </c>
      <c r="I71" s="6">
        <v>98</v>
      </c>
      <c r="J71" s="6">
        <v>118.36</v>
      </c>
      <c r="K71" s="6">
        <v>0</v>
      </c>
      <c r="L71" s="6">
        <v>0</v>
      </c>
      <c r="M71" s="6">
        <v>6</v>
      </c>
      <c r="N71" s="6">
        <v>5</v>
      </c>
      <c r="O71">
        <f t="shared" si="1"/>
        <v>0.11224489795918367</v>
      </c>
    </row>
    <row r="72" spans="1:15" ht="15.75" customHeight="1" x14ac:dyDescent="0.2">
      <c r="A72" s="6">
        <v>70</v>
      </c>
      <c r="B72" s="6" t="s">
        <v>660</v>
      </c>
      <c r="C72" s="6">
        <v>8</v>
      </c>
      <c r="D72" s="6">
        <v>7</v>
      </c>
      <c r="E72" s="6">
        <v>1</v>
      </c>
      <c r="F72" s="6">
        <v>108</v>
      </c>
      <c r="G72" s="6">
        <v>43</v>
      </c>
      <c r="H72" s="6">
        <v>18</v>
      </c>
      <c r="I72" s="6">
        <v>75</v>
      </c>
      <c r="J72" s="6">
        <v>144</v>
      </c>
      <c r="K72" s="6">
        <v>0</v>
      </c>
      <c r="L72" s="6">
        <v>0</v>
      </c>
      <c r="M72" s="6">
        <v>14</v>
      </c>
      <c r="N72" s="6">
        <v>3</v>
      </c>
      <c r="O72">
        <f t="shared" si="1"/>
        <v>0.22666666666666666</v>
      </c>
    </row>
    <row r="73" spans="1:15" ht="15.75" customHeight="1" x14ac:dyDescent="0.2">
      <c r="A73" s="6">
        <v>71</v>
      </c>
      <c r="B73" s="6" t="s">
        <v>347</v>
      </c>
      <c r="C73" s="6">
        <v>9</v>
      </c>
      <c r="D73" s="6">
        <v>7</v>
      </c>
      <c r="E73" s="6">
        <v>0</v>
      </c>
      <c r="F73" s="6">
        <v>101</v>
      </c>
      <c r="G73" s="6">
        <v>40</v>
      </c>
      <c r="H73" s="6">
        <v>14.43</v>
      </c>
      <c r="I73" s="6">
        <v>69</v>
      </c>
      <c r="J73" s="6">
        <v>146.37</v>
      </c>
      <c r="K73" s="6">
        <v>0</v>
      </c>
      <c r="L73" s="6">
        <v>0</v>
      </c>
      <c r="M73" s="6">
        <v>9</v>
      </c>
      <c r="N73" s="6">
        <v>3</v>
      </c>
      <c r="O73">
        <f t="shared" si="1"/>
        <v>0.17391304347826086</v>
      </c>
    </row>
    <row r="74" spans="1:15" ht="15.75" customHeight="1" x14ac:dyDescent="0.2">
      <c r="A74" s="6">
        <v>72</v>
      </c>
      <c r="B74" s="6" t="s">
        <v>642</v>
      </c>
      <c r="C74" s="6">
        <v>16</v>
      </c>
      <c r="D74" s="6">
        <v>8</v>
      </c>
      <c r="E74" s="6">
        <v>4</v>
      </c>
      <c r="F74" s="6">
        <v>91</v>
      </c>
      <c r="G74" s="6">
        <v>40</v>
      </c>
      <c r="H74" s="6">
        <v>22.75</v>
      </c>
      <c r="I74" s="6">
        <v>44</v>
      </c>
      <c r="J74" s="6">
        <v>206.81</v>
      </c>
      <c r="K74" s="6">
        <v>0</v>
      </c>
      <c r="L74" s="6">
        <v>0</v>
      </c>
      <c r="M74" s="6">
        <v>3</v>
      </c>
      <c r="N74" s="6">
        <v>9</v>
      </c>
      <c r="O74">
        <f t="shared" si="1"/>
        <v>0.27272727272727271</v>
      </c>
    </row>
    <row r="75" spans="1:15" ht="15.75" customHeight="1" x14ac:dyDescent="0.2">
      <c r="A75" s="6">
        <v>73</v>
      </c>
      <c r="B75" s="6" t="s">
        <v>297</v>
      </c>
      <c r="C75" s="6">
        <v>6</v>
      </c>
      <c r="D75" s="6">
        <v>5</v>
      </c>
      <c r="E75" s="6">
        <v>2</v>
      </c>
      <c r="F75" s="6">
        <v>91</v>
      </c>
      <c r="G75" s="6" t="s">
        <v>2826</v>
      </c>
      <c r="H75" s="6">
        <v>30.33</v>
      </c>
      <c r="I75" s="6">
        <v>67</v>
      </c>
      <c r="J75" s="6">
        <v>135.82</v>
      </c>
      <c r="K75" s="6">
        <v>0</v>
      </c>
      <c r="L75" s="6">
        <v>0</v>
      </c>
      <c r="M75" s="6">
        <v>9</v>
      </c>
      <c r="N75" s="6">
        <v>2</v>
      </c>
      <c r="O75">
        <f t="shared" si="1"/>
        <v>0.16417910447761194</v>
      </c>
    </row>
    <row r="76" spans="1:15" ht="15.75" customHeight="1" x14ac:dyDescent="0.2">
      <c r="A76" s="6">
        <v>74</v>
      </c>
      <c r="B76" s="6" t="s">
        <v>220</v>
      </c>
      <c r="C76" s="6">
        <v>6</v>
      </c>
      <c r="D76" s="6">
        <v>6</v>
      </c>
      <c r="E76" s="6">
        <v>0</v>
      </c>
      <c r="F76" s="6">
        <v>88</v>
      </c>
      <c r="G76" s="6">
        <v>38</v>
      </c>
      <c r="H76" s="6">
        <v>14.67</v>
      </c>
      <c r="I76" s="6">
        <v>80</v>
      </c>
      <c r="J76" s="6">
        <v>110</v>
      </c>
      <c r="K76" s="6">
        <v>0</v>
      </c>
      <c r="L76" s="6">
        <v>0</v>
      </c>
      <c r="M76" s="6">
        <v>9</v>
      </c>
      <c r="N76" s="6">
        <v>2</v>
      </c>
      <c r="O76">
        <f t="shared" si="1"/>
        <v>0.13750000000000001</v>
      </c>
    </row>
    <row r="77" spans="1:15" ht="15.75" customHeight="1" x14ac:dyDescent="0.2">
      <c r="A77" s="6">
        <v>75</v>
      </c>
      <c r="B77" s="6" t="s">
        <v>217</v>
      </c>
      <c r="C77" s="6">
        <v>7</v>
      </c>
      <c r="D77" s="6">
        <v>5</v>
      </c>
      <c r="E77" s="6">
        <v>0</v>
      </c>
      <c r="F77" s="6">
        <v>86</v>
      </c>
      <c r="G77" s="6">
        <v>42</v>
      </c>
      <c r="H77" s="6">
        <v>17.2</v>
      </c>
      <c r="I77" s="6">
        <v>57</v>
      </c>
      <c r="J77" s="6">
        <v>150.87</v>
      </c>
      <c r="K77" s="6">
        <v>0</v>
      </c>
      <c r="L77" s="6">
        <v>0</v>
      </c>
      <c r="M77" s="6">
        <v>7</v>
      </c>
      <c r="N77" s="6">
        <v>4</v>
      </c>
      <c r="O77">
        <f t="shared" si="1"/>
        <v>0.19298245614035087</v>
      </c>
    </row>
    <row r="78" spans="1:15" ht="15.75" customHeight="1" x14ac:dyDescent="0.2">
      <c r="A78" s="6">
        <v>76</v>
      </c>
      <c r="B78" s="6" t="s">
        <v>70</v>
      </c>
      <c r="C78" s="6">
        <v>5</v>
      </c>
      <c r="D78" s="6">
        <v>5</v>
      </c>
      <c r="E78" s="6">
        <v>0</v>
      </c>
      <c r="F78" s="6">
        <v>86</v>
      </c>
      <c r="G78" s="6">
        <v>58</v>
      </c>
      <c r="H78" s="6">
        <v>17.2</v>
      </c>
      <c r="I78" s="6">
        <v>61</v>
      </c>
      <c r="J78" s="6">
        <v>140.97999999999999</v>
      </c>
      <c r="K78" s="6">
        <v>0</v>
      </c>
      <c r="L78" s="6">
        <v>1</v>
      </c>
      <c r="M78" s="6">
        <v>10</v>
      </c>
      <c r="N78" s="6">
        <v>3</v>
      </c>
      <c r="O78">
        <f t="shared" si="1"/>
        <v>0.21311475409836064</v>
      </c>
    </row>
    <row r="79" spans="1:15" ht="15.75" customHeight="1" x14ac:dyDescent="0.2">
      <c r="A79" s="6">
        <v>77</v>
      </c>
      <c r="B79" s="6" t="s">
        <v>272</v>
      </c>
      <c r="C79" s="6">
        <v>13</v>
      </c>
      <c r="D79" s="6">
        <v>8</v>
      </c>
      <c r="E79" s="6">
        <v>2</v>
      </c>
      <c r="F79" s="6">
        <v>77</v>
      </c>
      <c r="G79" s="6" t="s">
        <v>2827</v>
      </c>
      <c r="H79" s="6">
        <v>12.83</v>
      </c>
      <c r="I79" s="6">
        <v>68</v>
      </c>
      <c r="J79" s="6">
        <v>113.23</v>
      </c>
      <c r="K79" s="6">
        <v>0</v>
      </c>
      <c r="L79" s="6">
        <v>0</v>
      </c>
      <c r="M79" s="6">
        <v>7</v>
      </c>
      <c r="N79" s="6">
        <v>4</v>
      </c>
      <c r="O79">
        <f t="shared" si="1"/>
        <v>0.16176470588235295</v>
      </c>
    </row>
    <row r="80" spans="1:15" ht="15.75" customHeight="1" x14ac:dyDescent="0.2">
      <c r="A80" s="6">
        <v>78</v>
      </c>
      <c r="B80" s="6" t="s">
        <v>158</v>
      </c>
      <c r="C80" s="6">
        <v>6</v>
      </c>
      <c r="D80" s="6">
        <v>5</v>
      </c>
      <c r="E80" s="6">
        <v>2</v>
      </c>
      <c r="F80" s="6">
        <v>73</v>
      </c>
      <c r="G80" s="6" t="s">
        <v>2828</v>
      </c>
      <c r="H80" s="6">
        <v>24.33</v>
      </c>
      <c r="I80" s="6">
        <v>56</v>
      </c>
      <c r="J80" s="6">
        <v>130.35</v>
      </c>
      <c r="K80" s="6">
        <v>0</v>
      </c>
      <c r="L80" s="6">
        <v>1</v>
      </c>
      <c r="M80" s="6">
        <v>8</v>
      </c>
      <c r="N80" s="6">
        <v>3</v>
      </c>
      <c r="O80">
        <f t="shared" si="1"/>
        <v>0.19642857142857142</v>
      </c>
    </row>
    <row r="81" spans="1:15" ht="15.75" customHeight="1" x14ac:dyDescent="0.2">
      <c r="A81" s="6">
        <v>79</v>
      </c>
      <c r="B81" s="6" t="s">
        <v>648</v>
      </c>
      <c r="C81" s="6">
        <v>14</v>
      </c>
      <c r="D81" s="6">
        <v>10</v>
      </c>
      <c r="E81" s="6">
        <v>2</v>
      </c>
      <c r="F81" s="6">
        <v>71</v>
      </c>
      <c r="G81" s="6">
        <v>22</v>
      </c>
      <c r="H81" s="6">
        <v>8.8800000000000008</v>
      </c>
      <c r="I81" s="6">
        <v>40</v>
      </c>
      <c r="J81" s="6">
        <v>177.5</v>
      </c>
      <c r="K81" s="6">
        <v>0</v>
      </c>
      <c r="L81" s="6">
        <v>0</v>
      </c>
      <c r="M81" s="6">
        <v>6</v>
      </c>
      <c r="N81" s="6">
        <v>6</v>
      </c>
      <c r="O81">
        <f t="shared" si="1"/>
        <v>0.3</v>
      </c>
    </row>
    <row r="82" spans="1:15" ht="15.75" customHeight="1" x14ac:dyDescent="0.2">
      <c r="A82" s="6">
        <v>80</v>
      </c>
      <c r="B82" s="6" t="s">
        <v>307</v>
      </c>
      <c r="C82" s="6">
        <v>10</v>
      </c>
      <c r="D82" s="6">
        <v>5</v>
      </c>
      <c r="E82" s="6">
        <v>1</v>
      </c>
      <c r="F82" s="6">
        <v>69</v>
      </c>
      <c r="G82" s="6" t="s">
        <v>2827</v>
      </c>
      <c r="H82" s="6">
        <v>17.25</v>
      </c>
      <c r="I82" s="6">
        <v>47</v>
      </c>
      <c r="J82" s="6">
        <v>146.80000000000001</v>
      </c>
      <c r="K82" s="6">
        <v>0</v>
      </c>
      <c r="L82" s="6">
        <v>0</v>
      </c>
      <c r="M82" s="6">
        <v>5</v>
      </c>
      <c r="N82" s="6">
        <v>4</v>
      </c>
      <c r="O82">
        <f t="shared" si="1"/>
        <v>0.19148936170212766</v>
      </c>
    </row>
    <row r="83" spans="1:15" ht="15.75" customHeight="1" x14ac:dyDescent="0.2">
      <c r="A83" s="6">
        <v>81</v>
      </c>
      <c r="B83" s="6" t="s">
        <v>667</v>
      </c>
      <c r="C83" s="6">
        <v>5</v>
      </c>
      <c r="D83" s="6">
        <v>5</v>
      </c>
      <c r="E83" s="6">
        <v>0</v>
      </c>
      <c r="F83" s="6">
        <v>67</v>
      </c>
      <c r="G83" s="6">
        <v>34</v>
      </c>
      <c r="H83" s="6">
        <v>13.4</v>
      </c>
      <c r="I83" s="6">
        <v>59</v>
      </c>
      <c r="J83" s="6">
        <v>113.55</v>
      </c>
      <c r="K83" s="6">
        <v>0</v>
      </c>
      <c r="L83" s="6">
        <v>0</v>
      </c>
      <c r="M83" s="6">
        <v>7</v>
      </c>
      <c r="N83" s="6">
        <v>2</v>
      </c>
      <c r="O83">
        <f t="shared" si="1"/>
        <v>0.15254237288135594</v>
      </c>
    </row>
    <row r="84" spans="1:15" ht="15.75" customHeight="1" x14ac:dyDescent="0.2">
      <c r="A84" s="6">
        <v>82</v>
      </c>
      <c r="B84" s="6" t="s">
        <v>253</v>
      </c>
      <c r="C84" s="6">
        <v>5</v>
      </c>
      <c r="D84" s="6">
        <v>5</v>
      </c>
      <c r="E84" s="6">
        <v>1</v>
      </c>
      <c r="F84" s="6">
        <v>63</v>
      </c>
      <c r="G84" s="6" t="s">
        <v>2819</v>
      </c>
      <c r="H84" s="6">
        <v>15.75</v>
      </c>
      <c r="I84" s="6">
        <v>24</v>
      </c>
      <c r="J84" s="6">
        <v>262.5</v>
      </c>
      <c r="K84" s="6">
        <v>0</v>
      </c>
      <c r="L84" s="6">
        <v>1</v>
      </c>
      <c r="M84" s="6">
        <v>5</v>
      </c>
      <c r="N84" s="6">
        <v>6</v>
      </c>
      <c r="O84">
        <f t="shared" si="1"/>
        <v>0.45833333333333331</v>
      </c>
    </row>
    <row r="85" spans="1:15" ht="15.75" customHeight="1" x14ac:dyDescent="0.2">
      <c r="A85" s="6">
        <v>83</v>
      </c>
      <c r="B85" s="6" t="s">
        <v>181</v>
      </c>
      <c r="C85" s="6">
        <v>5</v>
      </c>
      <c r="D85" s="6">
        <v>5</v>
      </c>
      <c r="E85" s="6">
        <v>2</v>
      </c>
      <c r="F85" s="6">
        <v>59</v>
      </c>
      <c r="G85" s="6" t="s">
        <v>2829</v>
      </c>
      <c r="H85" s="6">
        <v>19.670000000000002</v>
      </c>
      <c r="I85" s="6">
        <v>37</v>
      </c>
      <c r="J85" s="6">
        <v>159.44999999999999</v>
      </c>
      <c r="K85" s="6">
        <v>0</v>
      </c>
      <c r="L85" s="6">
        <v>0</v>
      </c>
      <c r="M85" s="6">
        <v>4</v>
      </c>
      <c r="N85" s="6">
        <v>3</v>
      </c>
      <c r="O85">
        <f t="shared" si="1"/>
        <v>0.1891891891891892</v>
      </c>
    </row>
    <row r="86" spans="1:15" ht="15.75" customHeight="1" x14ac:dyDescent="0.2">
      <c r="A86" s="6">
        <v>84</v>
      </c>
      <c r="B86" s="6" t="s">
        <v>289</v>
      </c>
      <c r="C86" s="6">
        <v>3</v>
      </c>
      <c r="D86" s="6">
        <v>3</v>
      </c>
      <c r="E86" s="6">
        <v>1</v>
      </c>
      <c r="F86" s="6">
        <v>58</v>
      </c>
      <c r="G86" s="6" t="s">
        <v>2825</v>
      </c>
      <c r="H86" s="6">
        <v>29</v>
      </c>
      <c r="I86" s="6">
        <v>41</v>
      </c>
      <c r="J86" s="6">
        <v>141.46</v>
      </c>
      <c r="K86" s="6">
        <v>0</v>
      </c>
      <c r="L86" s="6">
        <v>0</v>
      </c>
      <c r="M86" s="6">
        <v>2</v>
      </c>
      <c r="N86" s="6">
        <v>5</v>
      </c>
      <c r="O86">
        <f t="shared" si="1"/>
        <v>0.17073170731707318</v>
      </c>
    </row>
    <row r="87" spans="1:15" ht="15.75" customHeight="1" x14ac:dyDescent="0.2">
      <c r="A87" s="6">
        <v>85</v>
      </c>
      <c r="B87" s="6" t="s">
        <v>178</v>
      </c>
      <c r="C87" s="6">
        <v>12</v>
      </c>
      <c r="D87" s="6">
        <v>8</v>
      </c>
      <c r="E87" s="6">
        <v>2</v>
      </c>
      <c r="F87" s="6">
        <v>58</v>
      </c>
      <c r="G87" s="6">
        <v>16</v>
      </c>
      <c r="H87" s="6">
        <v>9.67</v>
      </c>
      <c r="I87" s="6">
        <v>44</v>
      </c>
      <c r="J87" s="6">
        <v>131.81</v>
      </c>
      <c r="K87" s="6">
        <v>0</v>
      </c>
      <c r="L87" s="6">
        <v>0</v>
      </c>
      <c r="M87" s="6">
        <v>2</v>
      </c>
      <c r="N87" s="6">
        <v>6</v>
      </c>
      <c r="O87">
        <f t="shared" si="1"/>
        <v>0.18181818181818182</v>
      </c>
    </row>
    <row r="88" spans="1:15" ht="15.75" customHeight="1" x14ac:dyDescent="0.2">
      <c r="A88" s="6">
        <v>86</v>
      </c>
      <c r="B88" s="6" t="s">
        <v>336</v>
      </c>
      <c r="C88" s="6">
        <v>12</v>
      </c>
      <c r="D88" s="6">
        <v>7</v>
      </c>
      <c r="E88" s="6">
        <v>3</v>
      </c>
      <c r="F88" s="6">
        <v>55</v>
      </c>
      <c r="G88" s="6">
        <v>21</v>
      </c>
      <c r="H88" s="6">
        <v>13.75</v>
      </c>
      <c r="I88" s="6">
        <v>40</v>
      </c>
      <c r="J88" s="6">
        <v>137.5</v>
      </c>
      <c r="K88" s="6">
        <v>0</v>
      </c>
      <c r="L88" s="6">
        <v>0</v>
      </c>
      <c r="M88" s="6">
        <v>4</v>
      </c>
      <c r="N88" s="6">
        <v>4</v>
      </c>
      <c r="O88">
        <f t="shared" si="1"/>
        <v>0.2</v>
      </c>
    </row>
    <row r="89" spans="1:15" ht="15.75" customHeight="1" x14ac:dyDescent="0.2">
      <c r="A89" s="6">
        <v>87</v>
      </c>
      <c r="B89" s="6" t="s">
        <v>251</v>
      </c>
      <c r="C89" s="6">
        <v>6</v>
      </c>
      <c r="D89" s="6">
        <v>6</v>
      </c>
      <c r="E89" s="6">
        <v>3</v>
      </c>
      <c r="F89" s="6">
        <v>51</v>
      </c>
      <c r="G89" s="6" t="s">
        <v>2827</v>
      </c>
      <c r="H89" s="6">
        <v>17</v>
      </c>
      <c r="I89" s="6">
        <v>44</v>
      </c>
      <c r="J89" s="6">
        <v>115.9</v>
      </c>
      <c r="K89" s="6">
        <v>0</v>
      </c>
      <c r="L89" s="6">
        <v>0</v>
      </c>
      <c r="M89" s="6">
        <v>1</v>
      </c>
      <c r="N89" s="6">
        <v>5</v>
      </c>
      <c r="O89">
        <f t="shared" si="1"/>
        <v>0.13636363636363635</v>
      </c>
    </row>
    <row r="90" spans="1:15" ht="15.75" customHeight="1" x14ac:dyDescent="0.2">
      <c r="A90" s="6">
        <v>88</v>
      </c>
      <c r="B90" s="6" t="s">
        <v>193</v>
      </c>
      <c r="C90" s="6">
        <v>13</v>
      </c>
      <c r="D90" s="6">
        <v>8</v>
      </c>
      <c r="E90" s="6">
        <v>3</v>
      </c>
      <c r="F90" s="6">
        <v>48</v>
      </c>
      <c r="G90" s="6">
        <v>25</v>
      </c>
      <c r="H90" s="6">
        <v>9.6</v>
      </c>
      <c r="I90" s="6">
        <v>43</v>
      </c>
      <c r="J90" s="6">
        <v>111.62</v>
      </c>
      <c r="K90" s="6">
        <v>0</v>
      </c>
      <c r="L90" s="6">
        <v>0</v>
      </c>
      <c r="M90" s="6">
        <v>5</v>
      </c>
      <c r="N90" s="6">
        <v>2</v>
      </c>
      <c r="O90">
        <f t="shared" si="1"/>
        <v>0.16279069767441862</v>
      </c>
    </row>
    <row r="91" spans="1:15" ht="15.75" customHeight="1" x14ac:dyDescent="0.2">
      <c r="A91" s="6">
        <v>89</v>
      </c>
      <c r="B91" s="6" t="s">
        <v>204</v>
      </c>
      <c r="C91" s="6">
        <v>14</v>
      </c>
      <c r="D91" s="6">
        <v>7</v>
      </c>
      <c r="E91" s="6">
        <v>6</v>
      </c>
      <c r="F91" s="6">
        <v>48</v>
      </c>
      <c r="G91" s="6" t="s">
        <v>2830</v>
      </c>
      <c r="H91" s="6">
        <v>48</v>
      </c>
      <c r="I91" s="6">
        <v>52</v>
      </c>
      <c r="J91" s="6">
        <v>92.3</v>
      </c>
      <c r="K91" s="6">
        <v>0</v>
      </c>
      <c r="L91" s="6">
        <v>0</v>
      </c>
      <c r="M91" s="6">
        <v>3</v>
      </c>
      <c r="N91" s="6">
        <v>2</v>
      </c>
      <c r="O91">
        <f t="shared" si="1"/>
        <v>9.6153846153846159E-2</v>
      </c>
    </row>
    <row r="92" spans="1:15" ht="15.75" customHeight="1" x14ac:dyDescent="0.2">
      <c r="A92" s="6">
        <v>90</v>
      </c>
      <c r="B92" s="6" t="s">
        <v>266</v>
      </c>
      <c r="C92" s="6">
        <v>2</v>
      </c>
      <c r="D92" s="6">
        <v>2</v>
      </c>
      <c r="E92" s="6">
        <v>0</v>
      </c>
      <c r="F92" s="6">
        <v>46</v>
      </c>
      <c r="G92" s="6">
        <v>42</v>
      </c>
      <c r="H92" s="6">
        <v>23</v>
      </c>
      <c r="I92" s="6">
        <v>33</v>
      </c>
      <c r="J92" s="6">
        <v>139.38999999999999</v>
      </c>
      <c r="K92" s="6">
        <v>0</v>
      </c>
      <c r="L92" s="6">
        <v>0</v>
      </c>
      <c r="M92" s="6">
        <v>4</v>
      </c>
      <c r="N92" s="6">
        <v>2</v>
      </c>
      <c r="O92">
        <f t="shared" si="1"/>
        <v>0.18181818181818182</v>
      </c>
    </row>
    <row r="93" spans="1:15" ht="15.75" customHeight="1" x14ac:dyDescent="0.2">
      <c r="A93" s="6">
        <v>91</v>
      </c>
      <c r="B93" s="6" t="s">
        <v>278</v>
      </c>
      <c r="C93" s="6">
        <v>5</v>
      </c>
      <c r="D93" s="6">
        <v>4</v>
      </c>
      <c r="E93" s="6">
        <v>2</v>
      </c>
      <c r="F93" s="6">
        <v>45</v>
      </c>
      <c r="G93" s="6" t="s">
        <v>2831</v>
      </c>
      <c r="H93" s="6">
        <v>22.5</v>
      </c>
      <c r="I93" s="6">
        <v>40</v>
      </c>
      <c r="J93" s="6">
        <v>112.5</v>
      </c>
      <c r="K93" s="6">
        <v>0</v>
      </c>
      <c r="L93" s="6">
        <v>0</v>
      </c>
      <c r="M93" s="6">
        <v>3</v>
      </c>
      <c r="N93" s="6">
        <v>1</v>
      </c>
      <c r="O93">
        <f t="shared" si="1"/>
        <v>0.1</v>
      </c>
    </row>
    <row r="94" spans="1:15" ht="15.75" customHeight="1" x14ac:dyDescent="0.2">
      <c r="A94" s="6">
        <v>92</v>
      </c>
      <c r="B94" s="6" t="s">
        <v>155</v>
      </c>
      <c r="C94" s="6">
        <v>6</v>
      </c>
      <c r="D94" s="6">
        <v>5</v>
      </c>
      <c r="E94" s="6">
        <v>1</v>
      </c>
      <c r="F94" s="6">
        <v>44</v>
      </c>
      <c r="G94" s="6">
        <v>22</v>
      </c>
      <c r="H94" s="6">
        <v>11</v>
      </c>
      <c r="I94" s="6">
        <v>28</v>
      </c>
      <c r="J94" s="6">
        <v>157.13999999999999</v>
      </c>
      <c r="K94" s="6">
        <v>0</v>
      </c>
      <c r="L94" s="6">
        <v>0</v>
      </c>
      <c r="M94" s="6">
        <v>3</v>
      </c>
      <c r="N94" s="6">
        <v>3</v>
      </c>
      <c r="O94">
        <f t="shared" si="1"/>
        <v>0.21428571428571427</v>
      </c>
    </row>
    <row r="95" spans="1:15" ht="15.75" customHeight="1" x14ac:dyDescent="0.2">
      <c r="A95" s="6">
        <v>93</v>
      </c>
      <c r="B95" s="6" t="s">
        <v>439</v>
      </c>
      <c r="C95" s="6">
        <v>12</v>
      </c>
      <c r="D95" s="6">
        <v>8</v>
      </c>
      <c r="E95" s="6">
        <v>4</v>
      </c>
      <c r="F95" s="6">
        <v>43</v>
      </c>
      <c r="G95" s="6">
        <v>17</v>
      </c>
      <c r="H95" s="6">
        <v>10.75</v>
      </c>
      <c r="I95" s="6">
        <v>28</v>
      </c>
      <c r="J95" s="6">
        <v>153.57</v>
      </c>
      <c r="K95" s="6">
        <v>0</v>
      </c>
      <c r="L95" s="6">
        <v>0</v>
      </c>
      <c r="M95" s="6">
        <v>3</v>
      </c>
      <c r="N95" s="6">
        <v>3</v>
      </c>
      <c r="O95">
        <f t="shared" si="1"/>
        <v>0.21428571428571427</v>
      </c>
    </row>
    <row r="96" spans="1:15" ht="15.75" customHeight="1" x14ac:dyDescent="0.2">
      <c r="A96" s="6">
        <v>94</v>
      </c>
      <c r="B96" s="6" t="s">
        <v>168</v>
      </c>
      <c r="C96" s="6">
        <v>15</v>
      </c>
      <c r="D96" s="6">
        <v>8</v>
      </c>
      <c r="E96" s="6">
        <v>3</v>
      </c>
      <c r="F96" s="6">
        <v>43</v>
      </c>
      <c r="G96" s="6">
        <v>11</v>
      </c>
      <c r="H96" s="6">
        <v>8.6</v>
      </c>
      <c r="I96" s="6">
        <v>39</v>
      </c>
      <c r="J96" s="6">
        <v>110.25</v>
      </c>
      <c r="K96" s="6">
        <v>0</v>
      </c>
      <c r="L96" s="6">
        <v>0</v>
      </c>
      <c r="M96" s="6">
        <v>4</v>
      </c>
      <c r="N96" s="6">
        <v>2</v>
      </c>
      <c r="O96">
        <f t="shared" si="1"/>
        <v>0.15384615384615385</v>
      </c>
    </row>
    <row r="97" spans="1:15" ht="15.75" customHeight="1" x14ac:dyDescent="0.2">
      <c r="A97" s="6">
        <v>95</v>
      </c>
      <c r="B97" s="6" t="s">
        <v>169</v>
      </c>
      <c r="C97" s="6">
        <v>5</v>
      </c>
      <c r="D97" s="6">
        <v>3</v>
      </c>
      <c r="E97" s="6">
        <v>1</v>
      </c>
      <c r="F97" s="6">
        <v>43</v>
      </c>
      <c r="G97" s="6">
        <v>25</v>
      </c>
      <c r="H97" s="6">
        <v>21.5</v>
      </c>
      <c r="I97" s="6">
        <v>48</v>
      </c>
      <c r="J97" s="6">
        <v>89.58</v>
      </c>
      <c r="K97" s="6">
        <v>0</v>
      </c>
      <c r="L97" s="6">
        <v>0</v>
      </c>
      <c r="M97" s="6">
        <v>5</v>
      </c>
      <c r="N97" s="6">
        <v>0</v>
      </c>
      <c r="O97">
        <f t="shared" si="1"/>
        <v>0.10416666666666667</v>
      </c>
    </row>
    <row r="98" spans="1:15" ht="15.75" customHeight="1" x14ac:dyDescent="0.2">
      <c r="A98" s="6">
        <v>96</v>
      </c>
      <c r="B98" s="6" t="s">
        <v>333</v>
      </c>
      <c r="C98" s="6">
        <v>16</v>
      </c>
      <c r="D98" s="6">
        <v>8</v>
      </c>
      <c r="E98" s="6">
        <v>6</v>
      </c>
      <c r="F98" s="6">
        <v>40</v>
      </c>
      <c r="G98" s="6" t="s">
        <v>2832</v>
      </c>
      <c r="H98" s="6">
        <v>20</v>
      </c>
      <c r="I98" s="6">
        <v>29</v>
      </c>
      <c r="J98" s="6">
        <v>137.93</v>
      </c>
      <c r="K98" s="6">
        <v>0</v>
      </c>
      <c r="L98" s="6">
        <v>0</v>
      </c>
      <c r="M98" s="6">
        <v>2</v>
      </c>
      <c r="N98" s="6">
        <v>1</v>
      </c>
      <c r="O98">
        <f t="shared" si="1"/>
        <v>0.10344827586206896</v>
      </c>
    </row>
    <row r="99" spans="1:15" ht="15.75" customHeight="1" x14ac:dyDescent="0.2">
      <c r="A99" s="6">
        <v>97</v>
      </c>
      <c r="B99" s="6" t="s">
        <v>675</v>
      </c>
      <c r="C99" s="6">
        <v>2</v>
      </c>
      <c r="D99" s="6">
        <v>2</v>
      </c>
      <c r="E99" s="6">
        <v>1</v>
      </c>
      <c r="F99" s="6">
        <v>40</v>
      </c>
      <c r="G99" s="6" t="s">
        <v>2833</v>
      </c>
      <c r="H99" s="6">
        <v>40</v>
      </c>
      <c r="I99" s="6">
        <v>37</v>
      </c>
      <c r="J99" s="6">
        <v>108.1</v>
      </c>
      <c r="K99" s="6">
        <v>0</v>
      </c>
      <c r="L99" s="6">
        <v>0</v>
      </c>
      <c r="M99" s="6">
        <v>3</v>
      </c>
      <c r="N99" s="6">
        <v>1</v>
      </c>
      <c r="O99">
        <f t="shared" si="1"/>
        <v>0.10810810810810811</v>
      </c>
    </row>
    <row r="100" spans="1:15" ht="15.75" customHeight="1" x14ac:dyDescent="0.2">
      <c r="A100" s="6">
        <v>98</v>
      </c>
      <c r="B100" s="6" t="s">
        <v>138</v>
      </c>
      <c r="C100" s="6">
        <v>11</v>
      </c>
      <c r="D100" s="6">
        <v>10</v>
      </c>
      <c r="E100" s="6">
        <v>3</v>
      </c>
      <c r="F100" s="6">
        <v>38</v>
      </c>
      <c r="G100" s="6">
        <v>15</v>
      </c>
      <c r="H100" s="6">
        <v>5.43</v>
      </c>
      <c r="I100" s="6">
        <v>36</v>
      </c>
      <c r="J100" s="6">
        <v>105.55</v>
      </c>
      <c r="K100" s="6">
        <v>0</v>
      </c>
      <c r="L100" s="6">
        <v>0</v>
      </c>
      <c r="M100" s="6">
        <v>1</v>
      </c>
      <c r="N100" s="6">
        <v>3</v>
      </c>
      <c r="O100">
        <f t="shared" si="1"/>
        <v>0.1111111111111111</v>
      </c>
    </row>
    <row r="101" spans="1:15" ht="15.75" customHeight="1" x14ac:dyDescent="0.2">
      <c r="A101" s="6">
        <v>99</v>
      </c>
      <c r="B101" s="6" t="s">
        <v>346</v>
      </c>
      <c r="C101" s="6">
        <v>16</v>
      </c>
      <c r="D101" s="6">
        <v>7</v>
      </c>
      <c r="E101" s="6">
        <v>0</v>
      </c>
      <c r="F101" s="6">
        <v>38</v>
      </c>
      <c r="G101" s="6">
        <v>18</v>
      </c>
      <c r="H101" s="6">
        <v>5.43</v>
      </c>
      <c r="I101" s="6">
        <v>43</v>
      </c>
      <c r="J101" s="6">
        <v>88.37</v>
      </c>
      <c r="K101" s="6">
        <v>0</v>
      </c>
      <c r="L101" s="6">
        <v>0</v>
      </c>
      <c r="M101" s="6">
        <v>4</v>
      </c>
      <c r="N101" s="6">
        <v>1</v>
      </c>
      <c r="O101">
        <f t="shared" si="1"/>
        <v>0.11627906976744186</v>
      </c>
    </row>
    <row r="102" spans="1:15" ht="15.75" customHeight="1" x14ac:dyDescent="0.2">
      <c r="A102" s="6">
        <v>100</v>
      </c>
      <c r="B102" s="6" t="s">
        <v>286</v>
      </c>
      <c r="C102" s="6">
        <v>6</v>
      </c>
      <c r="D102" s="6">
        <v>4</v>
      </c>
      <c r="E102" s="6">
        <v>2</v>
      </c>
      <c r="F102" s="6">
        <v>37</v>
      </c>
      <c r="G102" s="6" t="s">
        <v>2834</v>
      </c>
      <c r="H102" s="6">
        <v>18.5</v>
      </c>
      <c r="I102" s="6">
        <v>40</v>
      </c>
      <c r="J102" s="6">
        <v>92.5</v>
      </c>
      <c r="K102" s="6">
        <v>0</v>
      </c>
      <c r="L102" s="6">
        <v>0</v>
      </c>
      <c r="M102" s="6">
        <v>4</v>
      </c>
      <c r="N102" s="6">
        <v>2</v>
      </c>
      <c r="O102">
        <f t="shared" si="1"/>
        <v>0.15</v>
      </c>
    </row>
    <row r="103" spans="1:15" ht="15.75" customHeight="1" x14ac:dyDescent="0.2">
      <c r="A103" s="6">
        <v>101</v>
      </c>
      <c r="B103" s="6" t="s">
        <v>140</v>
      </c>
      <c r="C103" s="6">
        <v>2</v>
      </c>
      <c r="D103" s="6">
        <v>2</v>
      </c>
      <c r="E103" s="6">
        <v>0</v>
      </c>
      <c r="F103" s="6">
        <v>33</v>
      </c>
      <c r="G103" s="6">
        <v>17</v>
      </c>
      <c r="H103" s="6">
        <v>16.5</v>
      </c>
      <c r="I103" s="6">
        <v>44</v>
      </c>
      <c r="J103" s="6">
        <v>75</v>
      </c>
      <c r="K103" s="6">
        <v>0</v>
      </c>
      <c r="L103" s="6">
        <v>0</v>
      </c>
      <c r="M103" s="6">
        <v>1</v>
      </c>
      <c r="N103" s="6">
        <v>0</v>
      </c>
      <c r="O103">
        <f t="shared" si="1"/>
        <v>2.2727272727272728E-2</v>
      </c>
    </row>
    <row r="104" spans="1:15" ht="15.75" customHeight="1" x14ac:dyDescent="0.2">
      <c r="A104" s="6">
        <v>102</v>
      </c>
      <c r="B104" s="6" t="s">
        <v>310</v>
      </c>
      <c r="C104" s="6">
        <v>3</v>
      </c>
      <c r="D104" s="6">
        <v>2</v>
      </c>
      <c r="E104" s="6">
        <v>0</v>
      </c>
      <c r="F104" s="6">
        <v>33</v>
      </c>
      <c r="G104" s="6">
        <v>28</v>
      </c>
      <c r="H104" s="6">
        <v>16.5</v>
      </c>
      <c r="I104" s="6">
        <v>50</v>
      </c>
      <c r="J104" s="6">
        <v>66</v>
      </c>
      <c r="K104" s="6">
        <v>0</v>
      </c>
      <c r="L104" s="6">
        <v>0</v>
      </c>
      <c r="M104" s="6">
        <v>1</v>
      </c>
      <c r="N104" s="6">
        <v>1</v>
      </c>
      <c r="O104">
        <f t="shared" si="1"/>
        <v>0.04</v>
      </c>
    </row>
    <row r="105" spans="1:15" ht="15.75" customHeight="1" x14ac:dyDescent="0.2">
      <c r="A105" s="6">
        <v>103</v>
      </c>
      <c r="B105" s="6" t="s">
        <v>176</v>
      </c>
      <c r="C105" s="6">
        <v>2</v>
      </c>
      <c r="D105" s="6">
        <v>2</v>
      </c>
      <c r="E105" s="6">
        <v>0</v>
      </c>
      <c r="F105" s="6">
        <v>31</v>
      </c>
      <c r="G105" s="6">
        <v>17</v>
      </c>
      <c r="H105" s="6">
        <v>15.5</v>
      </c>
      <c r="I105" s="6">
        <v>27</v>
      </c>
      <c r="J105" s="6">
        <v>114.81</v>
      </c>
      <c r="K105" s="6">
        <v>0</v>
      </c>
      <c r="L105" s="6">
        <v>0</v>
      </c>
      <c r="M105" s="6">
        <v>3</v>
      </c>
      <c r="N105" s="6">
        <v>0</v>
      </c>
      <c r="O105">
        <f t="shared" si="1"/>
        <v>0.1111111111111111</v>
      </c>
    </row>
    <row r="106" spans="1:15" ht="15.75" customHeight="1" x14ac:dyDescent="0.2">
      <c r="A106" s="6">
        <v>104</v>
      </c>
      <c r="B106" s="6" t="s">
        <v>520</v>
      </c>
      <c r="C106" s="6">
        <v>15</v>
      </c>
      <c r="D106" s="6">
        <v>5</v>
      </c>
      <c r="E106" s="6">
        <v>3</v>
      </c>
      <c r="F106" s="6">
        <v>30</v>
      </c>
      <c r="G106" s="6" t="s">
        <v>2831</v>
      </c>
      <c r="H106" s="6">
        <v>15</v>
      </c>
      <c r="I106" s="6">
        <v>33</v>
      </c>
      <c r="J106" s="6">
        <v>90.9</v>
      </c>
      <c r="K106" s="6">
        <v>0</v>
      </c>
      <c r="L106" s="6">
        <v>0</v>
      </c>
      <c r="M106" s="6">
        <v>5</v>
      </c>
      <c r="N106" s="6">
        <v>0</v>
      </c>
      <c r="O106">
        <f t="shared" si="1"/>
        <v>0.15151515151515152</v>
      </c>
    </row>
    <row r="107" spans="1:15" ht="15.75" customHeight="1" x14ac:dyDescent="0.2">
      <c r="A107" s="6">
        <v>105</v>
      </c>
      <c r="B107" s="6" t="s">
        <v>329</v>
      </c>
      <c r="C107" s="6">
        <v>2</v>
      </c>
      <c r="D107" s="6">
        <v>2</v>
      </c>
      <c r="E107" s="6">
        <v>0</v>
      </c>
      <c r="F107" s="6">
        <v>24</v>
      </c>
      <c r="G107" s="6">
        <v>21</v>
      </c>
      <c r="H107" s="6">
        <v>12</v>
      </c>
      <c r="I107" s="6">
        <v>19</v>
      </c>
      <c r="J107" s="6">
        <v>126.31</v>
      </c>
      <c r="K107" s="6">
        <v>0</v>
      </c>
      <c r="L107" s="6">
        <v>0</v>
      </c>
      <c r="M107" s="6">
        <v>4</v>
      </c>
      <c r="N107" s="6">
        <v>0</v>
      </c>
      <c r="O107">
        <f t="shared" si="1"/>
        <v>0.21052631578947367</v>
      </c>
    </row>
    <row r="108" spans="1:15" ht="15.75" customHeight="1" x14ac:dyDescent="0.2">
      <c r="A108" s="6">
        <v>106</v>
      </c>
      <c r="B108" s="6" t="s">
        <v>123</v>
      </c>
      <c r="C108" s="6">
        <v>14</v>
      </c>
      <c r="D108" s="6">
        <v>6</v>
      </c>
      <c r="E108" s="6">
        <v>3</v>
      </c>
      <c r="F108" s="6">
        <v>24</v>
      </c>
      <c r="G108" s="6">
        <v>8</v>
      </c>
      <c r="H108" s="6">
        <v>8</v>
      </c>
      <c r="I108" s="6">
        <v>26</v>
      </c>
      <c r="J108" s="6">
        <v>92.3</v>
      </c>
      <c r="K108" s="6">
        <v>0</v>
      </c>
      <c r="L108" s="6">
        <v>0</v>
      </c>
      <c r="M108" s="6">
        <v>3</v>
      </c>
      <c r="N108" s="6">
        <v>0</v>
      </c>
      <c r="O108">
        <f t="shared" si="1"/>
        <v>0.11538461538461539</v>
      </c>
    </row>
    <row r="109" spans="1:15" ht="15.75" customHeight="1" x14ac:dyDescent="0.2">
      <c r="A109" s="6">
        <v>107</v>
      </c>
      <c r="B109" s="6" t="s">
        <v>235</v>
      </c>
      <c r="C109" s="6">
        <v>9</v>
      </c>
      <c r="D109" s="6">
        <v>3</v>
      </c>
      <c r="E109" s="6">
        <v>2</v>
      </c>
      <c r="F109" s="6">
        <v>23</v>
      </c>
      <c r="G109" s="6" t="s">
        <v>2835</v>
      </c>
      <c r="H109" s="6">
        <v>23</v>
      </c>
      <c r="I109" s="6">
        <v>16</v>
      </c>
      <c r="J109" s="6">
        <v>143.75</v>
      </c>
      <c r="K109" s="6">
        <v>0</v>
      </c>
      <c r="L109" s="6">
        <v>0</v>
      </c>
      <c r="M109" s="6">
        <v>2</v>
      </c>
      <c r="N109" s="6">
        <v>1</v>
      </c>
      <c r="O109">
        <f t="shared" si="1"/>
        <v>0.1875</v>
      </c>
    </row>
    <row r="110" spans="1:15" ht="15.75" customHeight="1" x14ac:dyDescent="0.2">
      <c r="A110" s="6">
        <v>108</v>
      </c>
      <c r="B110" s="6" t="s">
        <v>156</v>
      </c>
      <c r="C110" s="6">
        <v>10</v>
      </c>
      <c r="D110" s="6">
        <v>6</v>
      </c>
      <c r="E110" s="6">
        <v>4</v>
      </c>
      <c r="F110" s="6">
        <v>23</v>
      </c>
      <c r="G110" s="6">
        <v>12</v>
      </c>
      <c r="H110" s="6">
        <v>11.5</v>
      </c>
      <c r="I110" s="6">
        <v>24</v>
      </c>
      <c r="J110" s="6">
        <v>95.83</v>
      </c>
      <c r="K110" s="6">
        <v>0</v>
      </c>
      <c r="L110" s="6">
        <v>0</v>
      </c>
      <c r="M110" s="6">
        <v>1</v>
      </c>
      <c r="N110" s="6">
        <v>1</v>
      </c>
      <c r="O110">
        <f t="shared" si="1"/>
        <v>8.3333333333333329E-2</v>
      </c>
    </row>
    <row r="111" spans="1:15" ht="15.75" customHeight="1" x14ac:dyDescent="0.2">
      <c r="A111" s="6">
        <v>109</v>
      </c>
      <c r="B111" s="6" t="s">
        <v>309</v>
      </c>
      <c r="C111" s="6">
        <v>5</v>
      </c>
      <c r="D111" s="6">
        <v>5</v>
      </c>
      <c r="E111" s="6">
        <v>1</v>
      </c>
      <c r="F111" s="6">
        <v>23</v>
      </c>
      <c r="G111" s="6">
        <v>8</v>
      </c>
      <c r="H111" s="6">
        <v>5.75</v>
      </c>
      <c r="I111" s="6">
        <v>26</v>
      </c>
      <c r="J111" s="6">
        <v>88.46</v>
      </c>
      <c r="K111" s="6">
        <v>0</v>
      </c>
      <c r="L111" s="6">
        <v>0</v>
      </c>
      <c r="M111" s="6">
        <v>0</v>
      </c>
      <c r="N111" s="6">
        <v>1</v>
      </c>
      <c r="O111">
        <f t="shared" si="1"/>
        <v>3.8461538461538464E-2</v>
      </c>
    </row>
    <row r="112" spans="1:15" ht="15.75" customHeight="1" x14ac:dyDescent="0.2">
      <c r="A112" s="6">
        <v>110</v>
      </c>
      <c r="B112" s="6" t="s">
        <v>114</v>
      </c>
      <c r="C112" s="6">
        <v>13</v>
      </c>
      <c r="D112" s="6">
        <v>4</v>
      </c>
      <c r="E112" s="6">
        <v>3</v>
      </c>
      <c r="F112" s="6">
        <v>22</v>
      </c>
      <c r="G112" s="6">
        <v>12</v>
      </c>
      <c r="H112" s="6">
        <v>22</v>
      </c>
      <c r="I112" s="6">
        <v>13</v>
      </c>
      <c r="J112" s="6">
        <v>169.23</v>
      </c>
      <c r="K112" s="6">
        <v>0</v>
      </c>
      <c r="L112" s="6">
        <v>0</v>
      </c>
      <c r="M112" s="6">
        <v>0</v>
      </c>
      <c r="N112" s="6">
        <v>3</v>
      </c>
      <c r="O112">
        <f t="shared" si="1"/>
        <v>0.23076923076923078</v>
      </c>
    </row>
    <row r="113" spans="1:15" ht="15.75" customHeight="1" x14ac:dyDescent="0.2">
      <c r="A113" s="6">
        <v>111</v>
      </c>
      <c r="B113" s="6" t="s">
        <v>672</v>
      </c>
      <c r="C113" s="6">
        <v>3</v>
      </c>
      <c r="D113" s="6">
        <v>3</v>
      </c>
      <c r="E113" s="6">
        <v>1</v>
      </c>
      <c r="F113" s="6">
        <v>22</v>
      </c>
      <c r="G113" s="6" t="s">
        <v>2836</v>
      </c>
      <c r="H113" s="6">
        <v>11</v>
      </c>
      <c r="I113" s="6">
        <v>24</v>
      </c>
      <c r="J113" s="6">
        <v>91.66</v>
      </c>
      <c r="K113" s="6">
        <v>0</v>
      </c>
      <c r="L113" s="6">
        <v>0</v>
      </c>
      <c r="M113" s="6">
        <v>2</v>
      </c>
      <c r="N113" s="6">
        <v>0</v>
      </c>
      <c r="O113">
        <f t="shared" si="1"/>
        <v>8.3333333333333329E-2</v>
      </c>
    </row>
    <row r="114" spans="1:15" ht="15.75" customHeight="1" x14ac:dyDescent="0.2">
      <c r="A114" s="6">
        <v>112</v>
      </c>
      <c r="B114" s="6" t="s">
        <v>167</v>
      </c>
      <c r="C114" s="6">
        <v>5</v>
      </c>
      <c r="D114" s="6">
        <v>3</v>
      </c>
      <c r="E114" s="6">
        <v>0</v>
      </c>
      <c r="F114" s="6">
        <v>22</v>
      </c>
      <c r="G114" s="6">
        <v>14</v>
      </c>
      <c r="H114" s="6">
        <v>7.33</v>
      </c>
      <c r="I114" s="6">
        <v>25</v>
      </c>
      <c r="J114" s="6">
        <v>88</v>
      </c>
      <c r="K114" s="6">
        <v>0</v>
      </c>
      <c r="L114" s="6">
        <v>0</v>
      </c>
      <c r="M114" s="6">
        <v>1</v>
      </c>
      <c r="N114" s="6">
        <v>2</v>
      </c>
      <c r="O114">
        <f t="shared" si="1"/>
        <v>0.12</v>
      </c>
    </row>
    <row r="115" spans="1:15" ht="15.75" customHeight="1" x14ac:dyDescent="0.2">
      <c r="A115" s="6">
        <v>113</v>
      </c>
      <c r="B115" s="6" t="s">
        <v>228</v>
      </c>
      <c r="C115" s="6">
        <v>6</v>
      </c>
      <c r="D115" s="6">
        <v>4</v>
      </c>
      <c r="E115" s="6">
        <v>2</v>
      </c>
      <c r="F115" s="6">
        <v>22</v>
      </c>
      <c r="G115" s="6">
        <v>11</v>
      </c>
      <c r="H115" s="6">
        <v>11</v>
      </c>
      <c r="I115" s="6">
        <v>27</v>
      </c>
      <c r="J115" s="6">
        <v>81.48</v>
      </c>
      <c r="K115" s="6">
        <v>0</v>
      </c>
      <c r="L115" s="6">
        <v>0</v>
      </c>
      <c r="M115" s="6">
        <v>3</v>
      </c>
      <c r="N115" s="6">
        <v>0</v>
      </c>
      <c r="O115">
        <f t="shared" si="1"/>
        <v>0.1111111111111111</v>
      </c>
    </row>
    <row r="116" spans="1:15" ht="15.75" customHeight="1" x14ac:dyDescent="0.2">
      <c r="A116" s="6">
        <v>114</v>
      </c>
      <c r="B116" s="6" t="s">
        <v>389</v>
      </c>
      <c r="C116" s="6">
        <v>14</v>
      </c>
      <c r="D116" s="6">
        <v>6</v>
      </c>
      <c r="E116" s="6">
        <v>3</v>
      </c>
      <c r="F116" s="6">
        <v>21</v>
      </c>
      <c r="G116" s="6" t="s">
        <v>2837</v>
      </c>
      <c r="H116" s="6">
        <v>7</v>
      </c>
      <c r="I116" s="6">
        <v>29</v>
      </c>
      <c r="J116" s="6">
        <v>72.41</v>
      </c>
      <c r="K116" s="6">
        <v>0</v>
      </c>
      <c r="L116" s="6">
        <v>0</v>
      </c>
      <c r="M116" s="6">
        <v>3</v>
      </c>
      <c r="N116" s="6">
        <v>0</v>
      </c>
      <c r="O116">
        <f t="shared" si="1"/>
        <v>0.10344827586206896</v>
      </c>
    </row>
    <row r="117" spans="1:15" ht="15.75" customHeight="1" x14ac:dyDescent="0.2">
      <c r="A117" s="6">
        <v>115</v>
      </c>
      <c r="B117" s="6" t="s">
        <v>673</v>
      </c>
      <c r="C117" s="6">
        <v>3</v>
      </c>
      <c r="D117" s="6">
        <v>3</v>
      </c>
      <c r="E117" s="6">
        <v>0</v>
      </c>
      <c r="F117" s="6">
        <v>21</v>
      </c>
      <c r="G117" s="6">
        <v>15</v>
      </c>
      <c r="H117" s="6">
        <v>7</v>
      </c>
      <c r="I117" s="6">
        <v>30</v>
      </c>
      <c r="J117" s="6">
        <v>70</v>
      </c>
      <c r="K117" s="6">
        <v>0</v>
      </c>
      <c r="L117" s="6">
        <v>0</v>
      </c>
      <c r="M117" s="6">
        <v>2</v>
      </c>
      <c r="N117" s="6">
        <v>0</v>
      </c>
      <c r="O117">
        <f t="shared" si="1"/>
        <v>6.6666666666666666E-2</v>
      </c>
    </row>
    <row r="118" spans="1:15" ht="15.75" customHeight="1" x14ac:dyDescent="0.2">
      <c r="A118" s="6">
        <v>116</v>
      </c>
      <c r="B118" s="6" t="s">
        <v>218</v>
      </c>
      <c r="C118" s="6">
        <v>2</v>
      </c>
      <c r="D118" s="6">
        <v>1</v>
      </c>
      <c r="E118" s="6">
        <v>0</v>
      </c>
      <c r="F118" s="6">
        <v>19</v>
      </c>
      <c r="G118" s="6">
        <v>19</v>
      </c>
      <c r="H118" s="6">
        <v>19</v>
      </c>
      <c r="I118" s="6">
        <v>11</v>
      </c>
      <c r="J118" s="6">
        <v>172.72</v>
      </c>
      <c r="K118" s="6">
        <v>0</v>
      </c>
      <c r="L118" s="6">
        <v>0</v>
      </c>
      <c r="M118" s="6">
        <v>1</v>
      </c>
      <c r="N118" s="6">
        <v>2</v>
      </c>
      <c r="O118">
        <f t="shared" si="1"/>
        <v>0.27272727272727271</v>
      </c>
    </row>
    <row r="119" spans="1:15" ht="15.75" customHeight="1" x14ac:dyDescent="0.2">
      <c r="A119" s="6">
        <v>117</v>
      </c>
      <c r="B119" s="6" t="s">
        <v>343</v>
      </c>
      <c r="C119" s="6">
        <v>4</v>
      </c>
      <c r="D119" s="6">
        <v>4</v>
      </c>
      <c r="E119" s="6">
        <v>0</v>
      </c>
      <c r="F119" s="6">
        <v>19</v>
      </c>
      <c r="G119" s="6">
        <v>13</v>
      </c>
      <c r="H119" s="6">
        <v>4.75</v>
      </c>
      <c r="I119" s="6">
        <v>35</v>
      </c>
      <c r="J119" s="6">
        <v>54.28</v>
      </c>
      <c r="K119" s="6">
        <v>0</v>
      </c>
      <c r="L119" s="6">
        <v>0</v>
      </c>
      <c r="M119" s="6">
        <v>1</v>
      </c>
      <c r="N119" s="6">
        <v>0</v>
      </c>
      <c r="O119">
        <f t="shared" si="1"/>
        <v>2.8571428571428571E-2</v>
      </c>
    </row>
    <row r="120" spans="1:15" ht="15.75" customHeight="1" x14ac:dyDescent="0.2">
      <c r="A120" s="6">
        <v>118</v>
      </c>
      <c r="B120" s="6" t="s">
        <v>219</v>
      </c>
      <c r="C120" s="6">
        <v>3</v>
      </c>
      <c r="D120" s="6">
        <v>3</v>
      </c>
      <c r="E120" s="6">
        <v>0</v>
      </c>
      <c r="F120" s="6">
        <v>18</v>
      </c>
      <c r="G120" s="6">
        <v>18</v>
      </c>
      <c r="H120" s="6">
        <v>6</v>
      </c>
      <c r="I120" s="6">
        <v>23</v>
      </c>
      <c r="J120" s="6">
        <v>78.260000000000005</v>
      </c>
      <c r="K120" s="6">
        <v>0</v>
      </c>
      <c r="L120" s="6">
        <v>0</v>
      </c>
      <c r="M120" s="6">
        <v>4</v>
      </c>
      <c r="N120" s="6">
        <v>0</v>
      </c>
      <c r="O120">
        <f t="shared" si="1"/>
        <v>0.17391304347826086</v>
      </c>
    </row>
    <row r="121" spans="1:15" ht="15.75" customHeight="1" x14ac:dyDescent="0.2">
      <c r="A121" s="6">
        <v>119</v>
      </c>
      <c r="B121" s="6" t="s">
        <v>186</v>
      </c>
      <c r="C121" s="6">
        <v>12</v>
      </c>
      <c r="D121" s="6">
        <v>5</v>
      </c>
      <c r="E121" s="6">
        <v>5</v>
      </c>
      <c r="F121" s="6">
        <v>18</v>
      </c>
      <c r="G121" s="6" t="s">
        <v>2838</v>
      </c>
      <c r="H121" s="6" t="s">
        <v>2839</v>
      </c>
      <c r="I121" s="6">
        <v>26</v>
      </c>
      <c r="J121" s="6">
        <v>69.23</v>
      </c>
      <c r="K121" s="6">
        <v>0</v>
      </c>
      <c r="L121" s="6">
        <v>0</v>
      </c>
      <c r="M121" s="6">
        <v>1</v>
      </c>
      <c r="N121" s="6">
        <v>0</v>
      </c>
      <c r="O121">
        <f t="shared" si="1"/>
        <v>3.8461538461538464E-2</v>
      </c>
    </row>
    <row r="122" spans="1:15" ht="15.75" customHeight="1" x14ac:dyDescent="0.2">
      <c r="A122" s="6">
        <v>120</v>
      </c>
      <c r="B122" s="6" t="s">
        <v>143</v>
      </c>
      <c r="C122" s="6">
        <v>4</v>
      </c>
      <c r="D122" s="6">
        <v>2</v>
      </c>
      <c r="E122" s="6">
        <v>0</v>
      </c>
      <c r="F122" s="6">
        <v>18</v>
      </c>
      <c r="G122" s="6">
        <v>18</v>
      </c>
      <c r="H122" s="6">
        <v>9</v>
      </c>
      <c r="I122" s="6">
        <v>30</v>
      </c>
      <c r="J122" s="6">
        <v>60</v>
      </c>
      <c r="K122" s="6">
        <v>0</v>
      </c>
      <c r="L122" s="6">
        <v>0</v>
      </c>
      <c r="M122" s="6">
        <v>3</v>
      </c>
      <c r="N122" s="6">
        <v>0</v>
      </c>
      <c r="O122">
        <f t="shared" si="1"/>
        <v>0.1</v>
      </c>
    </row>
    <row r="123" spans="1:15" ht="15.75" customHeight="1" x14ac:dyDescent="0.2">
      <c r="A123" s="6">
        <v>121</v>
      </c>
      <c r="B123" s="6" t="s">
        <v>199</v>
      </c>
      <c r="C123" s="6">
        <v>3</v>
      </c>
      <c r="D123" s="6">
        <v>2</v>
      </c>
      <c r="E123" s="6">
        <v>0</v>
      </c>
      <c r="F123" s="6">
        <v>16</v>
      </c>
      <c r="G123" s="6">
        <v>13</v>
      </c>
      <c r="H123" s="6">
        <v>8</v>
      </c>
      <c r="I123" s="6">
        <v>18</v>
      </c>
      <c r="J123" s="6">
        <v>88.88</v>
      </c>
      <c r="K123" s="6">
        <v>0</v>
      </c>
      <c r="L123" s="6">
        <v>0</v>
      </c>
      <c r="M123" s="6">
        <v>1</v>
      </c>
      <c r="N123" s="6">
        <v>0</v>
      </c>
      <c r="O123">
        <f t="shared" si="1"/>
        <v>5.5555555555555552E-2</v>
      </c>
    </row>
    <row r="124" spans="1:15" ht="15.75" customHeight="1" x14ac:dyDescent="0.2">
      <c r="A124" s="6">
        <v>122</v>
      </c>
      <c r="B124" s="6" t="s">
        <v>681</v>
      </c>
      <c r="C124" s="6">
        <v>1</v>
      </c>
      <c r="D124" s="6">
        <v>1</v>
      </c>
      <c r="E124" s="6">
        <v>0</v>
      </c>
      <c r="F124" s="6">
        <v>14</v>
      </c>
      <c r="G124" s="6">
        <v>14</v>
      </c>
      <c r="H124" s="6">
        <v>14</v>
      </c>
      <c r="I124" s="6">
        <v>11</v>
      </c>
      <c r="J124" s="6">
        <v>127.27</v>
      </c>
      <c r="K124" s="6">
        <v>0</v>
      </c>
      <c r="L124" s="6">
        <v>0</v>
      </c>
      <c r="M124" s="6">
        <v>2</v>
      </c>
      <c r="N124" s="6">
        <v>0</v>
      </c>
      <c r="O124">
        <f t="shared" si="1"/>
        <v>0.18181818181818182</v>
      </c>
    </row>
    <row r="125" spans="1:15" ht="15.75" customHeight="1" x14ac:dyDescent="0.2">
      <c r="A125" s="6">
        <v>123</v>
      </c>
      <c r="B125" s="6" t="s">
        <v>103</v>
      </c>
      <c r="C125" s="6">
        <v>2</v>
      </c>
      <c r="D125" s="6">
        <v>2</v>
      </c>
      <c r="E125" s="6">
        <v>0</v>
      </c>
      <c r="F125" s="6">
        <v>13</v>
      </c>
      <c r="G125" s="6">
        <v>8</v>
      </c>
      <c r="H125" s="6">
        <v>6.5</v>
      </c>
      <c r="I125" s="6">
        <v>13</v>
      </c>
      <c r="J125" s="6">
        <v>100</v>
      </c>
      <c r="K125" s="6">
        <v>0</v>
      </c>
      <c r="L125" s="6">
        <v>0</v>
      </c>
      <c r="M125" s="6">
        <v>1</v>
      </c>
      <c r="N125" s="6">
        <v>0</v>
      </c>
      <c r="O125">
        <f t="shared" si="1"/>
        <v>7.6923076923076927E-2</v>
      </c>
    </row>
    <row r="126" spans="1:15" ht="15.75" customHeight="1" x14ac:dyDescent="0.2">
      <c r="A126" s="6">
        <v>124</v>
      </c>
      <c r="B126" s="6" t="s">
        <v>239</v>
      </c>
      <c r="C126" s="6">
        <v>8</v>
      </c>
      <c r="D126" s="6">
        <v>5</v>
      </c>
      <c r="E126" s="6">
        <v>2</v>
      </c>
      <c r="F126" s="6">
        <v>12</v>
      </c>
      <c r="G126" s="6">
        <v>6</v>
      </c>
      <c r="H126" s="6">
        <v>4</v>
      </c>
      <c r="I126" s="6">
        <v>14</v>
      </c>
      <c r="J126" s="6">
        <v>85.71</v>
      </c>
      <c r="K126" s="6">
        <v>0</v>
      </c>
      <c r="L126" s="6">
        <v>0</v>
      </c>
      <c r="M126" s="6">
        <v>1</v>
      </c>
      <c r="N126" s="6">
        <v>1</v>
      </c>
      <c r="O126">
        <f t="shared" si="1"/>
        <v>0.14285714285714285</v>
      </c>
    </row>
    <row r="127" spans="1:15" ht="15.75" customHeight="1" x14ac:dyDescent="0.2">
      <c r="A127" s="6">
        <v>125</v>
      </c>
      <c r="B127" s="6" t="s">
        <v>340</v>
      </c>
      <c r="C127" s="6">
        <v>11</v>
      </c>
      <c r="D127" s="6">
        <v>4</v>
      </c>
      <c r="E127" s="6">
        <v>4</v>
      </c>
      <c r="F127" s="6">
        <v>12</v>
      </c>
      <c r="G127" s="6" t="s">
        <v>2837</v>
      </c>
      <c r="H127" s="6" t="s">
        <v>2839</v>
      </c>
      <c r="I127" s="6">
        <v>18</v>
      </c>
      <c r="J127" s="6">
        <v>66.66</v>
      </c>
      <c r="K127" s="6">
        <v>0</v>
      </c>
      <c r="L127" s="6">
        <v>0</v>
      </c>
      <c r="M127" s="6">
        <v>2</v>
      </c>
      <c r="N127" s="6">
        <v>0</v>
      </c>
      <c r="O127">
        <f t="shared" si="1"/>
        <v>0.1111111111111111</v>
      </c>
    </row>
    <row r="128" spans="1:15" ht="15.75" customHeight="1" x14ac:dyDescent="0.2">
      <c r="A128" s="6">
        <v>126</v>
      </c>
      <c r="B128" s="6" t="s">
        <v>131</v>
      </c>
      <c r="C128" s="6">
        <v>4</v>
      </c>
      <c r="D128" s="6">
        <v>2</v>
      </c>
      <c r="E128" s="6">
        <v>1</v>
      </c>
      <c r="F128" s="6">
        <v>11</v>
      </c>
      <c r="G128" s="6" t="s">
        <v>2840</v>
      </c>
      <c r="H128" s="6">
        <v>11</v>
      </c>
      <c r="I128" s="6">
        <v>8</v>
      </c>
      <c r="J128" s="6">
        <v>137.5</v>
      </c>
      <c r="K128" s="6">
        <v>0</v>
      </c>
      <c r="L128" s="6">
        <v>0</v>
      </c>
      <c r="M128" s="6">
        <v>0</v>
      </c>
      <c r="N128" s="6">
        <v>0</v>
      </c>
      <c r="O128">
        <f t="shared" si="1"/>
        <v>0</v>
      </c>
    </row>
    <row r="129" spans="1:15" ht="15.75" customHeight="1" x14ac:dyDescent="0.2">
      <c r="A129" s="6">
        <v>127</v>
      </c>
      <c r="B129" s="6" t="s">
        <v>676</v>
      </c>
      <c r="C129" s="6">
        <v>2</v>
      </c>
      <c r="D129" s="6">
        <v>2</v>
      </c>
      <c r="E129" s="6">
        <v>0</v>
      </c>
      <c r="F129" s="6">
        <v>11</v>
      </c>
      <c r="G129" s="6">
        <v>11</v>
      </c>
      <c r="H129" s="6">
        <v>5.5</v>
      </c>
      <c r="I129" s="6">
        <v>14</v>
      </c>
      <c r="J129" s="6">
        <v>78.569999999999993</v>
      </c>
      <c r="K129" s="6">
        <v>0</v>
      </c>
      <c r="L129" s="6">
        <v>0</v>
      </c>
      <c r="M129" s="6">
        <v>1</v>
      </c>
      <c r="N129" s="6">
        <v>0</v>
      </c>
      <c r="O129">
        <f t="shared" si="1"/>
        <v>7.1428571428571425E-2</v>
      </c>
    </row>
    <row r="130" spans="1:15" ht="15.75" customHeight="1" x14ac:dyDescent="0.2">
      <c r="A130" s="6">
        <v>128</v>
      </c>
      <c r="B130" s="6" t="s">
        <v>315</v>
      </c>
      <c r="C130" s="6">
        <v>1</v>
      </c>
      <c r="D130" s="6">
        <v>1</v>
      </c>
      <c r="E130" s="6">
        <v>1</v>
      </c>
      <c r="F130" s="6">
        <v>9</v>
      </c>
      <c r="G130" s="6" t="s">
        <v>2841</v>
      </c>
      <c r="H130" s="6" t="s">
        <v>2839</v>
      </c>
      <c r="I130" s="6">
        <v>7</v>
      </c>
      <c r="J130" s="6">
        <v>128.57</v>
      </c>
      <c r="K130" s="6">
        <v>0</v>
      </c>
      <c r="L130" s="6">
        <v>0</v>
      </c>
      <c r="M130" s="6">
        <v>2</v>
      </c>
      <c r="N130" s="6">
        <v>0</v>
      </c>
      <c r="O130">
        <f t="shared" si="1"/>
        <v>0.2857142857142857</v>
      </c>
    </row>
    <row r="131" spans="1:15" ht="15.75" customHeight="1" x14ac:dyDescent="0.2">
      <c r="A131" s="6">
        <v>129</v>
      </c>
      <c r="B131" s="6" t="s">
        <v>221</v>
      </c>
      <c r="C131" s="6">
        <v>8</v>
      </c>
      <c r="D131" s="6">
        <v>3</v>
      </c>
      <c r="E131" s="6">
        <v>2</v>
      </c>
      <c r="F131" s="6">
        <v>9</v>
      </c>
      <c r="G131" s="6" t="s">
        <v>2842</v>
      </c>
      <c r="H131" s="6">
        <v>9</v>
      </c>
      <c r="I131" s="6">
        <v>7</v>
      </c>
      <c r="J131" s="6">
        <v>128.57</v>
      </c>
      <c r="K131" s="6">
        <v>0</v>
      </c>
      <c r="L131" s="6">
        <v>0</v>
      </c>
      <c r="M131" s="6">
        <v>0</v>
      </c>
      <c r="N131" s="6">
        <v>1</v>
      </c>
      <c r="O131">
        <f t="shared" si="1"/>
        <v>0.14285714285714285</v>
      </c>
    </row>
    <row r="132" spans="1:15" ht="15.75" customHeight="1" x14ac:dyDescent="0.2">
      <c r="A132" s="6">
        <v>130</v>
      </c>
      <c r="B132" s="6" t="s">
        <v>664</v>
      </c>
      <c r="C132" s="6">
        <v>7</v>
      </c>
      <c r="D132" s="6">
        <v>1</v>
      </c>
      <c r="E132" s="6">
        <v>0</v>
      </c>
      <c r="F132" s="6">
        <v>8</v>
      </c>
      <c r="G132" s="6">
        <v>8</v>
      </c>
      <c r="H132" s="6">
        <v>8</v>
      </c>
      <c r="I132" s="6">
        <v>5</v>
      </c>
      <c r="J132" s="6">
        <v>160</v>
      </c>
      <c r="K132" s="6">
        <v>0</v>
      </c>
      <c r="L132" s="6">
        <v>0</v>
      </c>
      <c r="M132" s="6">
        <v>0</v>
      </c>
      <c r="N132" s="6">
        <v>1</v>
      </c>
      <c r="O132">
        <f t="shared" ref="O132:O164" si="2">SUM(M132:N132)/I132</f>
        <v>0.2</v>
      </c>
    </row>
    <row r="133" spans="1:15" ht="15.75" customHeight="1" x14ac:dyDescent="0.2">
      <c r="A133" s="6">
        <v>131</v>
      </c>
      <c r="B133" s="6" t="s">
        <v>677</v>
      </c>
      <c r="C133" s="6">
        <v>2</v>
      </c>
      <c r="D133" s="6">
        <v>2</v>
      </c>
      <c r="E133" s="6">
        <v>0</v>
      </c>
      <c r="F133" s="6">
        <v>8</v>
      </c>
      <c r="G133" s="6">
        <v>8</v>
      </c>
      <c r="H133" s="6">
        <v>4</v>
      </c>
      <c r="I133" s="6">
        <v>7</v>
      </c>
      <c r="J133" s="6">
        <v>114.28</v>
      </c>
      <c r="K133" s="6">
        <v>0</v>
      </c>
      <c r="L133" s="6">
        <v>0</v>
      </c>
      <c r="M133" s="6">
        <v>2</v>
      </c>
      <c r="N133" s="6">
        <v>0</v>
      </c>
      <c r="O133">
        <f t="shared" si="2"/>
        <v>0.2857142857142857</v>
      </c>
    </row>
    <row r="134" spans="1:15" ht="15.75" customHeight="1" x14ac:dyDescent="0.2">
      <c r="A134" s="6">
        <v>132</v>
      </c>
      <c r="B134" s="6" t="s">
        <v>159</v>
      </c>
      <c r="C134" s="6">
        <v>1</v>
      </c>
      <c r="D134" s="6">
        <v>1</v>
      </c>
      <c r="E134" s="6">
        <v>0</v>
      </c>
      <c r="F134" s="6">
        <v>8</v>
      </c>
      <c r="G134" s="6">
        <v>8</v>
      </c>
      <c r="H134" s="6">
        <v>8</v>
      </c>
      <c r="I134" s="6">
        <v>7</v>
      </c>
      <c r="J134" s="6">
        <v>114.28</v>
      </c>
      <c r="K134" s="6">
        <v>0</v>
      </c>
      <c r="L134" s="6">
        <v>0</v>
      </c>
      <c r="M134" s="6">
        <v>1</v>
      </c>
      <c r="N134" s="6">
        <v>0</v>
      </c>
      <c r="O134">
        <f t="shared" si="2"/>
        <v>0.14285714285714285</v>
      </c>
    </row>
    <row r="135" spans="1:15" ht="15.75" customHeight="1" x14ac:dyDescent="0.2">
      <c r="A135" s="6">
        <v>133</v>
      </c>
      <c r="B135" s="6" t="s">
        <v>301</v>
      </c>
      <c r="C135" s="6">
        <v>1</v>
      </c>
      <c r="D135" s="6">
        <v>1</v>
      </c>
      <c r="E135" s="6">
        <v>0</v>
      </c>
      <c r="F135" s="6">
        <v>7</v>
      </c>
      <c r="G135" s="6">
        <v>7</v>
      </c>
      <c r="H135" s="6">
        <v>7</v>
      </c>
      <c r="I135" s="6">
        <v>5</v>
      </c>
      <c r="J135" s="6">
        <v>140</v>
      </c>
      <c r="K135" s="6">
        <v>0</v>
      </c>
      <c r="L135" s="6">
        <v>0</v>
      </c>
      <c r="M135" s="6">
        <v>0</v>
      </c>
      <c r="N135" s="6">
        <v>1</v>
      </c>
      <c r="O135">
        <f t="shared" si="2"/>
        <v>0.2</v>
      </c>
    </row>
    <row r="136" spans="1:15" ht="15.75" customHeight="1" x14ac:dyDescent="0.2">
      <c r="A136" s="6">
        <v>134</v>
      </c>
      <c r="B136" s="6" t="s">
        <v>678</v>
      </c>
      <c r="C136" s="6">
        <v>2</v>
      </c>
      <c r="D136" s="6">
        <v>1</v>
      </c>
      <c r="E136" s="6">
        <v>0</v>
      </c>
      <c r="F136" s="6">
        <v>7</v>
      </c>
      <c r="G136" s="6">
        <v>7</v>
      </c>
      <c r="H136" s="6">
        <v>7</v>
      </c>
      <c r="I136" s="6">
        <v>6</v>
      </c>
      <c r="J136" s="6">
        <v>116.66</v>
      </c>
      <c r="K136" s="6">
        <v>0</v>
      </c>
      <c r="L136" s="6">
        <v>0</v>
      </c>
      <c r="M136" s="6">
        <v>1</v>
      </c>
      <c r="N136" s="6">
        <v>0</v>
      </c>
      <c r="O136">
        <f t="shared" si="2"/>
        <v>0.16666666666666666</v>
      </c>
    </row>
    <row r="137" spans="1:15" ht="15.75" customHeight="1" x14ac:dyDescent="0.2">
      <c r="A137" s="6">
        <v>135</v>
      </c>
      <c r="B137" s="6" t="s">
        <v>198</v>
      </c>
      <c r="C137" s="6">
        <v>2</v>
      </c>
      <c r="D137" s="6">
        <v>2</v>
      </c>
      <c r="E137" s="6">
        <v>0</v>
      </c>
      <c r="F137" s="6">
        <v>7</v>
      </c>
      <c r="G137" s="6">
        <v>7</v>
      </c>
      <c r="H137" s="6">
        <v>3.5</v>
      </c>
      <c r="I137" s="6">
        <v>6</v>
      </c>
      <c r="J137" s="6">
        <v>116.66</v>
      </c>
      <c r="K137" s="6">
        <v>0</v>
      </c>
      <c r="L137" s="6">
        <v>0</v>
      </c>
      <c r="M137" s="6">
        <v>1</v>
      </c>
      <c r="N137" s="6">
        <v>0</v>
      </c>
      <c r="O137">
        <f t="shared" si="2"/>
        <v>0.16666666666666666</v>
      </c>
    </row>
    <row r="138" spans="1:15" ht="15.75" customHeight="1" x14ac:dyDescent="0.2">
      <c r="A138" s="6">
        <v>136</v>
      </c>
      <c r="B138" s="6" t="s">
        <v>216</v>
      </c>
      <c r="C138" s="6">
        <v>9</v>
      </c>
      <c r="D138" s="6">
        <v>2</v>
      </c>
      <c r="E138" s="6">
        <v>1</v>
      </c>
      <c r="F138" s="6">
        <v>7</v>
      </c>
      <c r="G138" s="6" t="s">
        <v>2838</v>
      </c>
      <c r="H138" s="6">
        <v>7</v>
      </c>
      <c r="I138" s="6">
        <v>7</v>
      </c>
      <c r="J138" s="6">
        <v>100</v>
      </c>
      <c r="K138" s="6">
        <v>0</v>
      </c>
      <c r="L138" s="6">
        <v>0</v>
      </c>
      <c r="M138" s="6">
        <v>0</v>
      </c>
      <c r="N138" s="6">
        <v>1</v>
      </c>
      <c r="O138">
        <f t="shared" si="2"/>
        <v>0.14285714285714285</v>
      </c>
    </row>
    <row r="139" spans="1:15" ht="15.75" customHeight="1" x14ac:dyDescent="0.2">
      <c r="A139" s="6">
        <v>137</v>
      </c>
      <c r="B139" s="6" t="s">
        <v>319</v>
      </c>
      <c r="C139" s="6">
        <v>6</v>
      </c>
      <c r="D139" s="6">
        <v>3</v>
      </c>
      <c r="E139" s="6">
        <v>2</v>
      </c>
      <c r="F139" s="6">
        <v>7</v>
      </c>
      <c r="G139" s="6" t="s">
        <v>2843</v>
      </c>
      <c r="H139" s="6">
        <v>7</v>
      </c>
      <c r="I139" s="6">
        <v>8</v>
      </c>
      <c r="J139" s="6">
        <v>87.5</v>
      </c>
      <c r="K139" s="6">
        <v>0</v>
      </c>
      <c r="L139" s="6">
        <v>0</v>
      </c>
      <c r="M139" s="6">
        <v>0</v>
      </c>
      <c r="N139" s="6">
        <v>0</v>
      </c>
      <c r="O139">
        <f t="shared" si="2"/>
        <v>0</v>
      </c>
    </row>
    <row r="140" spans="1:15" ht="15.75" customHeight="1" x14ac:dyDescent="0.2">
      <c r="A140" s="6">
        <v>138</v>
      </c>
      <c r="B140" s="6" t="s">
        <v>285</v>
      </c>
      <c r="C140" s="6">
        <v>2</v>
      </c>
      <c r="D140" s="6">
        <v>1</v>
      </c>
      <c r="E140" s="6">
        <v>0</v>
      </c>
      <c r="F140" s="6">
        <v>6</v>
      </c>
      <c r="G140" s="6">
        <v>6</v>
      </c>
      <c r="H140" s="6">
        <v>6</v>
      </c>
      <c r="I140" s="6">
        <v>3</v>
      </c>
      <c r="J140" s="6">
        <v>200</v>
      </c>
      <c r="K140" s="6">
        <v>0</v>
      </c>
      <c r="L140" s="6">
        <v>0</v>
      </c>
      <c r="M140" s="6">
        <v>0</v>
      </c>
      <c r="N140" s="6">
        <v>1</v>
      </c>
      <c r="O140">
        <f t="shared" si="2"/>
        <v>0.33333333333333331</v>
      </c>
    </row>
    <row r="141" spans="1:15" ht="15.75" customHeight="1" x14ac:dyDescent="0.2">
      <c r="A141" s="6">
        <v>139</v>
      </c>
      <c r="B141" s="6" t="s">
        <v>238</v>
      </c>
      <c r="C141" s="6">
        <v>13</v>
      </c>
      <c r="D141" s="6">
        <v>2</v>
      </c>
      <c r="E141" s="6">
        <v>1</v>
      </c>
      <c r="F141" s="6">
        <v>6</v>
      </c>
      <c r="G141" s="6">
        <v>4</v>
      </c>
      <c r="H141" s="6">
        <v>6</v>
      </c>
      <c r="I141" s="6">
        <v>6</v>
      </c>
      <c r="J141" s="6">
        <v>100</v>
      </c>
      <c r="K141" s="6">
        <v>0</v>
      </c>
      <c r="L141" s="6">
        <v>0</v>
      </c>
      <c r="M141" s="6">
        <v>1</v>
      </c>
      <c r="N141" s="6">
        <v>0</v>
      </c>
      <c r="O141">
        <f t="shared" si="2"/>
        <v>0.16666666666666666</v>
      </c>
    </row>
    <row r="142" spans="1:15" ht="15.75" customHeight="1" x14ac:dyDescent="0.2">
      <c r="A142" s="6">
        <v>140</v>
      </c>
      <c r="B142" s="6" t="s">
        <v>260</v>
      </c>
      <c r="C142" s="6">
        <v>17</v>
      </c>
      <c r="D142" s="6">
        <v>3</v>
      </c>
      <c r="E142" s="6">
        <v>2</v>
      </c>
      <c r="F142" s="6">
        <v>6</v>
      </c>
      <c r="G142" s="6" t="s">
        <v>2844</v>
      </c>
      <c r="H142" s="6">
        <v>6</v>
      </c>
      <c r="I142" s="6">
        <v>12</v>
      </c>
      <c r="J142" s="6">
        <v>50</v>
      </c>
      <c r="K142" s="6">
        <v>0</v>
      </c>
      <c r="L142" s="6">
        <v>0</v>
      </c>
      <c r="M142" s="6">
        <v>0</v>
      </c>
      <c r="N142" s="6">
        <v>0</v>
      </c>
      <c r="O142">
        <f t="shared" si="2"/>
        <v>0</v>
      </c>
    </row>
    <row r="143" spans="1:15" ht="15.75" customHeight="1" x14ac:dyDescent="0.2">
      <c r="A143" s="6">
        <v>141</v>
      </c>
      <c r="B143" s="6" t="s">
        <v>96</v>
      </c>
      <c r="C143" s="6">
        <v>1</v>
      </c>
      <c r="D143" s="6">
        <v>1</v>
      </c>
      <c r="E143" s="6">
        <v>0</v>
      </c>
      <c r="F143" s="6">
        <v>5</v>
      </c>
      <c r="G143" s="6">
        <v>5</v>
      </c>
      <c r="H143" s="6">
        <v>5</v>
      </c>
      <c r="I143" s="6">
        <v>3</v>
      </c>
      <c r="J143" s="6">
        <v>166.66</v>
      </c>
      <c r="K143" s="6">
        <v>0</v>
      </c>
      <c r="L143" s="6">
        <v>0</v>
      </c>
      <c r="M143" s="6">
        <v>1</v>
      </c>
      <c r="N143" s="6">
        <v>0</v>
      </c>
      <c r="O143">
        <f t="shared" si="2"/>
        <v>0.33333333333333331</v>
      </c>
    </row>
    <row r="144" spans="1:15" ht="15.75" customHeight="1" x14ac:dyDescent="0.2">
      <c r="A144" s="6">
        <v>142</v>
      </c>
      <c r="B144" s="6" t="s">
        <v>210</v>
      </c>
      <c r="C144" s="6">
        <v>13</v>
      </c>
      <c r="D144" s="6">
        <v>3</v>
      </c>
      <c r="E144" s="6">
        <v>1</v>
      </c>
      <c r="F144" s="6">
        <v>5</v>
      </c>
      <c r="G144" s="6">
        <v>5</v>
      </c>
      <c r="H144" s="6">
        <v>2.5</v>
      </c>
      <c r="I144" s="6">
        <v>4</v>
      </c>
      <c r="J144" s="6">
        <v>125</v>
      </c>
      <c r="K144" s="6">
        <v>0</v>
      </c>
      <c r="L144" s="6">
        <v>0</v>
      </c>
      <c r="M144" s="6">
        <v>1</v>
      </c>
      <c r="N144" s="6">
        <v>0</v>
      </c>
      <c r="O144">
        <f t="shared" si="2"/>
        <v>0.25</v>
      </c>
    </row>
    <row r="145" spans="1:15" ht="15.75" customHeight="1" x14ac:dyDescent="0.2">
      <c r="A145" s="6">
        <v>143</v>
      </c>
      <c r="B145" s="6" t="s">
        <v>95</v>
      </c>
      <c r="C145" s="6">
        <v>9</v>
      </c>
      <c r="D145" s="6">
        <v>3</v>
      </c>
      <c r="E145" s="6">
        <v>2</v>
      </c>
      <c r="F145" s="6">
        <v>5</v>
      </c>
      <c r="G145" s="6" t="s">
        <v>2844</v>
      </c>
      <c r="H145" s="6">
        <v>5</v>
      </c>
      <c r="I145" s="6">
        <v>7</v>
      </c>
      <c r="J145" s="6">
        <v>71.42</v>
      </c>
      <c r="K145" s="6">
        <v>0</v>
      </c>
      <c r="L145" s="6">
        <v>0</v>
      </c>
      <c r="M145" s="6">
        <v>0</v>
      </c>
      <c r="N145" s="6">
        <v>0</v>
      </c>
      <c r="O145">
        <f t="shared" si="2"/>
        <v>0</v>
      </c>
    </row>
    <row r="146" spans="1:15" ht="15.75" customHeight="1" x14ac:dyDescent="0.2">
      <c r="A146" s="6">
        <v>144</v>
      </c>
      <c r="B146" s="6" t="s">
        <v>354</v>
      </c>
      <c r="C146" s="6">
        <v>17</v>
      </c>
      <c r="D146" s="6">
        <v>2</v>
      </c>
      <c r="E146" s="6">
        <v>1</v>
      </c>
      <c r="F146" s="6">
        <v>5</v>
      </c>
      <c r="G146" s="6">
        <v>5</v>
      </c>
      <c r="H146" s="6">
        <v>5</v>
      </c>
      <c r="I146" s="6">
        <v>8</v>
      </c>
      <c r="J146" s="6">
        <v>62.5</v>
      </c>
      <c r="K146" s="6">
        <v>0</v>
      </c>
      <c r="L146" s="6">
        <v>0</v>
      </c>
      <c r="M146" s="6">
        <v>0</v>
      </c>
      <c r="N146" s="6">
        <v>0</v>
      </c>
      <c r="O146">
        <f t="shared" si="2"/>
        <v>0</v>
      </c>
    </row>
    <row r="147" spans="1:15" ht="15.75" customHeight="1" x14ac:dyDescent="0.2">
      <c r="A147" s="6">
        <v>145</v>
      </c>
      <c r="B147" s="6" t="s">
        <v>338</v>
      </c>
      <c r="C147" s="6">
        <v>5</v>
      </c>
      <c r="D147" s="6">
        <v>4</v>
      </c>
      <c r="E147" s="6">
        <v>2</v>
      </c>
      <c r="F147" s="6">
        <v>5</v>
      </c>
      <c r="G147" s="6" t="s">
        <v>2845</v>
      </c>
      <c r="H147" s="6">
        <v>2.5</v>
      </c>
      <c r="I147" s="6">
        <v>13</v>
      </c>
      <c r="J147" s="6">
        <v>38.46</v>
      </c>
      <c r="K147" s="6">
        <v>0</v>
      </c>
      <c r="L147" s="6">
        <v>0</v>
      </c>
      <c r="M147" s="6">
        <v>0</v>
      </c>
      <c r="N147" s="6">
        <v>0</v>
      </c>
      <c r="O147">
        <f t="shared" si="2"/>
        <v>0</v>
      </c>
    </row>
    <row r="148" spans="1:15" ht="15.75" customHeight="1" x14ac:dyDescent="0.2">
      <c r="A148" s="6">
        <v>146</v>
      </c>
      <c r="B148" s="6" t="s">
        <v>264</v>
      </c>
      <c r="C148" s="6">
        <v>1</v>
      </c>
      <c r="D148" s="6">
        <v>1</v>
      </c>
      <c r="E148" s="6">
        <v>1</v>
      </c>
      <c r="F148" s="6">
        <v>4</v>
      </c>
      <c r="G148" s="6" t="s">
        <v>2844</v>
      </c>
      <c r="H148" s="6" t="s">
        <v>2839</v>
      </c>
      <c r="I148" s="6">
        <v>1</v>
      </c>
      <c r="J148" s="6">
        <v>400</v>
      </c>
      <c r="K148" s="6">
        <v>0</v>
      </c>
      <c r="L148" s="6">
        <v>0</v>
      </c>
      <c r="M148" s="6">
        <v>1</v>
      </c>
      <c r="N148" s="6">
        <v>0</v>
      </c>
      <c r="O148">
        <f t="shared" si="2"/>
        <v>1</v>
      </c>
    </row>
    <row r="149" spans="1:15" ht="15.75" customHeight="1" x14ac:dyDescent="0.2">
      <c r="A149" s="6">
        <v>147</v>
      </c>
      <c r="B149" s="6" t="s">
        <v>196</v>
      </c>
      <c r="C149" s="6">
        <v>1</v>
      </c>
      <c r="D149" s="6">
        <v>1</v>
      </c>
      <c r="E149" s="6">
        <v>0</v>
      </c>
      <c r="F149" s="6">
        <v>4</v>
      </c>
      <c r="G149" s="6">
        <v>4</v>
      </c>
      <c r="H149" s="6">
        <v>4</v>
      </c>
      <c r="I149" s="6">
        <v>4</v>
      </c>
      <c r="J149" s="6">
        <v>100</v>
      </c>
      <c r="K149" s="6">
        <v>0</v>
      </c>
      <c r="L149" s="6">
        <v>0</v>
      </c>
      <c r="M149" s="6">
        <v>1</v>
      </c>
      <c r="N149" s="6">
        <v>0</v>
      </c>
      <c r="O149">
        <f t="shared" si="2"/>
        <v>0.25</v>
      </c>
    </row>
    <row r="150" spans="1:15" ht="15.75" customHeight="1" x14ac:dyDescent="0.2">
      <c r="A150" s="6">
        <v>148</v>
      </c>
      <c r="B150" s="6" t="s">
        <v>74</v>
      </c>
      <c r="C150" s="6">
        <v>2</v>
      </c>
      <c r="D150" s="6">
        <v>2</v>
      </c>
      <c r="E150" s="6">
        <v>0</v>
      </c>
      <c r="F150" s="6">
        <v>4</v>
      </c>
      <c r="G150" s="6">
        <v>4</v>
      </c>
      <c r="H150" s="6">
        <v>2</v>
      </c>
      <c r="I150" s="6">
        <v>7</v>
      </c>
      <c r="J150" s="6">
        <v>57.14</v>
      </c>
      <c r="K150" s="6">
        <v>0</v>
      </c>
      <c r="L150" s="6">
        <v>0</v>
      </c>
      <c r="M150" s="6">
        <v>0</v>
      </c>
      <c r="N150" s="6">
        <v>0</v>
      </c>
      <c r="O150">
        <f t="shared" si="2"/>
        <v>0</v>
      </c>
    </row>
    <row r="151" spans="1:15" ht="15.75" customHeight="1" x14ac:dyDescent="0.2">
      <c r="A151" s="6">
        <v>149</v>
      </c>
      <c r="B151" s="6" t="s">
        <v>78</v>
      </c>
      <c r="C151" s="6">
        <v>1</v>
      </c>
      <c r="D151" s="6">
        <v>1</v>
      </c>
      <c r="E151" s="6">
        <v>0</v>
      </c>
      <c r="F151" s="6">
        <v>4</v>
      </c>
      <c r="G151" s="6">
        <v>4</v>
      </c>
      <c r="H151" s="6">
        <v>4</v>
      </c>
      <c r="I151" s="6">
        <v>8</v>
      </c>
      <c r="J151" s="6">
        <v>50</v>
      </c>
      <c r="K151" s="6">
        <v>0</v>
      </c>
      <c r="L151" s="6">
        <v>0</v>
      </c>
      <c r="M151" s="6">
        <v>1</v>
      </c>
      <c r="N151" s="6">
        <v>0</v>
      </c>
      <c r="O151">
        <f t="shared" si="2"/>
        <v>0.125</v>
      </c>
    </row>
    <row r="152" spans="1:15" ht="15.75" customHeight="1" x14ac:dyDescent="0.2">
      <c r="A152" s="6">
        <v>150</v>
      </c>
      <c r="B152" s="6" t="s">
        <v>655</v>
      </c>
      <c r="C152" s="6">
        <v>14</v>
      </c>
      <c r="D152" s="6">
        <v>4</v>
      </c>
      <c r="E152" s="6">
        <v>3</v>
      </c>
      <c r="F152" s="6">
        <v>4</v>
      </c>
      <c r="G152" s="6" t="s">
        <v>2843</v>
      </c>
      <c r="H152" s="6">
        <v>4</v>
      </c>
      <c r="I152" s="6">
        <v>8</v>
      </c>
      <c r="J152" s="6">
        <v>50</v>
      </c>
      <c r="K152" s="6">
        <v>0</v>
      </c>
      <c r="L152" s="6">
        <v>0</v>
      </c>
      <c r="M152" s="6">
        <v>0</v>
      </c>
      <c r="N152" s="6">
        <v>0</v>
      </c>
      <c r="O152">
        <f t="shared" si="2"/>
        <v>0</v>
      </c>
    </row>
    <row r="153" spans="1:15" ht="15.75" customHeight="1" x14ac:dyDescent="0.2">
      <c r="A153" s="6">
        <v>151</v>
      </c>
      <c r="B153" s="6" t="s">
        <v>240</v>
      </c>
      <c r="C153" s="6">
        <v>8</v>
      </c>
      <c r="D153" s="6">
        <v>1</v>
      </c>
      <c r="E153" s="6">
        <v>1</v>
      </c>
      <c r="F153" s="6">
        <v>3</v>
      </c>
      <c r="G153" s="6" t="s">
        <v>2843</v>
      </c>
      <c r="H153" s="6" t="s">
        <v>2839</v>
      </c>
      <c r="I153" s="6">
        <v>5</v>
      </c>
      <c r="J153" s="6">
        <v>60</v>
      </c>
      <c r="K153" s="6">
        <v>0</v>
      </c>
      <c r="L153" s="6">
        <v>0</v>
      </c>
      <c r="M153" s="6">
        <v>0</v>
      </c>
      <c r="N153" s="6">
        <v>0</v>
      </c>
      <c r="O153">
        <f t="shared" si="2"/>
        <v>0</v>
      </c>
    </row>
    <row r="154" spans="1:15" ht="15.75" customHeight="1" x14ac:dyDescent="0.2">
      <c r="A154" s="6">
        <v>152</v>
      </c>
      <c r="B154" s="6" t="s">
        <v>671</v>
      </c>
      <c r="C154" s="6">
        <v>4</v>
      </c>
      <c r="D154" s="6">
        <v>1</v>
      </c>
      <c r="E154" s="6">
        <v>0</v>
      </c>
      <c r="F154" s="6">
        <v>3</v>
      </c>
      <c r="G154" s="6">
        <v>3</v>
      </c>
      <c r="H154" s="6">
        <v>3</v>
      </c>
      <c r="I154" s="6">
        <v>5</v>
      </c>
      <c r="J154" s="6">
        <v>60</v>
      </c>
      <c r="K154" s="6">
        <v>0</v>
      </c>
      <c r="L154" s="6">
        <v>0</v>
      </c>
      <c r="M154" s="6">
        <v>0</v>
      </c>
      <c r="N154" s="6">
        <v>0</v>
      </c>
      <c r="O154">
        <f t="shared" si="2"/>
        <v>0</v>
      </c>
    </row>
    <row r="155" spans="1:15" ht="15.75" customHeight="1" x14ac:dyDescent="0.2">
      <c r="A155" s="6">
        <v>153</v>
      </c>
      <c r="B155" s="6" t="s">
        <v>314</v>
      </c>
      <c r="C155" s="6">
        <v>6</v>
      </c>
      <c r="D155" s="6">
        <v>3</v>
      </c>
      <c r="E155" s="6">
        <v>1</v>
      </c>
      <c r="F155" s="6">
        <v>3</v>
      </c>
      <c r="G155" s="6">
        <v>2</v>
      </c>
      <c r="H155" s="6">
        <v>1.5</v>
      </c>
      <c r="I155" s="6">
        <v>7</v>
      </c>
      <c r="J155" s="6">
        <v>42.85</v>
      </c>
      <c r="K155" s="6">
        <v>0</v>
      </c>
      <c r="L155" s="6">
        <v>0</v>
      </c>
      <c r="M155" s="6">
        <v>0</v>
      </c>
      <c r="N155" s="6">
        <v>0</v>
      </c>
      <c r="O155">
        <f t="shared" si="2"/>
        <v>0</v>
      </c>
    </row>
    <row r="156" spans="1:15" ht="15.75" customHeight="1" x14ac:dyDescent="0.2">
      <c r="A156" s="6">
        <v>154</v>
      </c>
      <c r="B156" s="6" t="s">
        <v>679</v>
      </c>
      <c r="C156" s="6">
        <v>2</v>
      </c>
      <c r="D156" s="6">
        <v>2</v>
      </c>
      <c r="E156" s="6">
        <v>1</v>
      </c>
      <c r="F156" s="6">
        <v>2</v>
      </c>
      <c r="G156" s="6">
        <v>2</v>
      </c>
      <c r="H156" s="6">
        <v>2</v>
      </c>
      <c r="I156" s="6">
        <v>2</v>
      </c>
      <c r="J156" s="6">
        <v>100</v>
      </c>
      <c r="K156" s="6">
        <v>0</v>
      </c>
      <c r="L156" s="6">
        <v>0</v>
      </c>
      <c r="M156" s="6">
        <v>0</v>
      </c>
      <c r="N156" s="6">
        <v>0</v>
      </c>
      <c r="O156">
        <f t="shared" si="2"/>
        <v>0</v>
      </c>
    </row>
    <row r="157" spans="1:15" ht="15.75" customHeight="1" x14ac:dyDescent="0.2">
      <c r="A157" s="6">
        <v>155</v>
      </c>
      <c r="B157" s="6" t="s">
        <v>245</v>
      </c>
      <c r="C157" s="6">
        <v>2</v>
      </c>
      <c r="D157" s="6">
        <v>1</v>
      </c>
      <c r="E157" s="6">
        <v>0</v>
      </c>
      <c r="F157" s="6">
        <v>2</v>
      </c>
      <c r="G157" s="6">
        <v>2</v>
      </c>
      <c r="H157" s="6">
        <v>2</v>
      </c>
      <c r="I157" s="6">
        <v>2</v>
      </c>
      <c r="J157" s="6">
        <v>100</v>
      </c>
      <c r="K157" s="6">
        <v>0</v>
      </c>
      <c r="L157" s="6">
        <v>0</v>
      </c>
      <c r="M157" s="6">
        <v>0</v>
      </c>
      <c r="N157" s="6">
        <v>0</v>
      </c>
      <c r="O157">
        <f t="shared" si="2"/>
        <v>0</v>
      </c>
    </row>
    <row r="158" spans="1:15" ht="15.75" customHeight="1" x14ac:dyDescent="0.2">
      <c r="A158" s="6">
        <v>156</v>
      </c>
      <c r="B158" s="6" t="s">
        <v>680</v>
      </c>
      <c r="C158" s="6">
        <v>2</v>
      </c>
      <c r="D158" s="6">
        <v>2</v>
      </c>
      <c r="E158" s="6">
        <v>0</v>
      </c>
      <c r="F158" s="6">
        <v>2</v>
      </c>
      <c r="G158" s="6">
        <v>2</v>
      </c>
      <c r="H158" s="6">
        <v>1</v>
      </c>
      <c r="I158" s="6">
        <v>4</v>
      </c>
      <c r="J158" s="6">
        <v>50</v>
      </c>
      <c r="K158" s="6">
        <v>0</v>
      </c>
      <c r="L158" s="6">
        <v>0</v>
      </c>
      <c r="M158" s="6">
        <v>0</v>
      </c>
      <c r="N158" s="6">
        <v>0</v>
      </c>
      <c r="O158">
        <f t="shared" si="2"/>
        <v>0</v>
      </c>
    </row>
    <row r="159" spans="1:15" ht="15.75" customHeight="1" x14ac:dyDescent="0.2">
      <c r="A159" s="6">
        <v>157</v>
      </c>
      <c r="B159" s="6" t="s">
        <v>258</v>
      </c>
      <c r="C159" s="6">
        <v>3</v>
      </c>
      <c r="D159" s="6">
        <v>1</v>
      </c>
      <c r="E159" s="6">
        <v>0</v>
      </c>
      <c r="F159" s="6">
        <v>2</v>
      </c>
      <c r="G159" s="6">
        <v>2</v>
      </c>
      <c r="H159" s="6">
        <v>2</v>
      </c>
      <c r="I159" s="6">
        <v>5</v>
      </c>
      <c r="J159" s="6">
        <v>40</v>
      </c>
      <c r="K159" s="6">
        <v>0</v>
      </c>
      <c r="L159" s="6">
        <v>0</v>
      </c>
      <c r="M159" s="6">
        <v>0</v>
      </c>
      <c r="N159" s="6">
        <v>0</v>
      </c>
      <c r="O159">
        <f t="shared" si="2"/>
        <v>0</v>
      </c>
    </row>
    <row r="160" spans="1:15" ht="15.75" customHeight="1" x14ac:dyDescent="0.2">
      <c r="A160" s="6">
        <v>158</v>
      </c>
      <c r="B160" s="6" t="s">
        <v>161</v>
      </c>
      <c r="C160" s="6">
        <v>3</v>
      </c>
      <c r="D160" s="6">
        <v>1</v>
      </c>
      <c r="E160" s="6">
        <v>1</v>
      </c>
      <c r="F160" s="6">
        <v>2</v>
      </c>
      <c r="G160" s="6" t="s">
        <v>2845</v>
      </c>
      <c r="H160" s="6" t="s">
        <v>2839</v>
      </c>
      <c r="I160" s="6">
        <v>8</v>
      </c>
      <c r="J160" s="6">
        <v>25</v>
      </c>
      <c r="K160" s="6">
        <v>0</v>
      </c>
      <c r="L160" s="6">
        <v>0</v>
      </c>
      <c r="M160" s="6">
        <v>0</v>
      </c>
      <c r="N160" s="6">
        <v>0</v>
      </c>
      <c r="O160">
        <f t="shared" si="2"/>
        <v>0</v>
      </c>
    </row>
    <row r="161" spans="1:15" ht="15.75" customHeight="1" x14ac:dyDescent="0.2">
      <c r="A161" s="6">
        <v>159</v>
      </c>
      <c r="B161" s="6" t="s">
        <v>174</v>
      </c>
      <c r="C161" s="6">
        <v>5</v>
      </c>
      <c r="D161" s="6">
        <v>2</v>
      </c>
      <c r="E161" s="6">
        <v>0</v>
      </c>
      <c r="F161" s="6">
        <v>2</v>
      </c>
      <c r="G161" s="6">
        <v>2</v>
      </c>
      <c r="H161" s="6">
        <v>1</v>
      </c>
      <c r="I161" s="6">
        <v>8</v>
      </c>
      <c r="J161" s="6">
        <v>25</v>
      </c>
      <c r="K161" s="6">
        <v>0</v>
      </c>
      <c r="L161" s="6">
        <v>0</v>
      </c>
      <c r="M161" s="6">
        <v>0</v>
      </c>
      <c r="N161" s="6">
        <v>0</v>
      </c>
      <c r="O161">
        <f t="shared" si="2"/>
        <v>0</v>
      </c>
    </row>
    <row r="162" spans="1:15" ht="15.75" customHeight="1" x14ac:dyDescent="0.2">
      <c r="A162" s="6">
        <v>160</v>
      </c>
      <c r="B162" s="6" t="s">
        <v>330</v>
      </c>
      <c r="C162" s="6">
        <v>9</v>
      </c>
      <c r="D162" s="6">
        <v>5</v>
      </c>
      <c r="E162" s="6">
        <v>1</v>
      </c>
      <c r="F162" s="6">
        <v>2</v>
      </c>
      <c r="G162" s="6" t="s">
        <v>2846</v>
      </c>
      <c r="H162" s="6">
        <v>0.5</v>
      </c>
      <c r="I162" s="6">
        <v>12</v>
      </c>
      <c r="J162" s="6">
        <v>16.66</v>
      </c>
      <c r="K162" s="6">
        <v>0</v>
      </c>
      <c r="L162" s="6">
        <v>0</v>
      </c>
      <c r="M162" s="6">
        <v>0</v>
      </c>
      <c r="N162" s="6">
        <v>0</v>
      </c>
      <c r="O162">
        <f t="shared" si="2"/>
        <v>0</v>
      </c>
    </row>
    <row r="163" spans="1:15" ht="15.75" customHeight="1" x14ac:dyDescent="0.2">
      <c r="A163" s="6">
        <v>161</v>
      </c>
      <c r="B163" s="6" t="s">
        <v>243</v>
      </c>
      <c r="C163" s="6">
        <v>1</v>
      </c>
      <c r="D163" s="6">
        <v>1</v>
      </c>
      <c r="E163" s="6">
        <v>1</v>
      </c>
      <c r="F163" s="6">
        <v>1</v>
      </c>
      <c r="G163" s="6" t="s">
        <v>2846</v>
      </c>
      <c r="H163" s="6" t="s">
        <v>2839</v>
      </c>
      <c r="I163" s="6">
        <v>2</v>
      </c>
      <c r="J163" s="6">
        <v>50</v>
      </c>
      <c r="K163" s="6">
        <v>0</v>
      </c>
      <c r="L163" s="6">
        <v>0</v>
      </c>
      <c r="M163" s="6">
        <v>0</v>
      </c>
      <c r="N163" s="6">
        <v>0</v>
      </c>
      <c r="O163">
        <f t="shared" si="2"/>
        <v>0</v>
      </c>
    </row>
    <row r="164" spans="1:15" ht="15.75" customHeight="1" x14ac:dyDescent="0.2">
      <c r="A164" s="6">
        <v>162</v>
      </c>
      <c r="B164" s="6" t="s">
        <v>385</v>
      </c>
      <c r="C164" s="6">
        <v>6</v>
      </c>
      <c r="D164" s="6">
        <v>1</v>
      </c>
      <c r="E164" s="6">
        <v>1</v>
      </c>
      <c r="F164" s="6">
        <v>1</v>
      </c>
      <c r="G164" s="6" t="s">
        <v>2846</v>
      </c>
      <c r="H164" s="6" t="s">
        <v>2839</v>
      </c>
      <c r="I164" s="6">
        <v>6</v>
      </c>
      <c r="J164" s="6">
        <v>16.66</v>
      </c>
      <c r="K164" s="6">
        <v>0</v>
      </c>
      <c r="L164" s="6">
        <v>0</v>
      </c>
      <c r="M164" s="6">
        <v>0</v>
      </c>
      <c r="N164" s="6">
        <v>0</v>
      </c>
      <c r="O164">
        <f t="shared" si="2"/>
        <v>0</v>
      </c>
    </row>
    <row r="165" spans="1:15" ht="15.75" customHeight="1" x14ac:dyDescent="0.2"/>
    <row r="166" spans="1:15" ht="15.75" customHeight="1" x14ac:dyDescent="0.2"/>
    <row r="167" spans="1:15" ht="15.75" customHeight="1" x14ac:dyDescent="0.2"/>
    <row r="168" spans="1:15" ht="15.75" customHeight="1" x14ac:dyDescent="0.2"/>
    <row r="169" spans="1:15" ht="15.75" customHeight="1" x14ac:dyDescent="0.2"/>
    <row r="170" spans="1:15" ht="15.75" customHeight="1" x14ac:dyDescent="0.2"/>
    <row r="171" spans="1:15" ht="15.75" customHeight="1" x14ac:dyDescent="0.2"/>
    <row r="172" spans="1:15" ht="15.75" customHeight="1" x14ac:dyDescent="0.2"/>
    <row r="173" spans="1:15" ht="15.75" customHeight="1" x14ac:dyDescent="0.2"/>
    <row r="174" spans="1:15" ht="15.75" customHeight="1" x14ac:dyDescent="0.2"/>
    <row r="175" spans="1:15" ht="15.75" customHeight="1" x14ac:dyDescent="0.2"/>
    <row r="176" spans="1:15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0B00-000000000000}"/>
    <hyperlink ref="B1" location="IPL - Batsman Database (20-22)!A1" display="Batsman DB" xr:uid="{00000000-0004-0000-0B00-000001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5E0B3"/>
  </sheetPr>
  <dimension ref="A1:N1000"/>
  <sheetViews>
    <sheetView workbookViewId="0">
      <selection activeCell="J26" sqref="J26"/>
    </sheetView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4" x14ac:dyDescent="0.2">
      <c r="A1" s="31" t="s">
        <v>2790</v>
      </c>
      <c r="B1" s="32" t="s">
        <v>2791</v>
      </c>
    </row>
    <row r="2" spans="1:14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2795</v>
      </c>
      <c r="F2" s="6" t="s">
        <v>2796</v>
      </c>
      <c r="G2" s="6" t="s">
        <v>2797</v>
      </c>
      <c r="H2" s="6" t="s">
        <v>2798</v>
      </c>
      <c r="I2" s="6" t="s">
        <v>2799</v>
      </c>
      <c r="J2" s="6" t="s">
        <v>2800</v>
      </c>
      <c r="K2" s="6">
        <v>100</v>
      </c>
      <c r="L2" s="6">
        <v>50</v>
      </c>
      <c r="M2" s="6" t="s">
        <v>1032</v>
      </c>
      <c r="N2" s="6" t="s">
        <v>1033</v>
      </c>
    </row>
    <row r="3" spans="1:14" x14ac:dyDescent="0.2">
      <c r="A3" s="6">
        <v>1</v>
      </c>
      <c r="B3" s="6" t="s">
        <v>253</v>
      </c>
      <c r="C3" s="6">
        <v>5</v>
      </c>
      <c r="D3" s="6">
        <v>5</v>
      </c>
      <c r="E3" s="6">
        <v>1</v>
      </c>
      <c r="F3" s="6">
        <v>63</v>
      </c>
      <c r="G3" s="6" t="s">
        <v>2819</v>
      </c>
      <c r="H3" s="6">
        <v>15.75</v>
      </c>
      <c r="I3" s="6">
        <v>24</v>
      </c>
      <c r="J3" s="6">
        <v>262.5</v>
      </c>
      <c r="K3" s="6">
        <v>0</v>
      </c>
      <c r="L3" s="6">
        <v>1</v>
      </c>
      <c r="M3" s="6">
        <v>5</v>
      </c>
      <c r="N3" s="6">
        <v>6</v>
      </c>
    </row>
    <row r="4" spans="1:14" x14ac:dyDescent="0.2">
      <c r="A4" s="6">
        <v>2</v>
      </c>
      <c r="B4" s="6" t="s">
        <v>328</v>
      </c>
      <c r="C4" s="6">
        <v>8</v>
      </c>
      <c r="D4" s="6">
        <v>8</v>
      </c>
      <c r="E4" s="6">
        <v>3</v>
      </c>
      <c r="F4" s="6">
        <v>186</v>
      </c>
      <c r="G4" s="6">
        <v>46</v>
      </c>
      <c r="H4" s="6">
        <v>37.200000000000003</v>
      </c>
      <c r="I4" s="6">
        <v>86</v>
      </c>
      <c r="J4" s="6">
        <v>216.27</v>
      </c>
      <c r="K4" s="6">
        <v>0</v>
      </c>
      <c r="L4" s="6">
        <v>0</v>
      </c>
      <c r="M4" s="6">
        <v>12</v>
      </c>
      <c r="N4" s="6">
        <v>16</v>
      </c>
    </row>
    <row r="5" spans="1:14" x14ac:dyDescent="0.2">
      <c r="A5" s="6">
        <v>3</v>
      </c>
      <c r="B5" s="6" t="s">
        <v>642</v>
      </c>
      <c r="C5" s="6">
        <v>16</v>
      </c>
      <c r="D5" s="6">
        <v>8</v>
      </c>
      <c r="E5" s="6">
        <v>4</v>
      </c>
      <c r="F5" s="6">
        <v>91</v>
      </c>
      <c r="G5" s="6">
        <v>40</v>
      </c>
      <c r="H5" s="6">
        <v>22.75</v>
      </c>
      <c r="I5" s="6">
        <v>44</v>
      </c>
      <c r="J5" s="6">
        <v>206.81</v>
      </c>
      <c r="K5" s="6">
        <v>0</v>
      </c>
      <c r="L5" s="6">
        <v>0</v>
      </c>
      <c r="M5" s="6">
        <v>3</v>
      </c>
      <c r="N5" s="6">
        <v>9</v>
      </c>
    </row>
    <row r="6" spans="1:14" x14ac:dyDescent="0.2">
      <c r="A6" s="6">
        <v>4</v>
      </c>
      <c r="B6" s="6" t="s">
        <v>152</v>
      </c>
      <c r="C6" s="6">
        <v>16</v>
      </c>
      <c r="D6" s="6">
        <v>16</v>
      </c>
      <c r="E6" s="6">
        <v>10</v>
      </c>
      <c r="F6" s="6">
        <v>330</v>
      </c>
      <c r="G6" s="6" t="s">
        <v>2812</v>
      </c>
      <c r="H6" s="6">
        <v>55</v>
      </c>
      <c r="I6" s="6">
        <v>180</v>
      </c>
      <c r="J6" s="6">
        <v>183.33</v>
      </c>
      <c r="K6" s="6">
        <v>0</v>
      </c>
      <c r="L6" s="6">
        <v>1</v>
      </c>
      <c r="M6" s="6">
        <v>27</v>
      </c>
      <c r="N6" s="6">
        <v>22</v>
      </c>
    </row>
    <row r="7" spans="1:14" x14ac:dyDescent="0.2">
      <c r="A7" s="6">
        <v>5</v>
      </c>
      <c r="B7" s="6" t="s">
        <v>209</v>
      </c>
      <c r="C7" s="6">
        <v>14</v>
      </c>
      <c r="D7" s="6">
        <v>14</v>
      </c>
      <c r="E7" s="6">
        <v>2</v>
      </c>
      <c r="F7" s="6">
        <v>437</v>
      </c>
      <c r="G7" s="6">
        <v>70</v>
      </c>
      <c r="H7" s="6">
        <v>36.42</v>
      </c>
      <c r="I7" s="6">
        <v>240</v>
      </c>
      <c r="J7" s="6">
        <v>182.08</v>
      </c>
      <c r="K7" s="6">
        <v>0</v>
      </c>
      <c r="L7" s="6">
        <v>4</v>
      </c>
      <c r="M7" s="6">
        <v>29</v>
      </c>
      <c r="N7" s="6">
        <v>34</v>
      </c>
    </row>
    <row r="8" spans="1:14" x14ac:dyDescent="0.2">
      <c r="A8" s="6">
        <v>6</v>
      </c>
      <c r="B8" s="6" t="s">
        <v>648</v>
      </c>
      <c r="C8" s="6">
        <v>14</v>
      </c>
      <c r="D8" s="6">
        <v>10</v>
      </c>
      <c r="E8" s="6">
        <v>2</v>
      </c>
      <c r="F8" s="6">
        <v>71</v>
      </c>
      <c r="G8" s="6">
        <v>22</v>
      </c>
      <c r="H8" s="6">
        <v>8.8800000000000008</v>
      </c>
      <c r="I8" s="6">
        <v>40</v>
      </c>
      <c r="J8" s="6">
        <v>177.5</v>
      </c>
      <c r="K8" s="6">
        <v>0</v>
      </c>
      <c r="L8" s="6">
        <v>0</v>
      </c>
      <c r="M8" s="6">
        <v>6</v>
      </c>
      <c r="N8" s="6">
        <v>6</v>
      </c>
    </row>
    <row r="9" spans="1:14" x14ac:dyDescent="0.2">
      <c r="A9" s="6">
        <v>7</v>
      </c>
      <c r="B9" s="6" t="s">
        <v>378</v>
      </c>
      <c r="C9" s="6">
        <v>14</v>
      </c>
      <c r="D9" s="6">
        <v>12</v>
      </c>
      <c r="E9" s="6">
        <v>3</v>
      </c>
      <c r="F9" s="6">
        <v>335</v>
      </c>
      <c r="G9" s="6" t="s">
        <v>2810</v>
      </c>
      <c r="H9" s="6">
        <v>37.22</v>
      </c>
      <c r="I9" s="6">
        <v>192</v>
      </c>
      <c r="J9" s="6">
        <v>174.47</v>
      </c>
      <c r="K9" s="6">
        <v>0</v>
      </c>
      <c r="L9" s="6">
        <v>1</v>
      </c>
      <c r="M9" s="6">
        <v>18</v>
      </c>
      <c r="N9" s="6">
        <v>32</v>
      </c>
    </row>
    <row r="10" spans="1:14" x14ac:dyDescent="0.2">
      <c r="A10" s="6">
        <v>8</v>
      </c>
      <c r="B10" s="6" t="s">
        <v>163</v>
      </c>
      <c r="C10" s="6">
        <v>13</v>
      </c>
      <c r="D10" s="6">
        <v>13</v>
      </c>
      <c r="E10" s="6">
        <v>2</v>
      </c>
      <c r="F10" s="6">
        <v>301</v>
      </c>
      <c r="G10" s="6">
        <v>55</v>
      </c>
      <c r="H10" s="6">
        <v>27.36</v>
      </c>
      <c r="I10" s="6">
        <v>178</v>
      </c>
      <c r="J10" s="6">
        <v>169.1</v>
      </c>
      <c r="K10" s="6">
        <v>0</v>
      </c>
      <c r="L10" s="6">
        <v>1</v>
      </c>
      <c r="M10" s="6">
        <v>31</v>
      </c>
      <c r="N10" s="6">
        <v>15</v>
      </c>
    </row>
    <row r="11" spans="1:14" x14ac:dyDescent="0.2">
      <c r="A11" s="6">
        <v>9</v>
      </c>
      <c r="B11" s="6" t="s">
        <v>183</v>
      </c>
      <c r="C11" s="6">
        <v>12</v>
      </c>
      <c r="D11" s="6">
        <v>10</v>
      </c>
      <c r="E11" s="6">
        <v>2</v>
      </c>
      <c r="F11" s="6">
        <v>234</v>
      </c>
      <c r="G11" s="6">
        <v>44</v>
      </c>
      <c r="H11" s="6">
        <v>29.25</v>
      </c>
      <c r="I11" s="6">
        <v>143</v>
      </c>
      <c r="J11" s="6">
        <v>163.63</v>
      </c>
      <c r="K11" s="6">
        <v>0</v>
      </c>
      <c r="L11" s="6">
        <v>0</v>
      </c>
      <c r="M11" s="6">
        <v>22</v>
      </c>
      <c r="N11" s="6">
        <v>12</v>
      </c>
    </row>
    <row r="12" spans="1:14" x14ac:dyDescent="0.2">
      <c r="A12" s="6">
        <v>10</v>
      </c>
      <c r="B12" s="6" t="s">
        <v>122</v>
      </c>
      <c r="C12" s="6">
        <v>9</v>
      </c>
      <c r="D12" s="6">
        <v>9</v>
      </c>
      <c r="E12" s="6">
        <v>0</v>
      </c>
      <c r="F12" s="6">
        <v>206</v>
      </c>
      <c r="G12" s="6">
        <v>43</v>
      </c>
      <c r="H12" s="6">
        <v>22.89</v>
      </c>
      <c r="I12" s="6">
        <v>129</v>
      </c>
      <c r="J12" s="6">
        <v>159.68</v>
      </c>
      <c r="K12" s="6">
        <v>0</v>
      </c>
      <c r="L12" s="6">
        <v>0</v>
      </c>
      <c r="M12" s="6">
        <v>16</v>
      </c>
      <c r="N12" s="6">
        <v>13</v>
      </c>
    </row>
    <row r="13" spans="1:14" x14ac:dyDescent="0.2">
      <c r="A13" s="6">
        <v>11</v>
      </c>
      <c r="B13" s="6" t="s">
        <v>181</v>
      </c>
      <c r="C13" s="6">
        <v>5</v>
      </c>
      <c r="D13" s="6">
        <v>5</v>
      </c>
      <c r="E13" s="6">
        <v>2</v>
      </c>
      <c r="F13" s="6">
        <v>59</v>
      </c>
      <c r="G13" s="6" t="s">
        <v>2829</v>
      </c>
      <c r="H13" s="6">
        <v>19.670000000000002</v>
      </c>
      <c r="I13" s="6">
        <v>37</v>
      </c>
      <c r="J13" s="6">
        <v>159.44999999999999</v>
      </c>
      <c r="K13" s="6">
        <v>0</v>
      </c>
      <c r="L13" s="6">
        <v>0</v>
      </c>
      <c r="M13" s="6">
        <v>4</v>
      </c>
      <c r="N13" s="6">
        <v>3</v>
      </c>
    </row>
    <row r="14" spans="1:14" x14ac:dyDescent="0.2">
      <c r="A14" s="6">
        <v>12</v>
      </c>
      <c r="B14" s="6" t="s">
        <v>274</v>
      </c>
      <c r="C14" s="6">
        <v>14</v>
      </c>
      <c r="D14" s="6">
        <v>14</v>
      </c>
      <c r="E14" s="6">
        <v>3</v>
      </c>
      <c r="F14" s="6">
        <v>413</v>
      </c>
      <c r="G14" s="6">
        <v>76</v>
      </c>
      <c r="H14" s="6">
        <v>37.549999999999997</v>
      </c>
      <c r="I14" s="6">
        <v>261</v>
      </c>
      <c r="J14" s="6">
        <v>158.22999999999999</v>
      </c>
      <c r="K14" s="6">
        <v>0</v>
      </c>
      <c r="L14" s="6">
        <v>3</v>
      </c>
      <c r="M14" s="6">
        <v>40</v>
      </c>
      <c r="N14" s="6">
        <v>20</v>
      </c>
    </row>
    <row r="15" spans="1:14" x14ac:dyDescent="0.2">
      <c r="A15" s="6">
        <v>13</v>
      </c>
      <c r="B15" s="6" t="s">
        <v>155</v>
      </c>
      <c r="C15" s="6">
        <v>6</v>
      </c>
      <c r="D15" s="6">
        <v>5</v>
      </c>
      <c r="E15" s="6">
        <v>1</v>
      </c>
      <c r="F15" s="6">
        <v>44</v>
      </c>
      <c r="G15" s="6">
        <v>22</v>
      </c>
      <c r="H15" s="6">
        <v>11</v>
      </c>
      <c r="I15" s="6">
        <v>28</v>
      </c>
      <c r="J15" s="6">
        <v>157.13999999999999</v>
      </c>
      <c r="K15" s="6">
        <v>0</v>
      </c>
      <c r="L15" s="6">
        <v>0</v>
      </c>
      <c r="M15" s="6">
        <v>3</v>
      </c>
      <c r="N15" s="6">
        <v>3</v>
      </c>
    </row>
    <row r="16" spans="1:14" x14ac:dyDescent="0.2">
      <c r="A16" s="6">
        <v>14</v>
      </c>
      <c r="B16" s="6" t="s">
        <v>313</v>
      </c>
      <c r="C16" s="6">
        <v>11</v>
      </c>
      <c r="D16" s="6">
        <v>11</v>
      </c>
      <c r="E16" s="6">
        <v>1</v>
      </c>
      <c r="F16" s="6">
        <v>289</v>
      </c>
      <c r="G16" s="6" t="s">
        <v>2815</v>
      </c>
      <c r="H16" s="6">
        <v>28.9</v>
      </c>
      <c r="I16" s="6">
        <v>185</v>
      </c>
      <c r="J16" s="6">
        <v>156.21</v>
      </c>
      <c r="K16" s="6">
        <v>0</v>
      </c>
      <c r="L16" s="6">
        <v>2</v>
      </c>
      <c r="M16" s="6">
        <v>22</v>
      </c>
      <c r="N16" s="6">
        <v>16</v>
      </c>
    </row>
    <row r="17" spans="1:14" x14ac:dyDescent="0.2">
      <c r="A17" s="6">
        <v>15</v>
      </c>
      <c r="B17" s="6" t="s">
        <v>312</v>
      </c>
      <c r="C17" s="6">
        <v>15</v>
      </c>
      <c r="D17" s="6">
        <v>15</v>
      </c>
      <c r="E17" s="6">
        <v>8</v>
      </c>
      <c r="F17" s="6">
        <v>314</v>
      </c>
      <c r="G17" s="6" t="s">
        <v>2813</v>
      </c>
      <c r="H17" s="6">
        <v>44.86</v>
      </c>
      <c r="I17" s="6">
        <v>204</v>
      </c>
      <c r="J17" s="6">
        <v>153.91999999999999</v>
      </c>
      <c r="K17" s="6">
        <v>0</v>
      </c>
      <c r="L17" s="6">
        <v>1</v>
      </c>
      <c r="M17" s="6">
        <v>21</v>
      </c>
      <c r="N17" s="6">
        <v>21</v>
      </c>
    </row>
    <row r="18" spans="1:14" x14ac:dyDescent="0.2">
      <c r="A18" s="6">
        <v>16</v>
      </c>
      <c r="B18" s="6" t="s">
        <v>439</v>
      </c>
      <c r="C18" s="6">
        <v>12</v>
      </c>
      <c r="D18" s="6">
        <v>8</v>
      </c>
      <c r="E18" s="6">
        <v>4</v>
      </c>
      <c r="F18" s="6">
        <v>43</v>
      </c>
      <c r="G18" s="6">
        <v>17</v>
      </c>
      <c r="H18" s="6">
        <v>10.75</v>
      </c>
      <c r="I18" s="6">
        <v>28</v>
      </c>
      <c r="J18" s="6">
        <v>153.57</v>
      </c>
      <c r="K18" s="6">
        <v>0</v>
      </c>
      <c r="L18" s="6">
        <v>0</v>
      </c>
      <c r="M18" s="6">
        <v>3</v>
      </c>
      <c r="N18" s="6">
        <v>3</v>
      </c>
    </row>
    <row r="19" spans="1:14" x14ac:dyDescent="0.2">
      <c r="A19" s="6">
        <v>17</v>
      </c>
      <c r="B19" s="6" t="s">
        <v>552</v>
      </c>
      <c r="C19" s="6">
        <v>10</v>
      </c>
      <c r="D19" s="6">
        <v>10</v>
      </c>
      <c r="E19" s="6">
        <v>0</v>
      </c>
      <c r="F19" s="6">
        <v>283</v>
      </c>
      <c r="G19" s="6">
        <v>61</v>
      </c>
      <c r="H19" s="6">
        <v>28.3</v>
      </c>
      <c r="I19" s="6">
        <v>185</v>
      </c>
      <c r="J19" s="6">
        <v>152.97</v>
      </c>
      <c r="K19" s="6">
        <v>0</v>
      </c>
      <c r="L19" s="6">
        <v>2</v>
      </c>
      <c r="M19" s="6">
        <v>37</v>
      </c>
      <c r="N19" s="6">
        <v>10</v>
      </c>
    </row>
    <row r="20" spans="1:14" x14ac:dyDescent="0.2">
      <c r="A20" s="6">
        <v>18</v>
      </c>
      <c r="B20" s="6" t="s">
        <v>276</v>
      </c>
      <c r="C20" s="6">
        <v>8</v>
      </c>
      <c r="D20" s="6">
        <v>7</v>
      </c>
      <c r="E20" s="6">
        <v>1</v>
      </c>
      <c r="F20" s="6">
        <v>333</v>
      </c>
      <c r="G20" s="6" t="s">
        <v>2811</v>
      </c>
      <c r="H20" s="6">
        <v>55.5</v>
      </c>
      <c r="I20" s="6">
        <v>218</v>
      </c>
      <c r="J20" s="6">
        <v>152.75</v>
      </c>
      <c r="K20" s="6">
        <v>1</v>
      </c>
      <c r="L20" s="6">
        <v>2</v>
      </c>
      <c r="M20" s="6">
        <v>27</v>
      </c>
      <c r="N20" s="6">
        <v>18</v>
      </c>
    </row>
    <row r="21" spans="1:14" ht="15.75" customHeight="1" x14ac:dyDescent="0.2">
      <c r="A21" s="6">
        <v>19</v>
      </c>
      <c r="B21" s="6" t="s">
        <v>566</v>
      </c>
      <c r="C21" s="6">
        <v>14</v>
      </c>
      <c r="D21" s="6">
        <v>13</v>
      </c>
      <c r="E21" s="6">
        <v>2</v>
      </c>
      <c r="F21" s="6">
        <v>340</v>
      </c>
      <c r="G21" s="6">
        <v>44</v>
      </c>
      <c r="H21" s="6">
        <v>30.91</v>
      </c>
      <c r="I21" s="6">
        <v>224</v>
      </c>
      <c r="J21" s="6">
        <v>151.78</v>
      </c>
      <c r="K21" s="6">
        <v>0</v>
      </c>
      <c r="L21" s="6">
        <v>0</v>
      </c>
      <c r="M21" s="6">
        <v>35</v>
      </c>
      <c r="N21" s="6">
        <v>16</v>
      </c>
    </row>
    <row r="22" spans="1:14" ht="15.75" customHeight="1" x14ac:dyDescent="0.2">
      <c r="A22" s="6">
        <v>20</v>
      </c>
      <c r="B22" s="6" t="s">
        <v>645</v>
      </c>
      <c r="C22" s="6">
        <v>13</v>
      </c>
      <c r="D22" s="6">
        <v>10</v>
      </c>
      <c r="E22" s="6">
        <v>6</v>
      </c>
      <c r="F22" s="6">
        <v>182</v>
      </c>
      <c r="G22" s="6" t="s">
        <v>2820</v>
      </c>
      <c r="H22" s="6">
        <v>45.5</v>
      </c>
      <c r="I22" s="6">
        <v>120</v>
      </c>
      <c r="J22" s="6">
        <v>151.66</v>
      </c>
      <c r="K22" s="6">
        <v>0</v>
      </c>
      <c r="L22" s="6">
        <v>0</v>
      </c>
      <c r="M22" s="6">
        <v>12</v>
      </c>
      <c r="N22" s="6">
        <v>10</v>
      </c>
    </row>
    <row r="23" spans="1:14" ht="15.75" customHeight="1" x14ac:dyDescent="0.2">
      <c r="A23" s="6">
        <v>21</v>
      </c>
      <c r="B23" s="6" t="s">
        <v>217</v>
      </c>
      <c r="C23" s="6">
        <v>7</v>
      </c>
      <c r="D23" s="6">
        <v>5</v>
      </c>
      <c r="E23" s="6">
        <v>0</v>
      </c>
      <c r="F23" s="6">
        <v>86</v>
      </c>
      <c r="G23" s="6">
        <v>42</v>
      </c>
      <c r="H23" s="6">
        <v>17.2</v>
      </c>
      <c r="I23" s="6">
        <v>57</v>
      </c>
      <c r="J23" s="6">
        <v>150.87</v>
      </c>
      <c r="K23" s="6">
        <v>0</v>
      </c>
      <c r="L23" s="6">
        <v>0</v>
      </c>
      <c r="M23" s="6">
        <v>7</v>
      </c>
      <c r="N23" s="6">
        <v>4</v>
      </c>
    </row>
    <row r="24" spans="1:14" ht="15.75" customHeight="1" x14ac:dyDescent="0.2">
      <c r="A24" s="6">
        <v>22</v>
      </c>
      <c r="B24" s="6" t="s">
        <v>142</v>
      </c>
      <c r="C24" s="6">
        <v>12</v>
      </c>
      <c r="D24" s="6">
        <v>12</v>
      </c>
      <c r="E24" s="6">
        <v>3</v>
      </c>
      <c r="F24" s="6">
        <v>432</v>
      </c>
      <c r="G24" s="6" t="s">
        <v>2807</v>
      </c>
      <c r="H24" s="6">
        <v>48</v>
      </c>
      <c r="I24" s="6">
        <v>287</v>
      </c>
      <c r="J24" s="6">
        <v>150.52000000000001</v>
      </c>
      <c r="K24" s="6">
        <v>0</v>
      </c>
      <c r="L24" s="6">
        <v>5</v>
      </c>
      <c r="M24" s="6">
        <v>52</v>
      </c>
      <c r="N24" s="6">
        <v>15</v>
      </c>
    </row>
    <row r="25" spans="1:14" ht="15.75" customHeight="1" x14ac:dyDescent="0.2">
      <c r="A25" s="6">
        <v>23</v>
      </c>
      <c r="B25" s="6" t="s">
        <v>290</v>
      </c>
      <c r="C25" s="6">
        <v>14</v>
      </c>
      <c r="D25" s="6">
        <v>12</v>
      </c>
      <c r="E25" s="6">
        <v>2</v>
      </c>
      <c r="F25" s="6">
        <v>250</v>
      </c>
      <c r="G25" s="6" t="s">
        <v>2816</v>
      </c>
      <c r="H25" s="6">
        <v>25</v>
      </c>
      <c r="I25" s="6">
        <v>167</v>
      </c>
      <c r="J25" s="6">
        <v>149.69999999999999</v>
      </c>
      <c r="K25" s="6">
        <v>0</v>
      </c>
      <c r="L25" s="6">
        <v>1</v>
      </c>
      <c r="M25" s="6">
        <v>10</v>
      </c>
      <c r="N25" s="6">
        <v>22</v>
      </c>
    </row>
    <row r="26" spans="1:14" ht="15.75" customHeight="1" x14ac:dyDescent="0.2">
      <c r="A26" s="6">
        <v>24</v>
      </c>
      <c r="B26" s="6" t="s">
        <v>475</v>
      </c>
      <c r="C26" s="6">
        <v>17</v>
      </c>
      <c r="D26" s="6">
        <v>17</v>
      </c>
      <c r="E26" s="6">
        <v>2</v>
      </c>
      <c r="F26" s="6">
        <v>863</v>
      </c>
      <c r="G26" s="6">
        <v>116</v>
      </c>
      <c r="H26" s="6">
        <v>57.53</v>
      </c>
      <c r="I26" s="6">
        <v>579</v>
      </c>
      <c r="J26" s="6">
        <v>149.05000000000001</v>
      </c>
      <c r="K26" s="6">
        <v>4</v>
      </c>
      <c r="L26" s="6">
        <v>4</v>
      </c>
      <c r="M26" s="6">
        <v>83</v>
      </c>
      <c r="N26" s="6">
        <v>45</v>
      </c>
    </row>
    <row r="27" spans="1:14" ht="15.75" customHeight="1" x14ac:dyDescent="0.2">
      <c r="A27" s="6">
        <v>25</v>
      </c>
      <c r="B27" s="6" t="s">
        <v>267</v>
      </c>
      <c r="C27" s="6">
        <v>15</v>
      </c>
      <c r="D27" s="6">
        <v>15</v>
      </c>
      <c r="E27" s="6">
        <v>1</v>
      </c>
      <c r="F27" s="6">
        <v>508</v>
      </c>
      <c r="G27" s="6" t="s">
        <v>2803</v>
      </c>
      <c r="H27" s="6">
        <v>36.29</v>
      </c>
      <c r="I27" s="6">
        <v>341</v>
      </c>
      <c r="J27" s="6">
        <v>148.97</v>
      </c>
      <c r="K27" s="6">
        <v>1</v>
      </c>
      <c r="L27" s="6">
        <v>3</v>
      </c>
      <c r="M27" s="6">
        <v>47</v>
      </c>
      <c r="N27" s="6">
        <v>23</v>
      </c>
    </row>
    <row r="28" spans="1:14" ht="15.75" customHeight="1" x14ac:dyDescent="0.2">
      <c r="A28" s="6">
        <v>26</v>
      </c>
      <c r="B28" s="6" t="s">
        <v>284</v>
      </c>
      <c r="C28" s="6">
        <v>7</v>
      </c>
      <c r="D28" s="6">
        <v>7</v>
      </c>
      <c r="E28" s="6">
        <v>2</v>
      </c>
      <c r="F28" s="6">
        <v>174</v>
      </c>
      <c r="G28" s="6" t="s">
        <v>2820</v>
      </c>
      <c r="H28" s="6">
        <v>34.799999999999997</v>
      </c>
      <c r="I28" s="6">
        <v>117</v>
      </c>
      <c r="J28" s="6">
        <v>148.71</v>
      </c>
      <c r="K28" s="6">
        <v>0</v>
      </c>
      <c r="L28" s="6">
        <v>0</v>
      </c>
      <c r="M28" s="6">
        <v>17</v>
      </c>
      <c r="N28" s="6">
        <v>7</v>
      </c>
    </row>
    <row r="29" spans="1:14" ht="15.75" customHeight="1" x14ac:dyDescent="0.2">
      <c r="A29" s="6">
        <v>27</v>
      </c>
      <c r="B29" s="6" t="s">
        <v>273</v>
      </c>
      <c r="C29" s="6">
        <v>16</v>
      </c>
      <c r="D29" s="6">
        <v>12</v>
      </c>
      <c r="E29" s="6">
        <v>5</v>
      </c>
      <c r="F29" s="6">
        <v>217</v>
      </c>
      <c r="G29" s="6" t="s">
        <v>2818</v>
      </c>
      <c r="H29" s="6">
        <v>31</v>
      </c>
      <c r="I29" s="6">
        <v>147</v>
      </c>
      <c r="J29" s="6">
        <v>147.61000000000001</v>
      </c>
      <c r="K29" s="6">
        <v>0</v>
      </c>
      <c r="L29" s="6">
        <v>0</v>
      </c>
      <c r="M29" s="6">
        <v>22</v>
      </c>
      <c r="N29" s="6">
        <v>9</v>
      </c>
    </row>
    <row r="30" spans="1:14" ht="15.75" customHeight="1" x14ac:dyDescent="0.2">
      <c r="A30" s="6">
        <v>28</v>
      </c>
      <c r="B30" s="6" t="s">
        <v>222</v>
      </c>
      <c r="C30" s="6">
        <v>11</v>
      </c>
      <c r="D30" s="6">
        <v>10</v>
      </c>
      <c r="E30" s="6">
        <v>2</v>
      </c>
      <c r="F30" s="6">
        <v>156</v>
      </c>
      <c r="G30" s="6" t="s">
        <v>2822</v>
      </c>
      <c r="H30" s="6">
        <v>19.5</v>
      </c>
      <c r="I30" s="6">
        <v>106</v>
      </c>
      <c r="J30" s="6">
        <v>147.16</v>
      </c>
      <c r="K30" s="6">
        <v>0</v>
      </c>
      <c r="L30" s="6">
        <v>0</v>
      </c>
      <c r="M30" s="6">
        <v>7</v>
      </c>
      <c r="N30" s="6">
        <v>13</v>
      </c>
    </row>
    <row r="31" spans="1:14" ht="15.75" customHeight="1" x14ac:dyDescent="0.2">
      <c r="A31" s="6">
        <v>29</v>
      </c>
      <c r="B31" s="6" t="s">
        <v>307</v>
      </c>
      <c r="C31" s="6">
        <v>10</v>
      </c>
      <c r="D31" s="6">
        <v>5</v>
      </c>
      <c r="E31" s="6">
        <v>1</v>
      </c>
      <c r="F31" s="6">
        <v>69</v>
      </c>
      <c r="G31" s="6" t="s">
        <v>2827</v>
      </c>
      <c r="H31" s="6">
        <v>17.25</v>
      </c>
      <c r="I31" s="6">
        <v>47</v>
      </c>
      <c r="J31" s="6">
        <v>146.80000000000001</v>
      </c>
      <c r="K31" s="6">
        <v>0</v>
      </c>
      <c r="L31" s="6">
        <v>0</v>
      </c>
      <c r="M31" s="6">
        <v>5</v>
      </c>
      <c r="N31" s="6">
        <v>4</v>
      </c>
    </row>
    <row r="32" spans="1:14" ht="15.75" customHeight="1" x14ac:dyDescent="0.2">
      <c r="A32" s="6">
        <v>30</v>
      </c>
      <c r="B32" s="6" t="s">
        <v>579</v>
      </c>
      <c r="C32" s="6">
        <v>17</v>
      </c>
      <c r="D32" s="6">
        <v>17</v>
      </c>
      <c r="E32" s="6">
        <v>1</v>
      </c>
      <c r="F32" s="6">
        <v>458</v>
      </c>
      <c r="G32" s="6">
        <v>55</v>
      </c>
      <c r="H32" s="6">
        <v>28.63</v>
      </c>
      <c r="I32" s="6">
        <v>312</v>
      </c>
      <c r="J32" s="6">
        <v>146.79</v>
      </c>
      <c r="K32" s="6">
        <v>0</v>
      </c>
      <c r="L32" s="6">
        <v>2</v>
      </c>
      <c r="M32" s="6">
        <v>43</v>
      </c>
      <c r="N32" s="6">
        <v>26</v>
      </c>
    </row>
    <row r="33" spans="1:14" ht="15.75" customHeight="1" x14ac:dyDescent="0.2">
      <c r="A33" s="6">
        <v>31</v>
      </c>
      <c r="B33" s="6" t="s">
        <v>347</v>
      </c>
      <c r="C33" s="6">
        <v>9</v>
      </c>
      <c r="D33" s="6">
        <v>7</v>
      </c>
      <c r="E33" s="6">
        <v>0</v>
      </c>
      <c r="F33" s="6">
        <v>101</v>
      </c>
      <c r="G33" s="6">
        <v>40</v>
      </c>
      <c r="H33" s="6">
        <v>14.43</v>
      </c>
      <c r="I33" s="6">
        <v>69</v>
      </c>
      <c r="J33" s="6">
        <v>146.37</v>
      </c>
      <c r="K33" s="6">
        <v>0</v>
      </c>
      <c r="L33" s="6">
        <v>0</v>
      </c>
      <c r="M33" s="6">
        <v>9</v>
      </c>
      <c r="N33" s="6">
        <v>3</v>
      </c>
    </row>
    <row r="34" spans="1:14" ht="15.75" customHeight="1" x14ac:dyDescent="0.2">
      <c r="A34" s="6">
        <v>32</v>
      </c>
      <c r="B34" s="6" t="s">
        <v>605</v>
      </c>
      <c r="C34" s="6">
        <v>8</v>
      </c>
      <c r="D34" s="6">
        <v>8</v>
      </c>
      <c r="E34" s="6">
        <v>1</v>
      </c>
      <c r="F34" s="6">
        <v>303</v>
      </c>
      <c r="G34" s="6" t="s">
        <v>2809</v>
      </c>
      <c r="H34" s="6">
        <v>43.29</v>
      </c>
      <c r="I34" s="6">
        <v>208</v>
      </c>
      <c r="J34" s="6">
        <v>145.66999999999999</v>
      </c>
      <c r="K34" s="6">
        <v>0</v>
      </c>
      <c r="L34" s="6">
        <v>3</v>
      </c>
      <c r="M34" s="6">
        <v>23</v>
      </c>
      <c r="N34" s="6">
        <v>16</v>
      </c>
    </row>
    <row r="35" spans="1:14" ht="15.75" customHeight="1" x14ac:dyDescent="0.2">
      <c r="A35" s="6">
        <v>33</v>
      </c>
      <c r="B35" s="6" t="s">
        <v>148</v>
      </c>
      <c r="C35" s="6">
        <v>7</v>
      </c>
      <c r="D35" s="6">
        <v>7</v>
      </c>
      <c r="E35" s="6">
        <v>1</v>
      </c>
      <c r="F35" s="6">
        <v>252</v>
      </c>
      <c r="G35" s="6">
        <v>87</v>
      </c>
      <c r="H35" s="6">
        <v>42</v>
      </c>
      <c r="I35" s="6">
        <v>173</v>
      </c>
      <c r="J35" s="6">
        <v>145.66</v>
      </c>
      <c r="K35" s="6">
        <v>0</v>
      </c>
      <c r="L35" s="6">
        <v>3</v>
      </c>
      <c r="M35" s="6">
        <v>22</v>
      </c>
      <c r="N35" s="6">
        <v>12</v>
      </c>
    </row>
    <row r="36" spans="1:14" ht="15.75" customHeight="1" x14ac:dyDescent="0.2">
      <c r="A36" s="6">
        <v>34</v>
      </c>
      <c r="B36" s="6" t="s">
        <v>185</v>
      </c>
      <c r="C36" s="6">
        <v>11</v>
      </c>
      <c r="D36" s="6">
        <v>11</v>
      </c>
      <c r="E36" s="6">
        <v>0</v>
      </c>
      <c r="F36" s="6">
        <v>253</v>
      </c>
      <c r="G36" s="6">
        <v>66</v>
      </c>
      <c r="H36" s="6">
        <v>23</v>
      </c>
      <c r="I36" s="6">
        <v>175</v>
      </c>
      <c r="J36" s="6">
        <v>144.57</v>
      </c>
      <c r="K36" s="6">
        <v>0</v>
      </c>
      <c r="L36" s="6">
        <v>2</v>
      </c>
      <c r="M36" s="6">
        <v>34</v>
      </c>
      <c r="N36" s="6">
        <v>9</v>
      </c>
    </row>
    <row r="37" spans="1:14" ht="15.75" customHeight="1" x14ac:dyDescent="0.2">
      <c r="A37" s="6">
        <v>35</v>
      </c>
      <c r="B37" s="6" t="s">
        <v>644</v>
      </c>
      <c r="C37" s="6">
        <v>14</v>
      </c>
      <c r="D37" s="6">
        <v>13</v>
      </c>
      <c r="E37" s="6">
        <v>5</v>
      </c>
      <c r="F37" s="6">
        <v>306</v>
      </c>
      <c r="G37" s="6" t="s">
        <v>2814</v>
      </c>
      <c r="H37" s="6">
        <v>38.25</v>
      </c>
      <c r="I37" s="6">
        <v>212</v>
      </c>
      <c r="J37" s="6">
        <v>144.33000000000001</v>
      </c>
      <c r="K37" s="6">
        <v>0</v>
      </c>
      <c r="L37" s="6">
        <v>2</v>
      </c>
      <c r="M37" s="6">
        <v>16</v>
      </c>
      <c r="N37" s="6">
        <v>21</v>
      </c>
    </row>
    <row r="38" spans="1:14" ht="15.75" customHeight="1" x14ac:dyDescent="0.2">
      <c r="A38" s="6">
        <v>36</v>
      </c>
      <c r="B38" s="6" t="s">
        <v>660</v>
      </c>
      <c r="C38" s="6">
        <v>8</v>
      </c>
      <c r="D38" s="6">
        <v>7</v>
      </c>
      <c r="E38" s="6">
        <v>1</v>
      </c>
      <c r="F38" s="6">
        <v>108</v>
      </c>
      <c r="G38" s="6">
        <v>43</v>
      </c>
      <c r="H38" s="6">
        <v>18</v>
      </c>
      <c r="I38" s="6">
        <v>75</v>
      </c>
      <c r="J38" s="6">
        <v>144</v>
      </c>
      <c r="K38" s="6">
        <v>0</v>
      </c>
      <c r="L38" s="6">
        <v>0</v>
      </c>
      <c r="M38" s="6">
        <v>14</v>
      </c>
      <c r="N38" s="6">
        <v>3</v>
      </c>
    </row>
    <row r="39" spans="1:14" ht="15.75" customHeight="1" x14ac:dyDescent="0.2">
      <c r="A39" s="6">
        <v>37</v>
      </c>
      <c r="B39" s="6" t="s">
        <v>248</v>
      </c>
      <c r="C39" s="6">
        <v>14</v>
      </c>
      <c r="D39" s="6">
        <v>14</v>
      </c>
      <c r="E39" s="6">
        <v>1</v>
      </c>
      <c r="F39" s="6">
        <v>361</v>
      </c>
      <c r="G39" s="6">
        <v>57</v>
      </c>
      <c r="H39" s="6">
        <v>27.77</v>
      </c>
      <c r="I39" s="6">
        <v>251</v>
      </c>
      <c r="J39" s="6">
        <v>143.82</v>
      </c>
      <c r="K39" s="6">
        <v>0</v>
      </c>
      <c r="L39" s="6">
        <v>2</v>
      </c>
      <c r="M39" s="6">
        <v>29</v>
      </c>
      <c r="N39" s="6">
        <v>22</v>
      </c>
    </row>
    <row r="40" spans="1:14" ht="15.75" customHeight="1" x14ac:dyDescent="0.2">
      <c r="A40" s="6">
        <v>38</v>
      </c>
      <c r="B40" s="6" t="s">
        <v>141</v>
      </c>
      <c r="C40" s="6">
        <v>16</v>
      </c>
      <c r="D40" s="6">
        <v>16</v>
      </c>
      <c r="E40" s="6">
        <v>9</v>
      </c>
      <c r="F40" s="6">
        <v>481</v>
      </c>
      <c r="G40" s="6" t="s">
        <v>2805</v>
      </c>
      <c r="H40" s="6">
        <v>68.709999999999994</v>
      </c>
      <c r="I40" s="6">
        <v>337</v>
      </c>
      <c r="J40" s="6">
        <v>142.72</v>
      </c>
      <c r="K40" s="6">
        <v>0</v>
      </c>
      <c r="L40" s="6">
        <v>2</v>
      </c>
      <c r="M40" s="6">
        <v>32</v>
      </c>
      <c r="N40" s="6">
        <v>23</v>
      </c>
    </row>
    <row r="41" spans="1:14" ht="15.75" customHeight="1" x14ac:dyDescent="0.2">
      <c r="A41" s="6">
        <v>39</v>
      </c>
      <c r="B41" s="6" t="s">
        <v>149</v>
      </c>
      <c r="C41" s="6">
        <v>7</v>
      </c>
      <c r="D41" s="6">
        <v>7</v>
      </c>
      <c r="E41" s="6">
        <v>0</v>
      </c>
      <c r="F41" s="6">
        <v>161</v>
      </c>
      <c r="G41" s="6">
        <v>49</v>
      </c>
      <c r="H41" s="6">
        <v>23</v>
      </c>
      <c r="I41" s="6">
        <v>113</v>
      </c>
      <c r="J41" s="6">
        <v>142.47</v>
      </c>
      <c r="K41" s="6">
        <v>0</v>
      </c>
      <c r="L41" s="6">
        <v>0</v>
      </c>
      <c r="M41" s="6">
        <v>14</v>
      </c>
      <c r="N41" s="6">
        <v>11</v>
      </c>
    </row>
    <row r="42" spans="1:14" ht="15.75" customHeight="1" x14ac:dyDescent="0.2">
      <c r="A42" s="6">
        <v>40</v>
      </c>
      <c r="B42" s="6" t="s">
        <v>563</v>
      </c>
      <c r="C42" s="6">
        <v>17</v>
      </c>
      <c r="D42" s="6">
        <v>12</v>
      </c>
      <c r="E42" s="6">
        <v>5</v>
      </c>
      <c r="F42" s="6">
        <v>191</v>
      </c>
      <c r="G42" s="6">
        <v>50</v>
      </c>
      <c r="H42" s="6">
        <v>27.29</v>
      </c>
      <c r="I42" s="6">
        <v>135</v>
      </c>
      <c r="J42" s="6">
        <v>141.47999999999999</v>
      </c>
      <c r="K42" s="6">
        <v>0</v>
      </c>
      <c r="L42" s="6">
        <v>1</v>
      </c>
      <c r="M42" s="6">
        <v>14</v>
      </c>
      <c r="N42" s="6">
        <v>9</v>
      </c>
    </row>
    <row r="43" spans="1:14" ht="15.75" customHeight="1" x14ac:dyDescent="0.2">
      <c r="A43" s="6">
        <v>41</v>
      </c>
      <c r="B43" s="6" t="s">
        <v>289</v>
      </c>
      <c r="C43" s="6">
        <v>3</v>
      </c>
      <c r="D43" s="6">
        <v>3</v>
      </c>
      <c r="E43" s="6">
        <v>1</v>
      </c>
      <c r="F43" s="6">
        <v>58</v>
      </c>
      <c r="G43" s="6" t="s">
        <v>2825</v>
      </c>
      <c r="H43" s="6">
        <v>29</v>
      </c>
      <c r="I43" s="6">
        <v>41</v>
      </c>
      <c r="J43" s="6">
        <v>141.46</v>
      </c>
      <c r="K43" s="6">
        <v>0</v>
      </c>
      <c r="L43" s="6">
        <v>0</v>
      </c>
      <c r="M43" s="6">
        <v>2</v>
      </c>
      <c r="N43" s="6">
        <v>5</v>
      </c>
    </row>
    <row r="44" spans="1:14" ht="15.75" customHeight="1" x14ac:dyDescent="0.2">
      <c r="A44" s="6">
        <v>42</v>
      </c>
      <c r="B44" s="6" t="s">
        <v>70</v>
      </c>
      <c r="C44" s="6">
        <v>5</v>
      </c>
      <c r="D44" s="6">
        <v>5</v>
      </c>
      <c r="E44" s="6">
        <v>0</v>
      </c>
      <c r="F44" s="6">
        <v>86</v>
      </c>
      <c r="G44" s="6">
        <v>58</v>
      </c>
      <c r="H44" s="6">
        <v>17.2</v>
      </c>
      <c r="I44" s="6">
        <v>61</v>
      </c>
      <c r="J44" s="6">
        <v>140.97999999999999</v>
      </c>
      <c r="K44" s="6">
        <v>0</v>
      </c>
      <c r="L44" s="6">
        <v>1</v>
      </c>
      <c r="M44" s="6">
        <v>10</v>
      </c>
      <c r="N44" s="6">
        <v>3</v>
      </c>
    </row>
    <row r="45" spans="1:14" ht="15.75" customHeight="1" x14ac:dyDescent="0.2">
      <c r="A45" s="6">
        <v>43</v>
      </c>
      <c r="B45" s="6" t="s">
        <v>266</v>
      </c>
      <c r="C45" s="6">
        <v>2</v>
      </c>
      <c r="D45" s="6">
        <v>2</v>
      </c>
      <c r="E45" s="6">
        <v>0</v>
      </c>
      <c r="F45" s="6">
        <v>46</v>
      </c>
      <c r="G45" s="6">
        <v>42</v>
      </c>
      <c r="H45" s="6">
        <v>23</v>
      </c>
      <c r="I45" s="6">
        <v>33</v>
      </c>
      <c r="J45" s="6">
        <v>139.38999999999999</v>
      </c>
      <c r="K45" s="6">
        <v>0</v>
      </c>
      <c r="L45" s="6">
        <v>0</v>
      </c>
      <c r="M45" s="6">
        <v>4</v>
      </c>
      <c r="N45" s="6">
        <v>2</v>
      </c>
    </row>
    <row r="46" spans="1:14" ht="15.75" customHeight="1" x14ac:dyDescent="0.2">
      <c r="A46" s="6">
        <v>44</v>
      </c>
      <c r="B46" s="6" t="s">
        <v>86</v>
      </c>
      <c r="C46" s="6">
        <v>14</v>
      </c>
      <c r="D46" s="6">
        <v>12</v>
      </c>
      <c r="E46" s="6">
        <v>4</v>
      </c>
      <c r="F46" s="6">
        <v>381</v>
      </c>
      <c r="G46" s="6" t="s">
        <v>2809</v>
      </c>
      <c r="H46" s="6">
        <v>47.63</v>
      </c>
      <c r="I46" s="6">
        <v>274</v>
      </c>
      <c r="J46" s="6">
        <v>139.05000000000001</v>
      </c>
      <c r="K46" s="6">
        <v>0</v>
      </c>
      <c r="L46" s="6">
        <v>3</v>
      </c>
      <c r="M46" s="6">
        <v>25</v>
      </c>
      <c r="N46" s="6">
        <v>19</v>
      </c>
    </row>
    <row r="47" spans="1:14" ht="15.75" customHeight="1" x14ac:dyDescent="0.2">
      <c r="A47" s="6">
        <v>45</v>
      </c>
      <c r="B47" s="6" t="s">
        <v>287</v>
      </c>
      <c r="C47" s="6">
        <v>17</v>
      </c>
      <c r="D47" s="6">
        <v>14</v>
      </c>
      <c r="E47" s="6">
        <v>3</v>
      </c>
      <c r="F47" s="6">
        <v>183</v>
      </c>
      <c r="G47" s="6" t="s">
        <v>2819</v>
      </c>
      <c r="H47" s="6">
        <v>16.64</v>
      </c>
      <c r="I47" s="6">
        <v>132</v>
      </c>
      <c r="J47" s="6">
        <v>138.63</v>
      </c>
      <c r="K47" s="6">
        <v>0</v>
      </c>
      <c r="L47" s="6">
        <v>1</v>
      </c>
      <c r="M47" s="6">
        <v>11</v>
      </c>
      <c r="N47" s="6">
        <v>10</v>
      </c>
    </row>
    <row r="48" spans="1:14" ht="15.75" customHeight="1" x14ac:dyDescent="0.2">
      <c r="A48" s="6">
        <v>46</v>
      </c>
      <c r="B48" s="6" t="s">
        <v>333</v>
      </c>
      <c r="C48" s="6">
        <v>16</v>
      </c>
      <c r="D48" s="6">
        <v>8</v>
      </c>
      <c r="E48" s="6">
        <v>6</v>
      </c>
      <c r="F48" s="6">
        <v>40</v>
      </c>
      <c r="G48" s="6" t="s">
        <v>2832</v>
      </c>
      <c r="H48" s="6">
        <v>20</v>
      </c>
      <c r="I48" s="6">
        <v>29</v>
      </c>
      <c r="J48" s="6">
        <v>137.93</v>
      </c>
      <c r="K48" s="6">
        <v>0</v>
      </c>
      <c r="L48" s="6">
        <v>0</v>
      </c>
      <c r="M48" s="6">
        <v>2</v>
      </c>
      <c r="N48" s="6">
        <v>1</v>
      </c>
    </row>
    <row r="49" spans="1:14" ht="15.75" customHeight="1" x14ac:dyDescent="0.2">
      <c r="A49" s="6">
        <v>47</v>
      </c>
      <c r="B49" s="6" t="s">
        <v>306</v>
      </c>
      <c r="C49" s="6">
        <v>14</v>
      </c>
      <c r="D49" s="6">
        <v>10</v>
      </c>
      <c r="E49" s="6">
        <v>2</v>
      </c>
      <c r="F49" s="6">
        <v>120</v>
      </c>
      <c r="G49" s="6" t="s">
        <v>2824</v>
      </c>
      <c r="H49" s="6">
        <v>15</v>
      </c>
      <c r="I49" s="6">
        <v>87</v>
      </c>
      <c r="J49" s="6">
        <v>137.93</v>
      </c>
      <c r="K49" s="6">
        <v>0</v>
      </c>
      <c r="L49" s="6">
        <v>0</v>
      </c>
      <c r="M49" s="6">
        <v>7</v>
      </c>
      <c r="N49" s="6">
        <v>7</v>
      </c>
    </row>
    <row r="50" spans="1:14" ht="15.75" customHeight="1" x14ac:dyDescent="0.2">
      <c r="A50" s="6">
        <v>48</v>
      </c>
      <c r="B50" s="6" t="s">
        <v>229</v>
      </c>
      <c r="C50" s="6">
        <v>10</v>
      </c>
      <c r="D50" s="6">
        <v>10</v>
      </c>
      <c r="E50" s="6">
        <v>0</v>
      </c>
      <c r="F50" s="6">
        <v>244</v>
      </c>
      <c r="G50" s="6">
        <v>93</v>
      </c>
      <c r="H50" s="6">
        <v>24.4</v>
      </c>
      <c r="I50" s="6">
        <v>177</v>
      </c>
      <c r="J50" s="6">
        <v>137.85</v>
      </c>
      <c r="K50" s="6">
        <v>0</v>
      </c>
      <c r="L50" s="6">
        <v>1</v>
      </c>
      <c r="M50" s="6">
        <v>24</v>
      </c>
      <c r="N50" s="6">
        <v>11</v>
      </c>
    </row>
    <row r="51" spans="1:14" ht="15.75" customHeight="1" x14ac:dyDescent="0.2">
      <c r="A51" s="6">
        <v>49</v>
      </c>
      <c r="B51" s="6" t="s">
        <v>336</v>
      </c>
      <c r="C51" s="6">
        <v>12</v>
      </c>
      <c r="D51" s="6">
        <v>7</v>
      </c>
      <c r="E51" s="6">
        <v>3</v>
      </c>
      <c r="F51" s="6">
        <v>55</v>
      </c>
      <c r="G51" s="6">
        <v>21</v>
      </c>
      <c r="H51" s="6">
        <v>13.75</v>
      </c>
      <c r="I51" s="6">
        <v>40</v>
      </c>
      <c r="J51" s="6">
        <v>137.5</v>
      </c>
      <c r="K51" s="6">
        <v>0</v>
      </c>
      <c r="L51" s="6">
        <v>0</v>
      </c>
      <c r="M51" s="6">
        <v>4</v>
      </c>
      <c r="N51" s="6">
        <v>4</v>
      </c>
    </row>
    <row r="52" spans="1:14" ht="15.75" customHeight="1" x14ac:dyDescent="0.2">
      <c r="A52" s="6">
        <v>50</v>
      </c>
      <c r="B52" s="6" t="s">
        <v>146</v>
      </c>
      <c r="C52" s="6">
        <v>15</v>
      </c>
      <c r="D52" s="6">
        <v>14</v>
      </c>
      <c r="E52" s="6">
        <v>0</v>
      </c>
      <c r="F52" s="6">
        <v>451</v>
      </c>
      <c r="G52" s="6">
        <v>59</v>
      </c>
      <c r="H52" s="6">
        <v>32.21</v>
      </c>
      <c r="I52" s="6">
        <v>330</v>
      </c>
      <c r="J52" s="6">
        <v>136.66</v>
      </c>
      <c r="K52" s="6">
        <v>0</v>
      </c>
      <c r="L52" s="6">
        <v>4</v>
      </c>
      <c r="M52" s="6">
        <v>36</v>
      </c>
      <c r="N52" s="6">
        <v>18</v>
      </c>
    </row>
    <row r="53" spans="1:14" ht="15.75" customHeight="1" x14ac:dyDescent="0.2">
      <c r="A53" s="6">
        <v>51</v>
      </c>
      <c r="B53" s="6" t="s">
        <v>297</v>
      </c>
      <c r="C53" s="6">
        <v>6</v>
      </c>
      <c r="D53" s="6">
        <v>5</v>
      </c>
      <c r="E53" s="6">
        <v>2</v>
      </c>
      <c r="F53" s="6">
        <v>91</v>
      </c>
      <c r="G53" s="6" t="s">
        <v>2826</v>
      </c>
      <c r="H53" s="6">
        <v>30.33</v>
      </c>
      <c r="I53" s="6">
        <v>67</v>
      </c>
      <c r="J53" s="6">
        <v>135.82</v>
      </c>
      <c r="K53" s="6">
        <v>0</v>
      </c>
      <c r="L53" s="6">
        <v>0</v>
      </c>
      <c r="M53" s="6">
        <v>9</v>
      </c>
      <c r="N53" s="6">
        <v>2</v>
      </c>
    </row>
    <row r="54" spans="1:14" ht="15.75" customHeight="1" x14ac:dyDescent="0.2">
      <c r="A54" s="6">
        <v>52</v>
      </c>
      <c r="B54" s="6" t="s">
        <v>487</v>
      </c>
      <c r="C54" s="6">
        <v>15</v>
      </c>
      <c r="D54" s="6">
        <v>15</v>
      </c>
      <c r="E54" s="6">
        <v>3</v>
      </c>
      <c r="F54" s="6">
        <v>616</v>
      </c>
      <c r="G54" s="6" t="s">
        <v>2802</v>
      </c>
      <c r="H54" s="6">
        <v>51.33</v>
      </c>
      <c r="I54" s="6">
        <v>455</v>
      </c>
      <c r="J54" s="6">
        <v>135.38</v>
      </c>
      <c r="K54" s="6">
        <v>2</v>
      </c>
      <c r="L54" s="6">
        <v>4</v>
      </c>
      <c r="M54" s="6">
        <v>45</v>
      </c>
      <c r="N54" s="6">
        <v>30</v>
      </c>
    </row>
    <row r="55" spans="1:14" ht="15.75" customHeight="1" x14ac:dyDescent="0.2">
      <c r="A55" s="6">
        <v>53</v>
      </c>
      <c r="B55" s="6" t="s">
        <v>316</v>
      </c>
      <c r="C55" s="6">
        <v>14</v>
      </c>
      <c r="D55" s="6">
        <v>14</v>
      </c>
      <c r="E55" s="6">
        <v>1</v>
      </c>
      <c r="F55" s="6">
        <v>401</v>
      </c>
      <c r="G55" s="6">
        <v>85</v>
      </c>
      <c r="H55" s="6">
        <v>30.85</v>
      </c>
      <c r="I55" s="6">
        <v>298</v>
      </c>
      <c r="J55" s="6">
        <v>134.56</v>
      </c>
      <c r="K55" s="6">
        <v>0</v>
      </c>
      <c r="L55" s="6">
        <v>3</v>
      </c>
      <c r="M55" s="6">
        <v>41</v>
      </c>
      <c r="N55" s="6">
        <v>11</v>
      </c>
    </row>
    <row r="56" spans="1:14" ht="15.75" customHeight="1" x14ac:dyDescent="0.2">
      <c r="A56" s="6">
        <v>54</v>
      </c>
      <c r="B56" s="6" t="s">
        <v>288</v>
      </c>
      <c r="C56" s="6">
        <v>12</v>
      </c>
      <c r="D56" s="6">
        <v>11</v>
      </c>
      <c r="E56" s="6">
        <v>0</v>
      </c>
      <c r="F56" s="6">
        <v>230</v>
      </c>
      <c r="G56" s="6">
        <v>88</v>
      </c>
      <c r="H56" s="6">
        <v>20.91</v>
      </c>
      <c r="I56" s="6">
        <v>171</v>
      </c>
      <c r="J56" s="6">
        <v>134.5</v>
      </c>
      <c r="K56" s="6">
        <v>0</v>
      </c>
      <c r="L56" s="6">
        <v>2</v>
      </c>
      <c r="M56" s="6">
        <v>19</v>
      </c>
      <c r="N56" s="6">
        <v>14</v>
      </c>
    </row>
    <row r="57" spans="1:14" ht="15.75" customHeight="1" x14ac:dyDescent="0.2">
      <c r="A57" s="6">
        <v>55</v>
      </c>
      <c r="B57" s="6" t="s">
        <v>82</v>
      </c>
      <c r="C57" s="6">
        <v>14</v>
      </c>
      <c r="D57" s="6">
        <v>14</v>
      </c>
      <c r="E57" s="6">
        <v>0</v>
      </c>
      <c r="F57" s="6">
        <v>426</v>
      </c>
      <c r="G57" s="6">
        <v>75</v>
      </c>
      <c r="H57" s="6">
        <v>30.43</v>
      </c>
      <c r="I57" s="6">
        <v>320</v>
      </c>
      <c r="J57" s="6">
        <v>133.12</v>
      </c>
      <c r="K57" s="6">
        <v>0</v>
      </c>
      <c r="L57" s="6">
        <v>2</v>
      </c>
      <c r="M57" s="6">
        <v>47</v>
      </c>
      <c r="N57" s="6">
        <v>13</v>
      </c>
    </row>
    <row r="58" spans="1:14" ht="15.75" customHeight="1" x14ac:dyDescent="0.2">
      <c r="A58" s="6">
        <v>56</v>
      </c>
      <c r="B58" s="6" t="s">
        <v>352</v>
      </c>
      <c r="C58" s="6">
        <v>10</v>
      </c>
      <c r="D58" s="6">
        <v>10</v>
      </c>
      <c r="E58" s="6">
        <v>0</v>
      </c>
      <c r="F58" s="6">
        <v>258</v>
      </c>
      <c r="G58" s="6">
        <v>68</v>
      </c>
      <c r="H58" s="6">
        <v>25.8</v>
      </c>
      <c r="I58" s="6">
        <v>194</v>
      </c>
      <c r="J58" s="6">
        <v>132.97999999999999</v>
      </c>
      <c r="K58" s="6">
        <v>0</v>
      </c>
      <c r="L58" s="6">
        <v>2</v>
      </c>
      <c r="M58" s="6">
        <v>28</v>
      </c>
      <c r="N58" s="6">
        <v>10</v>
      </c>
    </row>
    <row r="59" spans="1:14" ht="15.75" customHeight="1" x14ac:dyDescent="0.2">
      <c r="A59" s="6">
        <v>57</v>
      </c>
      <c r="B59" s="6" t="s">
        <v>227</v>
      </c>
      <c r="C59" s="6">
        <v>8</v>
      </c>
      <c r="D59" s="6">
        <v>8</v>
      </c>
      <c r="E59" s="6">
        <v>0</v>
      </c>
      <c r="F59" s="6">
        <v>251</v>
      </c>
      <c r="G59" s="6">
        <v>89</v>
      </c>
      <c r="H59" s="6">
        <v>31.38</v>
      </c>
      <c r="I59" s="6">
        <v>189</v>
      </c>
      <c r="J59" s="6">
        <v>132.80000000000001</v>
      </c>
      <c r="K59" s="6">
        <v>0</v>
      </c>
      <c r="L59" s="6">
        <v>2</v>
      </c>
      <c r="M59" s="6">
        <v>19</v>
      </c>
      <c r="N59" s="6">
        <v>14</v>
      </c>
    </row>
    <row r="60" spans="1:14" ht="15.75" customHeight="1" x14ac:dyDescent="0.2">
      <c r="A60" s="6">
        <v>58</v>
      </c>
      <c r="B60" s="6" t="s">
        <v>597</v>
      </c>
      <c r="C60" s="6">
        <v>16</v>
      </c>
      <c r="D60" s="6">
        <v>16</v>
      </c>
      <c r="E60" s="6">
        <v>2</v>
      </c>
      <c r="F60" s="6">
        <v>483</v>
      </c>
      <c r="G60" s="6">
        <v>96</v>
      </c>
      <c r="H60" s="6">
        <v>34.5</v>
      </c>
      <c r="I60" s="6">
        <v>365</v>
      </c>
      <c r="J60" s="6">
        <v>132.32</v>
      </c>
      <c r="K60" s="6">
        <v>0</v>
      </c>
      <c r="L60" s="6">
        <v>4</v>
      </c>
      <c r="M60" s="6">
        <v>51</v>
      </c>
      <c r="N60" s="6">
        <v>11</v>
      </c>
    </row>
    <row r="61" spans="1:14" ht="15.75" customHeight="1" x14ac:dyDescent="0.2">
      <c r="A61" s="6">
        <v>59</v>
      </c>
      <c r="B61" s="6" t="s">
        <v>178</v>
      </c>
      <c r="C61" s="6">
        <v>12</v>
      </c>
      <c r="D61" s="6">
        <v>8</v>
      </c>
      <c r="E61" s="6">
        <v>2</v>
      </c>
      <c r="F61" s="6">
        <v>58</v>
      </c>
      <c r="G61" s="6">
        <v>16</v>
      </c>
      <c r="H61" s="6">
        <v>9.67</v>
      </c>
      <c r="I61" s="6">
        <v>44</v>
      </c>
      <c r="J61" s="6">
        <v>131.81</v>
      </c>
      <c r="K61" s="6">
        <v>0</v>
      </c>
      <c r="L61" s="6">
        <v>0</v>
      </c>
      <c r="M61" s="6">
        <v>2</v>
      </c>
      <c r="N61" s="6">
        <v>6</v>
      </c>
    </row>
    <row r="62" spans="1:14" ht="15.75" customHeight="1" x14ac:dyDescent="0.2">
      <c r="A62" s="6">
        <v>60</v>
      </c>
      <c r="B62" s="6" t="s">
        <v>448</v>
      </c>
      <c r="C62" s="6">
        <v>15</v>
      </c>
      <c r="D62" s="6">
        <v>15</v>
      </c>
      <c r="E62" s="6">
        <v>4</v>
      </c>
      <c r="F62" s="6">
        <v>487</v>
      </c>
      <c r="G62" s="6" t="s">
        <v>2804</v>
      </c>
      <c r="H62" s="6">
        <v>44.27</v>
      </c>
      <c r="I62" s="6">
        <v>371</v>
      </c>
      <c r="J62" s="6">
        <v>131.26</v>
      </c>
      <c r="K62" s="6">
        <v>0</v>
      </c>
      <c r="L62" s="6">
        <v>4</v>
      </c>
      <c r="M62" s="6">
        <v>49</v>
      </c>
      <c r="N62" s="6">
        <v>12</v>
      </c>
    </row>
    <row r="63" spans="1:14" ht="15.75" customHeight="1" x14ac:dyDescent="0.2">
      <c r="A63" s="6">
        <v>61</v>
      </c>
      <c r="B63" s="6" t="s">
        <v>654</v>
      </c>
      <c r="C63" s="6">
        <v>14</v>
      </c>
      <c r="D63" s="6">
        <v>14</v>
      </c>
      <c r="E63" s="6">
        <v>3</v>
      </c>
      <c r="F63" s="6">
        <v>397</v>
      </c>
      <c r="G63" s="6">
        <v>61</v>
      </c>
      <c r="H63" s="6">
        <v>36.090000000000003</v>
      </c>
      <c r="I63" s="6">
        <v>303</v>
      </c>
      <c r="J63" s="6">
        <v>131.02000000000001</v>
      </c>
      <c r="K63" s="6">
        <v>0</v>
      </c>
      <c r="L63" s="6">
        <v>2</v>
      </c>
      <c r="M63" s="6">
        <v>29</v>
      </c>
      <c r="N63" s="6">
        <v>16</v>
      </c>
    </row>
    <row r="64" spans="1:14" ht="15.75" customHeight="1" x14ac:dyDescent="0.2">
      <c r="A64" s="6">
        <v>62</v>
      </c>
      <c r="B64" s="6" t="s">
        <v>158</v>
      </c>
      <c r="C64" s="6">
        <v>6</v>
      </c>
      <c r="D64" s="6">
        <v>5</v>
      </c>
      <c r="E64" s="6">
        <v>2</v>
      </c>
      <c r="F64" s="6">
        <v>73</v>
      </c>
      <c r="G64" s="6" t="s">
        <v>2828</v>
      </c>
      <c r="H64" s="6">
        <v>24.33</v>
      </c>
      <c r="I64" s="6">
        <v>56</v>
      </c>
      <c r="J64" s="6">
        <v>130.35</v>
      </c>
      <c r="K64" s="6">
        <v>0</v>
      </c>
      <c r="L64" s="6">
        <v>1</v>
      </c>
      <c r="M64" s="6">
        <v>8</v>
      </c>
      <c r="N64" s="6">
        <v>3</v>
      </c>
    </row>
    <row r="65" spans="1:14" ht="15.75" customHeight="1" x14ac:dyDescent="0.2">
      <c r="A65" s="6">
        <v>63</v>
      </c>
      <c r="B65" s="6" t="s">
        <v>160</v>
      </c>
      <c r="C65" s="6">
        <v>16</v>
      </c>
      <c r="D65" s="6">
        <v>16</v>
      </c>
      <c r="E65" s="6">
        <v>1</v>
      </c>
      <c r="F65" s="6">
        <v>468</v>
      </c>
      <c r="G65" s="6">
        <v>96</v>
      </c>
      <c r="H65" s="6">
        <v>31.2</v>
      </c>
      <c r="I65" s="6">
        <v>367</v>
      </c>
      <c r="J65" s="6">
        <v>127.52</v>
      </c>
      <c r="K65" s="6">
        <v>0</v>
      </c>
      <c r="L65" s="6">
        <v>3</v>
      </c>
      <c r="M65" s="6">
        <v>49</v>
      </c>
      <c r="N65" s="6">
        <v>13</v>
      </c>
    </row>
    <row r="66" spans="1:14" ht="15.75" customHeight="1" x14ac:dyDescent="0.2">
      <c r="A66" s="6">
        <v>64</v>
      </c>
      <c r="B66" s="6" t="s">
        <v>666</v>
      </c>
      <c r="C66" s="6">
        <v>5</v>
      </c>
      <c r="D66" s="6">
        <v>5</v>
      </c>
      <c r="E66" s="6">
        <v>1</v>
      </c>
      <c r="F66" s="6">
        <v>145</v>
      </c>
      <c r="G66" s="6" t="s">
        <v>2823</v>
      </c>
      <c r="H66" s="6">
        <v>36.25</v>
      </c>
      <c r="I66" s="6">
        <v>114</v>
      </c>
      <c r="J66" s="6">
        <v>127.19</v>
      </c>
      <c r="K66" s="6">
        <v>0</v>
      </c>
      <c r="L66" s="6">
        <v>1</v>
      </c>
      <c r="M66" s="6">
        <v>14</v>
      </c>
      <c r="N66" s="6">
        <v>3</v>
      </c>
    </row>
    <row r="67" spans="1:14" ht="15.75" customHeight="1" x14ac:dyDescent="0.2">
      <c r="A67" s="6">
        <v>65</v>
      </c>
      <c r="B67" s="6" t="s">
        <v>570</v>
      </c>
      <c r="C67" s="6">
        <v>14</v>
      </c>
      <c r="D67" s="6">
        <v>14</v>
      </c>
      <c r="E67" s="6">
        <v>0</v>
      </c>
      <c r="F67" s="6">
        <v>368</v>
      </c>
      <c r="G67" s="6">
        <v>99</v>
      </c>
      <c r="H67" s="6">
        <v>26.29</v>
      </c>
      <c r="I67" s="6">
        <v>291</v>
      </c>
      <c r="J67" s="6">
        <v>126.46</v>
      </c>
      <c r="K67" s="6">
        <v>0</v>
      </c>
      <c r="L67" s="6">
        <v>3</v>
      </c>
      <c r="M67" s="6">
        <v>33</v>
      </c>
      <c r="N67" s="6">
        <v>14</v>
      </c>
    </row>
    <row r="68" spans="1:14" ht="15.75" customHeight="1" x14ac:dyDescent="0.2">
      <c r="A68" s="6">
        <v>66</v>
      </c>
      <c r="B68" s="6" t="s">
        <v>202</v>
      </c>
      <c r="C68" s="6">
        <v>14</v>
      </c>
      <c r="D68" s="6">
        <v>13</v>
      </c>
      <c r="E68" s="6">
        <v>4</v>
      </c>
      <c r="F68" s="6">
        <v>183</v>
      </c>
      <c r="G68" s="6">
        <v>42</v>
      </c>
      <c r="H68" s="6">
        <v>20.329999999999998</v>
      </c>
      <c r="I68" s="6">
        <v>145</v>
      </c>
      <c r="J68" s="6">
        <v>126.2</v>
      </c>
      <c r="K68" s="6">
        <v>0</v>
      </c>
      <c r="L68" s="6">
        <v>0</v>
      </c>
      <c r="M68" s="6">
        <v>16</v>
      </c>
      <c r="N68" s="6">
        <v>4</v>
      </c>
    </row>
    <row r="69" spans="1:14" ht="15.75" customHeight="1" x14ac:dyDescent="0.2">
      <c r="A69" s="6">
        <v>67</v>
      </c>
      <c r="B69" s="6" t="s">
        <v>115</v>
      </c>
      <c r="C69" s="6">
        <v>13</v>
      </c>
      <c r="D69" s="6">
        <v>11</v>
      </c>
      <c r="E69" s="6">
        <v>3</v>
      </c>
      <c r="F69" s="6">
        <v>161</v>
      </c>
      <c r="G69" s="6">
        <v>54</v>
      </c>
      <c r="H69" s="6">
        <v>20.13</v>
      </c>
      <c r="I69" s="6">
        <v>130</v>
      </c>
      <c r="J69" s="6">
        <v>123.84</v>
      </c>
      <c r="K69" s="6">
        <v>0</v>
      </c>
      <c r="L69" s="6">
        <v>1</v>
      </c>
      <c r="M69" s="6">
        <v>11</v>
      </c>
      <c r="N69" s="6">
        <v>7</v>
      </c>
    </row>
    <row r="70" spans="1:14" ht="15.75" customHeight="1" x14ac:dyDescent="0.2">
      <c r="A70" s="6">
        <v>68</v>
      </c>
      <c r="B70" s="6" t="s">
        <v>643</v>
      </c>
      <c r="C70" s="6">
        <v>14</v>
      </c>
      <c r="D70" s="6">
        <v>13</v>
      </c>
      <c r="E70" s="6">
        <v>6</v>
      </c>
      <c r="F70" s="6">
        <v>232</v>
      </c>
      <c r="G70" s="6" t="s">
        <v>2817</v>
      </c>
      <c r="H70" s="6">
        <v>33.14</v>
      </c>
      <c r="I70" s="6">
        <v>188</v>
      </c>
      <c r="J70" s="6">
        <v>123.4</v>
      </c>
      <c r="K70" s="6">
        <v>0</v>
      </c>
      <c r="L70" s="6">
        <v>1</v>
      </c>
      <c r="M70" s="6">
        <v>21</v>
      </c>
      <c r="N70" s="6">
        <v>10</v>
      </c>
    </row>
    <row r="71" spans="1:14" ht="15.75" customHeight="1" x14ac:dyDescent="0.2">
      <c r="A71" s="6">
        <v>69</v>
      </c>
      <c r="B71" s="6" t="s">
        <v>147</v>
      </c>
      <c r="C71" s="6">
        <v>17</v>
      </c>
      <c r="D71" s="6">
        <v>17</v>
      </c>
      <c r="E71" s="6">
        <v>0</v>
      </c>
      <c r="F71" s="6">
        <v>376</v>
      </c>
      <c r="G71" s="6">
        <v>54</v>
      </c>
      <c r="H71" s="6">
        <v>22.12</v>
      </c>
      <c r="I71" s="6">
        <v>306</v>
      </c>
      <c r="J71" s="6">
        <v>122.87</v>
      </c>
      <c r="K71" s="6">
        <v>0</v>
      </c>
      <c r="L71" s="6">
        <v>1</v>
      </c>
      <c r="M71" s="6">
        <v>40</v>
      </c>
      <c r="N71" s="6">
        <v>14</v>
      </c>
    </row>
    <row r="72" spans="1:14" ht="15.75" customHeight="1" x14ac:dyDescent="0.2">
      <c r="A72" s="6">
        <v>70</v>
      </c>
      <c r="B72" s="6" t="s">
        <v>311</v>
      </c>
      <c r="C72" s="6">
        <v>14</v>
      </c>
      <c r="D72" s="6">
        <v>14</v>
      </c>
      <c r="E72" s="6">
        <v>2</v>
      </c>
      <c r="F72" s="6">
        <v>460</v>
      </c>
      <c r="G72" s="6" t="s">
        <v>2806</v>
      </c>
      <c r="H72" s="6">
        <v>38.33</v>
      </c>
      <c r="I72" s="6">
        <v>375</v>
      </c>
      <c r="J72" s="6">
        <v>122.66</v>
      </c>
      <c r="K72" s="6">
        <v>0</v>
      </c>
      <c r="L72" s="6">
        <v>3</v>
      </c>
      <c r="M72" s="6">
        <v>47</v>
      </c>
      <c r="N72" s="6">
        <v>12</v>
      </c>
    </row>
    <row r="73" spans="1:14" ht="15.75" customHeight="1" x14ac:dyDescent="0.2">
      <c r="A73" s="6">
        <v>71</v>
      </c>
      <c r="B73" s="6" t="s">
        <v>509</v>
      </c>
      <c r="C73" s="6">
        <v>13</v>
      </c>
      <c r="D73" s="6">
        <v>12</v>
      </c>
      <c r="E73" s="6">
        <v>0</v>
      </c>
      <c r="F73" s="6">
        <v>196</v>
      </c>
      <c r="G73" s="6">
        <v>52</v>
      </c>
      <c r="H73" s="6">
        <v>16.329999999999998</v>
      </c>
      <c r="I73" s="6">
        <v>160</v>
      </c>
      <c r="J73" s="6">
        <v>122.5</v>
      </c>
      <c r="K73" s="6">
        <v>0</v>
      </c>
      <c r="L73" s="6">
        <v>1</v>
      </c>
      <c r="M73" s="6">
        <v>23</v>
      </c>
      <c r="N73" s="6">
        <v>6</v>
      </c>
    </row>
    <row r="74" spans="1:14" ht="15.75" customHeight="1" x14ac:dyDescent="0.2">
      <c r="A74" s="6">
        <v>72</v>
      </c>
      <c r="B74" s="6" t="s">
        <v>292</v>
      </c>
      <c r="C74" s="6">
        <v>8</v>
      </c>
      <c r="D74" s="6">
        <v>8</v>
      </c>
      <c r="E74" s="6">
        <v>1</v>
      </c>
      <c r="F74" s="6">
        <v>169</v>
      </c>
      <c r="G74" s="6">
        <v>36</v>
      </c>
      <c r="H74" s="6">
        <v>24.14</v>
      </c>
      <c r="I74" s="6">
        <v>138</v>
      </c>
      <c r="J74" s="6">
        <v>122.46</v>
      </c>
      <c r="K74" s="6">
        <v>0</v>
      </c>
      <c r="L74" s="6">
        <v>0</v>
      </c>
      <c r="M74" s="6">
        <v>9</v>
      </c>
      <c r="N74" s="6">
        <v>10</v>
      </c>
    </row>
    <row r="75" spans="1:14" ht="15.75" customHeight="1" x14ac:dyDescent="0.2">
      <c r="A75" s="6">
        <v>73</v>
      </c>
      <c r="B75" s="6" t="s">
        <v>348</v>
      </c>
      <c r="C75" s="6">
        <v>11</v>
      </c>
      <c r="D75" s="6">
        <v>11</v>
      </c>
      <c r="E75" s="6">
        <v>1</v>
      </c>
      <c r="F75" s="6">
        <v>317</v>
      </c>
      <c r="G75" s="6">
        <v>68</v>
      </c>
      <c r="H75" s="6">
        <v>31.7</v>
      </c>
      <c r="I75" s="6">
        <v>259</v>
      </c>
      <c r="J75" s="6">
        <v>122.39</v>
      </c>
      <c r="K75" s="6">
        <v>0</v>
      </c>
      <c r="L75" s="6">
        <v>3</v>
      </c>
      <c r="M75" s="6">
        <v>40</v>
      </c>
      <c r="N75" s="6">
        <v>7</v>
      </c>
    </row>
    <row r="76" spans="1:14" ht="15.75" customHeight="1" x14ac:dyDescent="0.2">
      <c r="A76" s="6">
        <v>74</v>
      </c>
      <c r="B76" s="6" t="s">
        <v>97</v>
      </c>
      <c r="C76" s="6">
        <v>13</v>
      </c>
      <c r="D76" s="6">
        <v>11</v>
      </c>
      <c r="E76" s="6">
        <v>0</v>
      </c>
      <c r="F76" s="6">
        <v>274</v>
      </c>
      <c r="G76" s="6">
        <v>78</v>
      </c>
      <c r="H76" s="6">
        <v>24.91</v>
      </c>
      <c r="I76" s="6">
        <v>224</v>
      </c>
      <c r="J76" s="6">
        <v>122.32</v>
      </c>
      <c r="K76" s="6">
        <v>0</v>
      </c>
      <c r="L76" s="6">
        <v>1</v>
      </c>
      <c r="M76" s="6">
        <v>25</v>
      </c>
      <c r="N76" s="6">
        <v>15</v>
      </c>
    </row>
    <row r="77" spans="1:14" ht="15.75" customHeight="1" x14ac:dyDescent="0.2">
      <c r="A77" s="6">
        <v>75</v>
      </c>
      <c r="B77" s="6" t="s">
        <v>650</v>
      </c>
      <c r="C77" s="6">
        <v>16</v>
      </c>
      <c r="D77" s="6">
        <v>11</v>
      </c>
      <c r="E77" s="6">
        <v>3</v>
      </c>
      <c r="F77" s="6">
        <v>219</v>
      </c>
      <c r="G77" s="6">
        <v>45</v>
      </c>
      <c r="H77" s="6">
        <v>27.38</v>
      </c>
      <c r="I77" s="6">
        <v>181</v>
      </c>
      <c r="J77" s="6">
        <v>120.99</v>
      </c>
      <c r="K77" s="6">
        <v>0</v>
      </c>
      <c r="L77" s="6">
        <v>0</v>
      </c>
      <c r="M77" s="6">
        <v>14</v>
      </c>
      <c r="N77" s="6">
        <v>9</v>
      </c>
    </row>
    <row r="78" spans="1:14" ht="15.75" customHeight="1" x14ac:dyDescent="0.2">
      <c r="A78" s="6">
        <v>76</v>
      </c>
      <c r="B78" s="6" t="s">
        <v>647</v>
      </c>
      <c r="C78" s="6">
        <v>14</v>
      </c>
      <c r="D78" s="6">
        <v>14</v>
      </c>
      <c r="E78" s="6">
        <v>0</v>
      </c>
      <c r="F78" s="6">
        <v>268</v>
      </c>
      <c r="G78" s="6">
        <v>48</v>
      </c>
      <c r="H78" s="6">
        <v>19.14</v>
      </c>
      <c r="I78" s="6">
        <v>223</v>
      </c>
      <c r="J78" s="6">
        <v>120.17</v>
      </c>
      <c r="K78" s="6">
        <v>0</v>
      </c>
      <c r="L78" s="6">
        <v>0</v>
      </c>
      <c r="M78" s="6">
        <v>28</v>
      </c>
      <c r="N78" s="6">
        <v>13</v>
      </c>
    </row>
    <row r="79" spans="1:14" ht="15.75" customHeight="1" x14ac:dyDescent="0.2">
      <c r="A79" s="6">
        <v>77</v>
      </c>
      <c r="B79" s="6" t="s">
        <v>170</v>
      </c>
      <c r="C79" s="6">
        <v>14</v>
      </c>
      <c r="D79" s="6">
        <v>14</v>
      </c>
      <c r="E79" s="6">
        <v>1</v>
      </c>
      <c r="F79" s="6">
        <v>418</v>
      </c>
      <c r="G79" s="6" t="s">
        <v>2808</v>
      </c>
      <c r="H79" s="6">
        <v>32.15</v>
      </c>
      <c r="I79" s="6">
        <v>348</v>
      </c>
      <c r="J79" s="6">
        <v>120.11</v>
      </c>
      <c r="K79" s="6">
        <v>0</v>
      </c>
      <c r="L79" s="6">
        <v>3</v>
      </c>
      <c r="M79" s="6">
        <v>45</v>
      </c>
      <c r="N79" s="6">
        <v>11</v>
      </c>
    </row>
    <row r="80" spans="1:14" ht="15.75" customHeight="1" x14ac:dyDescent="0.2">
      <c r="A80" s="6">
        <v>78</v>
      </c>
      <c r="B80" s="6" t="s">
        <v>646</v>
      </c>
      <c r="C80" s="6">
        <v>10</v>
      </c>
      <c r="D80" s="6">
        <v>10</v>
      </c>
      <c r="E80" s="6">
        <v>4</v>
      </c>
      <c r="F80" s="6">
        <v>116</v>
      </c>
      <c r="G80" s="6" t="s">
        <v>2825</v>
      </c>
      <c r="H80" s="6">
        <v>19.329999999999998</v>
      </c>
      <c r="I80" s="6">
        <v>98</v>
      </c>
      <c r="J80" s="6">
        <v>118.36</v>
      </c>
      <c r="K80" s="6">
        <v>0</v>
      </c>
      <c r="L80" s="6">
        <v>0</v>
      </c>
      <c r="M80" s="6">
        <v>6</v>
      </c>
      <c r="N80" s="6">
        <v>5</v>
      </c>
    </row>
    <row r="81" spans="1:14" ht="15.75" customHeight="1" x14ac:dyDescent="0.2">
      <c r="A81" s="6">
        <v>79</v>
      </c>
      <c r="B81" s="6" t="s">
        <v>641</v>
      </c>
      <c r="C81" s="6">
        <v>16</v>
      </c>
      <c r="D81" s="6">
        <v>16</v>
      </c>
      <c r="E81" s="6">
        <v>1</v>
      </c>
      <c r="F81" s="6">
        <v>341</v>
      </c>
      <c r="G81" s="6">
        <v>73</v>
      </c>
      <c r="H81" s="6">
        <v>22.73</v>
      </c>
      <c r="I81" s="6">
        <v>294</v>
      </c>
      <c r="J81" s="6">
        <v>115.98</v>
      </c>
      <c r="K81" s="6">
        <v>0</v>
      </c>
      <c r="L81" s="6">
        <v>2</v>
      </c>
      <c r="M81" s="6">
        <v>32</v>
      </c>
      <c r="N81" s="6">
        <v>8</v>
      </c>
    </row>
    <row r="82" spans="1:14" ht="15.75" customHeight="1" x14ac:dyDescent="0.2">
      <c r="A82" s="6">
        <v>80</v>
      </c>
      <c r="B82" s="6" t="s">
        <v>251</v>
      </c>
      <c r="C82" s="6">
        <v>6</v>
      </c>
      <c r="D82" s="6">
        <v>6</v>
      </c>
      <c r="E82" s="6">
        <v>3</v>
      </c>
      <c r="F82" s="6">
        <v>51</v>
      </c>
      <c r="G82" s="6" t="s">
        <v>2827</v>
      </c>
      <c r="H82" s="6">
        <v>17</v>
      </c>
      <c r="I82" s="6">
        <v>44</v>
      </c>
      <c r="J82" s="6">
        <v>115.9</v>
      </c>
      <c r="K82" s="6">
        <v>0</v>
      </c>
      <c r="L82" s="6">
        <v>0</v>
      </c>
      <c r="M82" s="6">
        <v>1</v>
      </c>
      <c r="N82" s="6">
        <v>5</v>
      </c>
    </row>
    <row r="83" spans="1:14" ht="15.75" customHeight="1" x14ac:dyDescent="0.2">
      <c r="A83" s="6">
        <v>81</v>
      </c>
      <c r="B83" s="6" t="s">
        <v>176</v>
      </c>
      <c r="C83" s="6">
        <v>2</v>
      </c>
      <c r="D83" s="6">
        <v>2</v>
      </c>
      <c r="E83" s="6">
        <v>0</v>
      </c>
      <c r="F83" s="6">
        <v>31</v>
      </c>
      <c r="G83" s="6">
        <v>17</v>
      </c>
      <c r="H83" s="6">
        <v>15.5</v>
      </c>
      <c r="I83" s="6">
        <v>27</v>
      </c>
      <c r="J83" s="6">
        <v>114.81</v>
      </c>
      <c r="K83" s="6">
        <v>0</v>
      </c>
      <c r="L83" s="6">
        <v>0</v>
      </c>
      <c r="M83" s="6">
        <v>3</v>
      </c>
      <c r="N83" s="6">
        <v>0</v>
      </c>
    </row>
    <row r="84" spans="1:14" ht="15.75" customHeight="1" x14ac:dyDescent="0.2">
      <c r="A84" s="6">
        <v>82</v>
      </c>
      <c r="B84" s="6" t="s">
        <v>224</v>
      </c>
      <c r="C84" s="6">
        <v>10</v>
      </c>
      <c r="D84" s="6">
        <v>10</v>
      </c>
      <c r="E84" s="6">
        <v>0</v>
      </c>
      <c r="F84" s="6">
        <v>157</v>
      </c>
      <c r="G84" s="6">
        <v>35</v>
      </c>
      <c r="H84" s="6">
        <v>15.7</v>
      </c>
      <c r="I84" s="6">
        <v>138</v>
      </c>
      <c r="J84" s="6">
        <v>113.76</v>
      </c>
      <c r="K84" s="6">
        <v>0</v>
      </c>
      <c r="L84" s="6">
        <v>0</v>
      </c>
      <c r="M84" s="6">
        <v>23</v>
      </c>
      <c r="N84" s="6">
        <v>2</v>
      </c>
    </row>
    <row r="85" spans="1:14" ht="15.75" customHeight="1" x14ac:dyDescent="0.2">
      <c r="A85" s="6">
        <v>83</v>
      </c>
      <c r="B85" s="6" t="s">
        <v>667</v>
      </c>
      <c r="C85" s="6">
        <v>5</v>
      </c>
      <c r="D85" s="6">
        <v>5</v>
      </c>
      <c r="E85" s="6">
        <v>0</v>
      </c>
      <c r="F85" s="6">
        <v>67</v>
      </c>
      <c r="G85" s="6">
        <v>34</v>
      </c>
      <c r="H85" s="6">
        <v>13.4</v>
      </c>
      <c r="I85" s="6">
        <v>59</v>
      </c>
      <c r="J85" s="6">
        <v>113.55</v>
      </c>
      <c r="K85" s="6">
        <v>0</v>
      </c>
      <c r="L85" s="6">
        <v>0</v>
      </c>
      <c r="M85" s="6">
        <v>7</v>
      </c>
      <c r="N85" s="6">
        <v>2</v>
      </c>
    </row>
    <row r="86" spans="1:14" ht="15.75" customHeight="1" x14ac:dyDescent="0.2">
      <c r="A86" s="6">
        <v>84</v>
      </c>
      <c r="B86" s="6" t="s">
        <v>272</v>
      </c>
      <c r="C86" s="6">
        <v>13</v>
      </c>
      <c r="D86" s="6">
        <v>8</v>
      </c>
      <c r="E86" s="6">
        <v>2</v>
      </c>
      <c r="F86" s="6">
        <v>77</v>
      </c>
      <c r="G86" s="6" t="s">
        <v>2827</v>
      </c>
      <c r="H86" s="6">
        <v>12.83</v>
      </c>
      <c r="I86" s="6">
        <v>68</v>
      </c>
      <c r="J86" s="6">
        <v>113.23</v>
      </c>
      <c r="K86" s="6">
        <v>0</v>
      </c>
      <c r="L86" s="6">
        <v>0</v>
      </c>
      <c r="M86" s="6">
        <v>7</v>
      </c>
      <c r="N86" s="6">
        <v>4</v>
      </c>
    </row>
    <row r="87" spans="1:14" ht="15.75" customHeight="1" x14ac:dyDescent="0.2">
      <c r="A87" s="6">
        <v>85</v>
      </c>
      <c r="B87" s="6" t="s">
        <v>278</v>
      </c>
      <c r="C87" s="6">
        <v>5</v>
      </c>
      <c r="D87" s="6">
        <v>4</v>
      </c>
      <c r="E87" s="6">
        <v>2</v>
      </c>
      <c r="F87" s="6">
        <v>45</v>
      </c>
      <c r="G87" s="6" t="s">
        <v>2831</v>
      </c>
      <c r="H87" s="6">
        <v>22.5</v>
      </c>
      <c r="I87" s="6">
        <v>40</v>
      </c>
      <c r="J87" s="6">
        <v>112.5</v>
      </c>
      <c r="K87" s="6">
        <v>0</v>
      </c>
      <c r="L87" s="6">
        <v>0</v>
      </c>
      <c r="M87" s="6">
        <v>3</v>
      </c>
      <c r="N87" s="6">
        <v>1</v>
      </c>
    </row>
    <row r="88" spans="1:14" ht="15.75" customHeight="1" x14ac:dyDescent="0.2">
      <c r="A88" s="6">
        <v>86</v>
      </c>
      <c r="B88" s="6" t="s">
        <v>193</v>
      </c>
      <c r="C88" s="6">
        <v>13</v>
      </c>
      <c r="D88" s="6">
        <v>8</v>
      </c>
      <c r="E88" s="6">
        <v>3</v>
      </c>
      <c r="F88" s="6">
        <v>48</v>
      </c>
      <c r="G88" s="6">
        <v>25</v>
      </c>
      <c r="H88" s="6">
        <v>9.6</v>
      </c>
      <c r="I88" s="6">
        <v>43</v>
      </c>
      <c r="J88" s="6">
        <v>111.62</v>
      </c>
      <c r="K88" s="6">
        <v>0</v>
      </c>
      <c r="L88" s="6">
        <v>0</v>
      </c>
      <c r="M88" s="6">
        <v>5</v>
      </c>
      <c r="N88" s="6">
        <v>2</v>
      </c>
    </row>
    <row r="89" spans="1:14" ht="15.75" customHeight="1" x14ac:dyDescent="0.2">
      <c r="A89" s="6">
        <v>87</v>
      </c>
      <c r="B89" s="6" t="s">
        <v>208</v>
      </c>
      <c r="C89" s="6">
        <v>12</v>
      </c>
      <c r="D89" s="6">
        <v>8</v>
      </c>
      <c r="E89" s="6">
        <v>1</v>
      </c>
      <c r="F89" s="6">
        <v>161</v>
      </c>
      <c r="G89" s="6" t="s">
        <v>2821</v>
      </c>
      <c r="H89" s="6">
        <v>23</v>
      </c>
      <c r="I89" s="6">
        <v>146</v>
      </c>
      <c r="J89" s="6">
        <v>110.27</v>
      </c>
      <c r="K89" s="6">
        <v>0</v>
      </c>
      <c r="L89" s="6">
        <v>0</v>
      </c>
      <c r="M89" s="6">
        <v>11</v>
      </c>
      <c r="N89" s="6">
        <v>7</v>
      </c>
    </row>
    <row r="90" spans="1:14" ht="15.75" customHeight="1" x14ac:dyDescent="0.2">
      <c r="A90" s="6">
        <v>88</v>
      </c>
      <c r="B90" s="6" t="s">
        <v>168</v>
      </c>
      <c r="C90" s="6">
        <v>15</v>
      </c>
      <c r="D90" s="6">
        <v>8</v>
      </c>
      <c r="E90" s="6">
        <v>3</v>
      </c>
      <c r="F90" s="6">
        <v>43</v>
      </c>
      <c r="G90" s="6">
        <v>11</v>
      </c>
      <c r="H90" s="6">
        <v>8.6</v>
      </c>
      <c r="I90" s="6">
        <v>39</v>
      </c>
      <c r="J90" s="6">
        <v>110.25</v>
      </c>
      <c r="K90" s="6">
        <v>0</v>
      </c>
      <c r="L90" s="6">
        <v>0</v>
      </c>
      <c r="M90" s="6">
        <v>4</v>
      </c>
      <c r="N90" s="6">
        <v>2</v>
      </c>
    </row>
    <row r="91" spans="1:14" ht="15.75" customHeight="1" x14ac:dyDescent="0.2">
      <c r="A91" s="6">
        <v>89</v>
      </c>
      <c r="B91" s="6" t="s">
        <v>220</v>
      </c>
      <c r="C91" s="6">
        <v>6</v>
      </c>
      <c r="D91" s="6">
        <v>6</v>
      </c>
      <c r="E91" s="6">
        <v>0</v>
      </c>
      <c r="F91" s="6">
        <v>88</v>
      </c>
      <c r="G91" s="6">
        <v>38</v>
      </c>
      <c r="H91" s="6">
        <v>14.67</v>
      </c>
      <c r="I91" s="6">
        <v>80</v>
      </c>
      <c r="J91" s="6">
        <v>110</v>
      </c>
      <c r="K91" s="6">
        <v>0</v>
      </c>
      <c r="L91" s="6">
        <v>0</v>
      </c>
      <c r="M91" s="6">
        <v>9</v>
      </c>
      <c r="N91" s="6">
        <v>2</v>
      </c>
    </row>
    <row r="92" spans="1:14" ht="15.75" customHeight="1" x14ac:dyDescent="0.2">
      <c r="A92" s="6">
        <v>90</v>
      </c>
      <c r="B92" s="6" t="s">
        <v>106</v>
      </c>
      <c r="C92" s="6">
        <v>8</v>
      </c>
      <c r="D92" s="6">
        <v>8</v>
      </c>
      <c r="E92" s="6">
        <v>0</v>
      </c>
      <c r="F92" s="6">
        <v>129</v>
      </c>
      <c r="G92" s="6">
        <v>66</v>
      </c>
      <c r="H92" s="6">
        <v>16.13</v>
      </c>
      <c r="I92" s="6">
        <v>118</v>
      </c>
      <c r="J92" s="6">
        <v>109.32</v>
      </c>
      <c r="K92" s="6">
        <v>0</v>
      </c>
      <c r="L92" s="6">
        <v>1</v>
      </c>
      <c r="M92" s="6">
        <v>10</v>
      </c>
      <c r="N92" s="6">
        <v>7</v>
      </c>
    </row>
    <row r="93" spans="1:14" ht="15.75" customHeight="1" x14ac:dyDescent="0.2">
      <c r="A93" s="6">
        <v>91</v>
      </c>
      <c r="B93" s="6" t="s">
        <v>304</v>
      </c>
      <c r="C93" s="6">
        <v>8</v>
      </c>
      <c r="D93" s="6">
        <v>8</v>
      </c>
      <c r="E93" s="6">
        <v>1</v>
      </c>
      <c r="F93" s="6">
        <v>117</v>
      </c>
      <c r="G93" s="6">
        <v>26</v>
      </c>
      <c r="H93" s="6">
        <v>16.71</v>
      </c>
      <c r="I93" s="6">
        <v>108</v>
      </c>
      <c r="J93" s="6">
        <v>108.33</v>
      </c>
      <c r="K93" s="6">
        <v>0</v>
      </c>
      <c r="L93" s="6">
        <v>0</v>
      </c>
      <c r="M93" s="6">
        <v>4</v>
      </c>
      <c r="N93" s="6">
        <v>9</v>
      </c>
    </row>
    <row r="94" spans="1:14" ht="15.75" customHeight="1" x14ac:dyDescent="0.2">
      <c r="A94" s="6">
        <v>92</v>
      </c>
      <c r="B94" s="6" t="s">
        <v>675</v>
      </c>
      <c r="C94" s="6">
        <v>2</v>
      </c>
      <c r="D94" s="6">
        <v>2</v>
      </c>
      <c r="E94" s="6">
        <v>1</v>
      </c>
      <c r="F94" s="6">
        <v>40</v>
      </c>
      <c r="G94" s="6" t="s">
        <v>2833</v>
      </c>
      <c r="H94" s="6">
        <v>40</v>
      </c>
      <c r="I94" s="6">
        <v>37</v>
      </c>
      <c r="J94" s="6">
        <v>108.1</v>
      </c>
      <c r="K94" s="6">
        <v>0</v>
      </c>
      <c r="L94" s="6">
        <v>0</v>
      </c>
      <c r="M94" s="6">
        <v>3</v>
      </c>
      <c r="N94" s="6">
        <v>1</v>
      </c>
    </row>
    <row r="95" spans="1:14" ht="15.75" customHeight="1" x14ac:dyDescent="0.2">
      <c r="A95" s="6">
        <v>93</v>
      </c>
      <c r="B95" s="6" t="s">
        <v>341</v>
      </c>
      <c r="C95" s="6">
        <v>12</v>
      </c>
      <c r="D95" s="6">
        <v>12</v>
      </c>
      <c r="E95" s="6">
        <v>1</v>
      </c>
      <c r="F95" s="6">
        <v>182</v>
      </c>
      <c r="G95" s="6" t="s">
        <v>2817</v>
      </c>
      <c r="H95" s="6">
        <v>16.55</v>
      </c>
      <c r="I95" s="6">
        <v>169</v>
      </c>
      <c r="J95" s="6">
        <v>107.69</v>
      </c>
      <c r="K95" s="6">
        <v>0</v>
      </c>
      <c r="L95" s="6">
        <v>1</v>
      </c>
      <c r="M95" s="6">
        <v>17</v>
      </c>
      <c r="N95" s="6">
        <v>7</v>
      </c>
    </row>
    <row r="96" spans="1:14" ht="15.75" customHeight="1" x14ac:dyDescent="0.2">
      <c r="A96" s="6">
        <v>94</v>
      </c>
      <c r="B96" s="6" t="s">
        <v>485</v>
      </c>
      <c r="C96" s="6">
        <v>11</v>
      </c>
      <c r="D96" s="6">
        <v>11</v>
      </c>
      <c r="E96" s="6">
        <v>1</v>
      </c>
      <c r="F96" s="6">
        <v>144</v>
      </c>
      <c r="G96" s="6">
        <v>25</v>
      </c>
      <c r="H96" s="6">
        <v>14.4</v>
      </c>
      <c r="I96" s="6">
        <v>134</v>
      </c>
      <c r="J96" s="6">
        <v>107.46</v>
      </c>
      <c r="K96" s="6">
        <v>0</v>
      </c>
      <c r="L96" s="6">
        <v>0</v>
      </c>
      <c r="M96" s="6">
        <v>6</v>
      </c>
      <c r="N96" s="6">
        <v>9</v>
      </c>
    </row>
    <row r="97" spans="1:14" ht="15.75" customHeight="1" x14ac:dyDescent="0.2">
      <c r="A97" s="6">
        <v>95</v>
      </c>
      <c r="B97" s="6" t="s">
        <v>138</v>
      </c>
      <c r="C97" s="6">
        <v>11</v>
      </c>
      <c r="D97" s="6">
        <v>10</v>
      </c>
      <c r="E97" s="6">
        <v>3</v>
      </c>
      <c r="F97" s="6">
        <v>38</v>
      </c>
      <c r="G97" s="6">
        <v>15</v>
      </c>
      <c r="H97" s="6">
        <v>5.43</v>
      </c>
      <c r="I97" s="6">
        <v>36</v>
      </c>
      <c r="J97" s="6">
        <v>105.55</v>
      </c>
      <c r="K97" s="6">
        <v>0</v>
      </c>
      <c r="L97" s="6">
        <v>0</v>
      </c>
      <c r="M97" s="6">
        <v>1</v>
      </c>
      <c r="N97" s="6">
        <v>3</v>
      </c>
    </row>
    <row r="98" spans="1:14" ht="15.75" customHeight="1" x14ac:dyDescent="0.2">
      <c r="A98" s="6">
        <v>96</v>
      </c>
      <c r="B98" s="6" t="s">
        <v>87</v>
      </c>
      <c r="C98" s="6">
        <v>7</v>
      </c>
      <c r="D98" s="6">
        <v>7</v>
      </c>
      <c r="E98" s="6">
        <v>0</v>
      </c>
      <c r="F98" s="6">
        <v>133</v>
      </c>
      <c r="G98" s="6">
        <v>44</v>
      </c>
      <c r="H98" s="6">
        <v>19</v>
      </c>
      <c r="I98" s="6">
        <v>128</v>
      </c>
      <c r="J98" s="6">
        <v>103.9</v>
      </c>
      <c r="K98" s="6">
        <v>0</v>
      </c>
      <c r="L98" s="6">
        <v>0</v>
      </c>
      <c r="M98" s="6">
        <v>14</v>
      </c>
      <c r="N98" s="6">
        <v>4</v>
      </c>
    </row>
    <row r="99" spans="1:14" ht="15.75" customHeight="1" x14ac:dyDescent="0.2">
      <c r="A99" s="6">
        <v>97</v>
      </c>
      <c r="B99" s="6" t="s">
        <v>479</v>
      </c>
      <c r="C99" s="6">
        <v>13</v>
      </c>
      <c r="D99" s="6">
        <v>13</v>
      </c>
      <c r="E99" s="6">
        <v>2</v>
      </c>
      <c r="F99" s="6">
        <v>216</v>
      </c>
      <c r="G99" s="6">
        <v>57</v>
      </c>
      <c r="H99" s="6">
        <v>19.64</v>
      </c>
      <c r="I99" s="6">
        <v>231</v>
      </c>
      <c r="J99" s="6">
        <v>93.5</v>
      </c>
      <c r="K99" s="6">
        <v>0</v>
      </c>
      <c r="L99" s="6">
        <v>1</v>
      </c>
      <c r="M99" s="6">
        <v>16</v>
      </c>
      <c r="N99" s="6">
        <v>8</v>
      </c>
    </row>
    <row r="100" spans="1:14" ht="15.75" customHeight="1" x14ac:dyDescent="0.2">
      <c r="A100" s="6">
        <v>98</v>
      </c>
      <c r="B100" s="6" t="s">
        <v>286</v>
      </c>
      <c r="C100" s="6">
        <v>6</v>
      </c>
      <c r="D100" s="6">
        <v>4</v>
      </c>
      <c r="E100" s="6">
        <v>2</v>
      </c>
      <c r="F100" s="6">
        <v>37</v>
      </c>
      <c r="G100" s="6" t="s">
        <v>2834</v>
      </c>
      <c r="H100" s="6">
        <v>18.5</v>
      </c>
      <c r="I100" s="6">
        <v>40</v>
      </c>
      <c r="J100" s="6">
        <v>92.5</v>
      </c>
      <c r="K100" s="6">
        <v>0</v>
      </c>
      <c r="L100" s="6">
        <v>0</v>
      </c>
      <c r="M100" s="6">
        <v>4</v>
      </c>
      <c r="N100" s="6">
        <v>2</v>
      </c>
    </row>
    <row r="101" spans="1:14" ht="15.75" customHeight="1" x14ac:dyDescent="0.2">
      <c r="A101" s="6">
        <v>99</v>
      </c>
      <c r="B101" s="6" t="s">
        <v>204</v>
      </c>
      <c r="C101" s="6">
        <v>14</v>
      </c>
      <c r="D101" s="6">
        <v>7</v>
      </c>
      <c r="E101" s="6">
        <v>6</v>
      </c>
      <c r="F101" s="6">
        <v>48</v>
      </c>
      <c r="G101" s="6" t="s">
        <v>2830</v>
      </c>
      <c r="H101" s="6">
        <v>48</v>
      </c>
      <c r="I101" s="6">
        <v>52</v>
      </c>
      <c r="J101" s="6">
        <v>92.3</v>
      </c>
      <c r="K101" s="6">
        <v>0</v>
      </c>
      <c r="L101" s="6">
        <v>0</v>
      </c>
      <c r="M101" s="6">
        <v>3</v>
      </c>
      <c r="N101" s="6">
        <v>2</v>
      </c>
    </row>
    <row r="102" spans="1:14" ht="15.75" customHeight="1" x14ac:dyDescent="0.2">
      <c r="A102" s="6">
        <v>100</v>
      </c>
      <c r="B102" s="6" t="s">
        <v>520</v>
      </c>
      <c r="C102" s="6">
        <v>15</v>
      </c>
      <c r="D102" s="6">
        <v>5</v>
      </c>
      <c r="E102" s="6">
        <v>3</v>
      </c>
      <c r="F102" s="6">
        <v>30</v>
      </c>
      <c r="G102" s="6" t="s">
        <v>2831</v>
      </c>
      <c r="H102" s="6">
        <v>15</v>
      </c>
      <c r="I102" s="6">
        <v>33</v>
      </c>
      <c r="J102" s="6">
        <v>90.9</v>
      </c>
      <c r="K102" s="6">
        <v>0</v>
      </c>
      <c r="L102" s="6">
        <v>0</v>
      </c>
      <c r="M102" s="6">
        <v>5</v>
      </c>
      <c r="N102" s="6">
        <v>0</v>
      </c>
    </row>
    <row r="103" spans="1:14" ht="15.75" customHeight="1" x14ac:dyDescent="0.2">
      <c r="A103" s="6">
        <v>101</v>
      </c>
      <c r="B103" s="6" t="s">
        <v>169</v>
      </c>
      <c r="C103" s="6">
        <v>5</v>
      </c>
      <c r="D103" s="6">
        <v>3</v>
      </c>
      <c r="E103" s="6">
        <v>1</v>
      </c>
      <c r="F103" s="6">
        <v>43</v>
      </c>
      <c r="G103" s="6">
        <v>25</v>
      </c>
      <c r="H103" s="6">
        <v>21.5</v>
      </c>
      <c r="I103" s="6">
        <v>48</v>
      </c>
      <c r="J103" s="6">
        <v>89.58</v>
      </c>
      <c r="K103" s="6">
        <v>0</v>
      </c>
      <c r="L103" s="6">
        <v>0</v>
      </c>
      <c r="M103" s="6">
        <v>5</v>
      </c>
      <c r="N103" s="6">
        <v>0</v>
      </c>
    </row>
    <row r="104" spans="1:14" ht="15.75" customHeight="1" x14ac:dyDescent="0.2">
      <c r="A104" s="6">
        <v>102</v>
      </c>
      <c r="B104" s="6" t="s">
        <v>346</v>
      </c>
      <c r="C104" s="6">
        <v>16</v>
      </c>
      <c r="D104" s="6">
        <v>7</v>
      </c>
      <c r="E104" s="6">
        <v>0</v>
      </c>
      <c r="F104" s="6">
        <v>38</v>
      </c>
      <c r="G104" s="6">
        <v>18</v>
      </c>
      <c r="H104" s="6">
        <v>5.43</v>
      </c>
      <c r="I104" s="6">
        <v>43</v>
      </c>
      <c r="J104" s="6">
        <v>88.37</v>
      </c>
      <c r="K104" s="6">
        <v>0</v>
      </c>
      <c r="L104" s="6">
        <v>0</v>
      </c>
      <c r="M104" s="6">
        <v>4</v>
      </c>
      <c r="N104" s="6">
        <v>1</v>
      </c>
    </row>
    <row r="105" spans="1:14" ht="15.75" customHeight="1" x14ac:dyDescent="0.2">
      <c r="A105" s="6">
        <v>103</v>
      </c>
      <c r="B105" s="6" t="s">
        <v>140</v>
      </c>
      <c r="C105" s="6">
        <v>2</v>
      </c>
      <c r="D105" s="6">
        <v>2</v>
      </c>
      <c r="E105" s="6">
        <v>0</v>
      </c>
      <c r="F105" s="6">
        <v>33</v>
      </c>
      <c r="G105" s="6">
        <v>17</v>
      </c>
      <c r="H105" s="6">
        <v>16.5</v>
      </c>
      <c r="I105" s="6">
        <v>44</v>
      </c>
      <c r="J105" s="6">
        <v>75</v>
      </c>
      <c r="K105" s="6">
        <v>0</v>
      </c>
      <c r="L105" s="6">
        <v>0</v>
      </c>
      <c r="M105" s="6">
        <v>1</v>
      </c>
      <c r="N105" s="6">
        <v>0</v>
      </c>
    </row>
    <row r="106" spans="1:14" ht="15.75" customHeight="1" x14ac:dyDescent="0.2">
      <c r="A106" s="6">
        <v>104</v>
      </c>
      <c r="B106" s="6" t="s">
        <v>310</v>
      </c>
      <c r="C106" s="6">
        <v>3</v>
      </c>
      <c r="D106" s="6">
        <v>2</v>
      </c>
      <c r="E106" s="6">
        <v>0</v>
      </c>
      <c r="F106" s="6">
        <v>33</v>
      </c>
      <c r="G106" s="6">
        <v>28</v>
      </c>
      <c r="H106" s="6">
        <v>16.5</v>
      </c>
      <c r="I106" s="6">
        <v>50</v>
      </c>
      <c r="J106" s="6">
        <v>66</v>
      </c>
      <c r="K106" s="6">
        <v>0</v>
      </c>
      <c r="L106" s="6">
        <v>0</v>
      </c>
      <c r="M106" s="6">
        <v>1</v>
      </c>
      <c r="N106" s="6">
        <v>1</v>
      </c>
    </row>
    <row r="107" spans="1:14" ht="15.75" customHeight="1" x14ac:dyDescent="0.2"/>
    <row r="108" spans="1:14" ht="15.75" customHeight="1" x14ac:dyDescent="0.2"/>
    <row r="109" spans="1:14" ht="15.75" customHeight="1" x14ac:dyDescent="0.2"/>
    <row r="110" spans="1:14" ht="15.75" customHeight="1" x14ac:dyDescent="0.2"/>
    <row r="111" spans="1:14" ht="15.75" customHeight="1" x14ac:dyDescent="0.2"/>
    <row r="112" spans="1:1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0C00-000000000000}"/>
    <hyperlink ref="B1" location="IPL - Batsman Database (20-22)!A1" display="Batsman DB" xr:uid="{00000000-0004-0000-0C00-000001000000}"/>
  </hyperlinks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4B083"/>
  </sheetPr>
  <dimension ref="A1:N1000"/>
  <sheetViews>
    <sheetView workbookViewId="0">
      <selection activeCell="B105" sqref="B105"/>
    </sheetView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4" x14ac:dyDescent="0.2">
      <c r="A1" s="31" t="s">
        <v>2790</v>
      </c>
      <c r="B1" s="32" t="s">
        <v>2847</v>
      </c>
    </row>
    <row r="2" spans="1:14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2848</v>
      </c>
      <c r="F2" s="6" t="s">
        <v>2796</v>
      </c>
      <c r="G2" s="6" t="s">
        <v>2849</v>
      </c>
      <c r="H2" s="6" t="s">
        <v>2850</v>
      </c>
      <c r="I2" s="6" t="s">
        <v>2798</v>
      </c>
      <c r="J2" s="6" t="s">
        <v>2851</v>
      </c>
      <c r="K2" s="6" t="s">
        <v>2800</v>
      </c>
      <c r="L2" s="6" t="s">
        <v>2852</v>
      </c>
      <c r="M2" s="6" t="s">
        <v>2853</v>
      </c>
      <c r="N2" s="25" t="s">
        <v>2801</v>
      </c>
    </row>
    <row r="3" spans="1:14" x14ac:dyDescent="0.2">
      <c r="A3" s="6">
        <v>1</v>
      </c>
      <c r="B3" s="6" t="s">
        <v>354</v>
      </c>
      <c r="C3" s="6">
        <v>17</v>
      </c>
      <c r="D3" s="6">
        <v>17</v>
      </c>
      <c r="E3" s="6">
        <v>68</v>
      </c>
      <c r="F3" s="6">
        <v>527</v>
      </c>
      <c r="G3" s="6">
        <v>27</v>
      </c>
      <c r="H3" s="6" t="s">
        <v>2854</v>
      </c>
      <c r="I3" s="6">
        <v>19.510000000000002</v>
      </c>
      <c r="J3" s="6">
        <v>7.75</v>
      </c>
      <c r="K3" s="6">
        <v>15.11</v>
      </c>
      <c r="L3" s="6">
        <v>1</v>
      </c>
      <c r="M3" s="6">
        <v>1</v>
      </c>
      <c r="N3" s="6">
        <f>IF(COUNTIF('IPLPlayerAuctionData (20-22)'!A:A,'IPL22 - Most Wickets'!B3)=0,0,1)</f>
        <v>1</v>
      </c>
    </row>
    <row r="4" spans="1:14" x14ac:dyDescent="0.2">
      <c r="A4" s="6">
        <v>2</v>
      </c>
      <c r="B4" s="6" t="s">
        <v>346</v>
      </c>
      <c r="C4" s="6">
        <v>16</v>
      </c>
      <c r="D4" s="6">
        <v>16</v>
      </c>
      <c r="E4" s="6">
        <v>57</v>
      </c>
      <c r="F4" s="6">
        <v>430</v>
      </c>
      <c r="G4" s="6">
        <v>26</v>
      </c>
      <c r="H4" s="33">
        <v>44699</v>
      </c>
      <c r="I4" s="6">
        <v>16.53</v>
      </c>
      <c r="J4" s="6">
        <v>7.54</v>
      </c>
      <c r="K4" s="6">
        <v>13.15</v>
      </c>
      <c r="L4" s="6">
        <v>1</v>
      </c>
      <c r="M4" s="6">
        <v>1</v>
      </c>
      <c r="N4" s="6">
        <f>IF(COUNTIF('IPLPlayerAuctionData (20-22)'!A:A,'IPL22 - Most Wickets'!B4)=0,0,1)</f>
        <v>1</v>
      </c>
    </row>
    <row r="5" spans="1:14" x14ac:dyDescent="0.2">
      <c r="A5" s="6">
        <v>3</v>
      </c>
      <c r="B5" s="6" t="s">
        <v>193</v>
      </c>
      <c r="C5" s="6">
        <v>13</v>
      </c>
      <c r="D5" s="6">
        <v>13</v>
      </c>
      <c r="E5" s="6">
        <v>48</v>
      </c>
      <c r="F5" s="6">
        <v>406</v>
      </c>
      <c r="G5" s="6">
        <v>23</v>
      </c>
      <c r="H5" s="6" t="s">
        <v>2855</v>
      </c>
      <c r="I5" s="6">
        <v>17.649999999999999</v>
      </c>
      <c r="J5" s="6">
        <v>8.4499999999999993</v>
      </c>
      <c r="K5" s="6">
        <v>12.52</v>
      </c>
      <c r="L5" s="6">
        <v>2</v>
      </c>
      <c r="M5" s="6">
        <v>0</v>
      </c>
      <c r="N5" s="6">
        <f>IF(COUNTIF('IPLPlayerAuctionData (20-22)'!A:A,'IPL22 - Most Wickets'!B5)=0,0,1)</f>
        <v>1</v>
      </c>
    </row>
    <row r="6" spans="1:14" x14ac:dyDescent="0.2">
      <c r="A6" s="6">
        <v>4</v>
      </c>
      <c r="B6" s="6" t="s">
        <v>655</v>
      </c>
      <c r="C6" s="6">
        <v>14</v>
      </c>
      <c r="D6" s="6">
        <v>14</v>
      </c>
      <c r="E6" s="6">
        <v>49.1</v>
      </c>
      <c r="F6" s="6">
        <v>444</v>
      </c>
      <c r="G6" s="6">
        <v>22</v>
      </c>
      <c r="H6" s="33">
        <v>44706</v>
      </c>
      <c r="I6" s="6">
        <v>20.18</v>
      </c>
      <c r="J6" s="6">
        <v>9.0299999999999994</v>
      </c>
      <c r="K6" s="6">
        <v>13.4</v>
      </c>
      <c r="L6" s="6">
        <v>1</v>
      </c>
      <c r="M6" s="6">
        <v>1</v>
      </c>
      <c r="N6" s="6">
        <f>IF(COUNTIF('IPLPlayerAuctionData (20-22)'!A:A,'IPL22 - Most Wickets'!B6)=0,0,1)</f>
        <v>1</v>
      </c>
    </row>
    <row r="7" spans="1:14" x14ac:dyDescent="0.2">
      <c r="A7" s="6">
        <v>5</v>
      </c>
      <c r="B7" s="6" t="s">
        <v>204</v>
      </c>
      <c r="C7" s="6">
        <v>14</v>
      </c>
      <c r="D7" s="6">
        <v>14</v>
      </c>
      <c r="E7" s="6">
        <v>49.4</v>
      </c>
      <c r="F7" s="6">
        <v>419</v>
      </c>
      <c r="G7" s="6">
        <v>21</v>
      </c>
      <c r="H7" s="33">
        <v>44665</v>
      </c>
      <c r="I7" s="6">
        <v>19.95</v>
      </c>
      <c r="J7" s="6">
        <v>8.43</v>
      </c>
      <c r="K7" s="6">
        <v>14.19</v>
      </c>
      <c r="L7" s="6">
        <v>2</v>
      </c>
      <c r="M7" s="6">
        <v>0</v>
      </c>
      <c r="N7" s="6">
        <f>IF(COUNTIF('IPLPlayerAuctionData (20-22)'!A:A,'IPL22 - Most Wickets'!B7)=0,0,1)</f>
        <v>1</v>
      </c>
    </row>
    <row r="8" spans="1:14" x14ac:dyDescent="0.2">
      <c r="A8" s="6">
        <v>6</v>
      </c>
      <c r="B8" s="6" t="s">
        <v>231</v>
      </c>
      <c r="C8" s="6">
        <v>16</v>
      </c>
      <c r="D8" s="6">
        <v>16</v>
      </c>
      <c r="E8" s="6">
        <v>61</v>
      </c>
      <c r="F8" s="6">
        <v>488</v>
      </c>
      <c r="G8" s="6">
        <v>20</v>
      </c>
      <c r="H8" s="33">
        <v>44645</v>
      </c>
      <c r="I8" s="6">
        <v>24.4</v>
      </c>
      <c r="J8" s="6">
        <v>8</v>
      </c>
      <c r="K8" s="6">
        <v>18.3</v>
      </c>
      <c r="L8" s="6">
        <v>0</v>
      </c>
      <c r="M8" s="6">
        <v>0</v>
      </c>
      <c r="N8" s="6">
        <f>IF(COUNTIF('IPLPlayerAuctionData (20-22)'!A:A,'IPL22 - Most Wickets'!B8)=0,0,1)</f>
        <v>1</v>
      </c>
    </row>
    <row r="9" spans="1:14" x14ac:dyDescent="0.2">
      <c r="A9" s="6">
        <v>7</v>
      </c>
      <c r="B9" s="6" t="s">
        <v>186</v>
      </c>
      <c r="C9" s="6">
        <v>12</v>
      </c>
      <c r="D9" s="6">
        <v>12</v>
      </c>
      <c r="E9" s="6">
        <v>46.3</v>
      </c>
      <c r="F9" s="6">
        <v>377</v>
      </c>
      <c r="G9" s="6">
        <v>20</v>
      </c>
      <c r="H9" s="33">
        <v>44676</v>
      </c>
      <c r="I9" s="6">
        <v>18.850000000000001</v>
      </c>
      <c r="J9" s="6">
        <v>8.1</v>
      </c>
      <c r="K9" s="6">
        <v>13.95</v>
      </c>
      <c r="L9" s="6">
        <v>1</v>
      </c>
      <c r="M9" s="6">
        <v>0</v>
      </c>
      <c r="N9" s="6">
        <f>IF(COUNTIF('IPLPlayerAuctionData (20-22)'!A:A,'IPL22 - Most Wickets'!B9)=0,0,1)</f>
        <v>1</v>
      </c>
    </row>
    <row r="10" spans="1:14" x14ac:dyDescent="0.2">
      <c r="A10" s="6">
        <v>8</v>
      </c>
      <c r="B10" s="6" t="s">
        <v>642</v>
      </c>
      <c r="C10" s="6">
        <v>16</v>
      </c>
      <c r="D10" s="6">
        <v>16</v>
      </c>
      <c r="E10" s="6">
        <v>63.5</v>
      </c>
      <c r="F10" s="6">
        <v>421</v>
      </c>
      <c r="G10" s="6">
        <v>19</v>
      </c>
      <c r="H10" s="33">
        <v>44675</v>
      </c>
      <c r="I10" s="6">
        <v>22.15</v>
      </c>
      <c r="J10" s="6">
        <v>6.59</v>
      </c>
      <c r="K10" s="6">
        <v>20.149999999999999</v>
      </c>
      <c r="L10" s="6">
        <v>1</v>
      </c>
      <c r="M10" s="6">
        <v>0</v>
      </c>
      <c r="N10" s="6">
        <f>IF(COUNTIF('IPLPlayerAuctionData (20-22)'!A:A,'IPL22 - Most Wickets'!B10)=0,0,1)</f>
        <v>1</v>
      </c>
    </row>
    <row r="11" spans="1:14" x14ac:dyDescent="0.2">
      <c r="A11" s="6">
        <v>9</v>
      </c>
      <c r="B11" s="6" t="s">
        <v>168</v>
      </c>
      <c r="C11" s="6">
        <v>15</v>
      </c>
      <c r="D11" s="6">
        <v>15</v>
      </c>
      <c r="E11" s="6">
        <v>53.3</v>
      </c>
      <c r="F11" s="6">
        <v>410</v>
      </c>
      <c r="G11" s="6">
        <v>19</v>
      </c>
      <c r="H11" s="6" t="s">
        <v>2856</v>
      </c>
      <c r="I11" s="6">
        <v>21.57</v>
      </c>
      <c r="J11" s="6">
        <v>7.66</v>
      </c>
      <c r="K11" s="6">
        <v>16.89</v>
      </c>
      <c r="L11" s="6">
        <v>1</v>
      </c>
      <c r="M11" s="6">
        <v>0</v>
      </c>
      <c r="N11" s="6">
        <f>IF(COUNTIF('IPLPlayerAuctionData (20-22)'!A:A,'IPL22 - Most Wickets'!B11)=0,0,1)</f>
        <v>1</v>
      </c>
    </row>
    <row r="12" spans="1:14" x14ac:dyDescent="0.2">
      <c r="A12" s="6">
        <v>10</v>
      </c>
      <c r="B12" s="6" t="s">
        <v>260</v>
      </c>
      <c r="C12" s="6">
        <v>17</v>
      </c>
      <c r="D12" s="6">
        <v>17</v>
      </c>
      <c r="E12" s="6">
        <v>66.3</v>
      </c>
      <c r="F12" s="6">
        <v>551</v>
      </c>
      <c r="G12" s="6">
        <v>19</v>
      </c>
      <c r="H12" s="33">
        <v>44642</v>
      </c>
      <c r="I12" s="6">
        <v>29</v>
      </c>
      <c r="J12" s="6">
        <v>8.2799999999999994</v>
      </c>
      <c r="K12" s="6">
        <v>21</v>
      </c>
      <c r="L12" s="6">
        <v>0</v>
      </c>
      <c r="M12" s="6">
        <v>0</v>
      </c>
      <c r="N12" s="6">
        <f>IF(COUNTIF('IPLPlayerAuctionData (20-22)'!A:A,'IPL22 - Most Wickets'!B12)=0,0,1)</f>
        <v>1</v>
      </c>
    </row>
    <row r="13" spans="1:14" x14ac:dyDescent="0.2">
      <c r="A13" s="6">
        <v>11</v>
      </c>
      <c r="B13" s="6" t="s">
        <v>114</v>
      </c>
      <c r="C13" s="6">
        <v>13</v>
      </c>
      <c r="D13" s="6">
        <v>13</v>
      </c>
      <c r="E13" s="6">
        <v>47.4</v>
      </c>
      <c r="F13" s="6">
        <v>416</v>
      </c>
      <c r="G13" s="6">
        <v>18</v>
      </c>
      <c r="H13" s="33">
        <v>44675</v>
      </c>
      <c r="I13" s="6">
        <v>23.11</v>
      </c>
      <c r="J13" s="6">
        <v>8.7200000000000006</v>
      </c>
      <c r="K13" s="6">
        <v>15.88</v>
      </c>
      <c r="L13" s="6">
        <v>1</v>
      </c>
      <c r="M13" s="6">
        <v>0</v>
      </c>
      <c r="N13" s="6">
        <f>IF(COUNTIF('IPLPlayerAuctionData (20-22)'!A:A,'IPL22 - Most Wickets'!B13)=0,0,1)</f>
        <v>1</v>
      </c>
    </row>
    <row r="14" spans="1:14" x14ac:dyDescent="0.2">
      <c r="A14" s="6">
        <v>12</v>
      </c>
      <c r="B14" s="6" t="s">
        <v>609</v>
      </c>
      <c r="C14" s="6">
        <v>11</v>
      </c>
      <c r="D14" s="6">
        <v>11</v>
      </c>
      <c r="E14" s="6">
        <v>43</v>
      </c>
      <c r="F14" s="6">
        <v>406</v>
      </c>
      <c r="G14" s="6">
        <v>18</v>
      </c>
      <c r="H14" s="33">
        <v>44630</v>
      </c>
      <c r="I14" s="6">
        <v>22.55</v>
      </c>
      <c r="J14" s="6">
        <v>9.44</v>
      </c>
      <c r="K14" s="6">
        <v>14.33</v>
      </c>
      <c r="L14" s="6">
        <v>0</v>
      </c>
      <c r="M14" s="6">
        <v>0</v>
      </c>
      <c r="N14" s="6">
        <f>IF(COUNTIF('IPLPlayerAuctionData (20-22)'!A:A,'IPL22 - Most Wickets'!B14)=0,0,1)</f>
        <v>1</v>
      </c>
    </row>
    <row r="15" spans="1:14" x14ac:dyDescent="0.2">
      <c r="A15" s="6">
        <v>13</v>
      </c>
      <c r="B15" s="6" t="s">
        <v>378</v>
      </c>
      <c r="C15" s="6">
        <v>14</v>
      </c>
      <c r="D15" s="6">
        <v>13</v>
      </c>
      <c r="E15" s="6">
        <v>28.1</v>
      </c>
      <c r="F15" s="6">
        <v>278</v>
      </c>
      <c r="G15" s="6">
        <v>17</v>
      </c>
      <c r="H15" s="33">
        <v>44656</v>
      </c>
      <c r="I15" s="6">
        <v>16.350000000000001</v>
      </c>
      <c r="J15" s="6">
        <v>9.86</v>
      </c>
      <c r="K15" s="6">
        <v>9.94</v>
      </c>
      <c r="L15" s="6">
        <v>1</v>
      </c>
      <c r="M15" s="6">
        <v>0</v>
      </c>
      <c r="N15" s="6">
        <f>IF(COUNTIF('IPLPlayerAuctionData (20-22)'!A:A,'IPL22 - Most Wickets'!B15)=0,0,1)</f>
        <v>1</v>
      </c>
    </row>
    <row r="16" spans="1:14" x14ac:dyDescent="0.2">
      <c r="A16" s="6">
        <v>14</v>
      </c>
      <c r="B16" s="6" t="s">
        <v>336</v>
      </c>
      <c r="C16" s="6">
        <v>12</v>
      </c>
      <c r="D16" s="6">
        <v>12</v>
      </c>
      <c r="E16" s="6">
        <v>48</v>
      </c>
      <c r="F16" s="6">
        <v>339</v>
      </c>
      <c r="G16" s="6">
        <v>16</v>
      </c>
      <c r="H16" s="33">
        <v>44674</v>
      </c>
      <c r="I16" s="6">
        <v>21.18</v>
      </c>
      <c r="J16" s="6">
        <v>7.06</v>
      </c>
      <c r="K16" s="6">
        <v>18</v>
      </c>
      <c r="L16" s="6">
        <v>1</v>
      </c>
      <c r="M16" s="6">
        <v>0</v>
      </c>
      <c r="N16" s="6">
        <f>IF(COUNTIF('IPLPlayerAuctionData (20-22)'!A:A,'IPL22 - Most Wickets'!B16)=0,0,1)</f>
        <v>1</v>
      </c>
    </row>
    <row r="17" spans="1:14" x14ac:dyDescent="0.2">
      <c r="A17" s="6">
        <v>15</v>
      </c>
      <c r="B17" s="6" t="s">
        <v>333</v>
      </c>
      <c r="C17" s="6">
        <v>16</v>
      </c>
      <c r="D17" s="6">
        <v>16</v>
      </c>
      <c r="E17" s="6">
        <v>62</v>
      </c>
      <c r="F17" s="6">
        <v>492</v>
      </c>
      <c r="G17" s="6">
        <v>16</v>
      </c>
      <c r="H17" s="33">
        <v>44610</v>
      </c>
      <c r="I17" s="6">
        <v>30.75</v>
      </c>
      <c r="J17" s="6">
        <v>7.93</v>
      </c>
      <c r="K17" s="6">
        <v>23.25</v>
      </c>
      <c r="L17" s="6">
        <v>0</v>
      </c>
      <c r="M17" s="6">
        <v>0</v>
      </c>
      <c r="N17" s="6">
        <f>IF(COUNTIF('IPLPlayerAuctionData (20-22)'!A:A,'IPL22 - Most Wickets'!B17)=0,0,1)</f>
        <v>1</v>
      </c>
    </row>
    <row r="18" spans="1:14" x14ac:dyDescent="0.2">
      <c r="A18" s="6">
        <v>16</v>
      </c>
      <c r="B18" s="6" t="s">
        <v>656</v>
      </c>
      <c r="C18" s="6">
        <v>10</v>
      </c>
      <c r="D18" s="6">
        <v>10</v>
      </c>
      <c r="E18" s="6">
        <v>39.1</v>
      </c>
      <c r="F18" s="6">
        <v>315</v>
      </c>
      <c r="G18" s="6">
        <v>16</v>
      </c>
      <c r="H18" s="33">
        <v>44645</v>
      </c>
      <c r="I18" s="6">
        <v>19.68</v>
      </c>
      <c r="J18" s="6">
        <v>8.0399999999999991</v>
      </c>
      <c r="K18" s="6">
        <v>14.68</v>
      </c>
      <c r="L18" s="6">
        <v>0</v>
      </c>
      <c r="M18" s="6">
        <v>0</v>
      </c>
      <c r="N18" s="6">
        <f>IF(COUNTIF('IPLPlayerAuctionData (20-22)'!A:A,'IPL22 - Most Wickets'!B18)=0,0,1)</f>
        <v>1</v>
      </c>
    </row>
    <row r="19" spans="1:14" x14ac:dyDescent="0.2">
      <c r="A19" s="6">
        <v>17</v>
      </c>
      <c r="B19" s="6" t="s">
        <v>156</v>
      </c>
      <c r="C19" s="6">
        <v>10</v>
      </c>
      <c r="D19" s="6">
        <v>10</v>
      </c>
      <c r="E19" s="6">
        <v>34.200000000000003</v>
      </c>
      <c r="F19" s="6">
        <v>299</v>
      </c>
      <c r="G19" s="6">
        <v>16</v>
      </c>
      <c r="H19" s="33">
        <v>44640</v>
      </c>
      <c r="I19" s="6">
        <v>18.68</v>
      </c>
      <c r="J19" s="6">
        <v>8.6999999999999993</v>
      </c>
      <c r="K19" s="6">
        <v>12.87</v>
      </c>
      <c r="L19" s="6">
        <v>0</v>
      </c>
      <c r="M19" s="6">
        <v>0</v>
      </c>
      <c r="N19" s="6">
        <f>IF(COUNTIF('IPLPlayerAuctionData (20-22)'!A:A,'IPL22 - Most Wickets'!B19)=0,0,1)</f>
        <v>1</v>
      </c>
    </row>
    <row r="20" spans="1:14" x14ac:dyDescent="0.2">
      <c r="A20" s="6">
        <v>18</v>
      </c>
      <c r="B20" s="6" t="s">
        <v>238</v>
      </c>
      <c r="C20" s="6">
        <v>13</v>
      </c>
      <c r="D20" s="6">
        <v>13</v>
      </c>
      <c r="E20" s="6">
        <v>45.3</v>
      </c>
      <c r="F20" s="6">
        <v>424</v>
      </c>
      <c r="G20" s="6">
        <v>16</v>
      </c>
      <c r="H20" s="6" t="s">
        <v>2857</v>
      </c>
      <c r="I20" s="6">
        <v>26.5</v>
      </c>
      <c r="J20" s="6">
        <v>9.31</v>
      </c>
      <c r="K20" s="6">
        <v>17.059999999999999</v>
      </c>
      <c r="L20" s="6">
        <v>1</v>
      </c>
      <c r="M20" s="6">
        <v>0</v>
      </c>
      <c r="N20" s="6">
        <f>IF(COUNTIF('IPLPlayerAuctionData (20-22)'!A:A,'IPL22 - Most Wickets'!B20)=0,0,1)</f>
        <v>1</v>
      </c>
    </row>
    <row r="21" spans="1:14" ht="15.75" customHeight="1" x14ac:dyDescent="0.2">
      <c r="A21" s="6">
        <v>19</v>
      </c>
      <c r="B21" s="6" t="s">
        <v>464</v>
      </c>
      <c r="C21" s="6">
        <v>14</v>
      </c>
      <c r="D21" s="6">
        <v>14</v>
      </c>
      <c r="E21" s="6">
        <v>53.2</v>
      </c>
      <c r="F21" s="6">
        <v>383</v>
      </c>
      <c r="G21" s="6">
        <v>15</v>
      </c>
      <c r="H21" s="33">
        <v>44691</v>
      </c>
      <c r="I21" s="6">
        <v>25.53</v>
      </c>
      <c r="J21" s="6">
        <v>7.18</v>
      </c>
      <c r="K21" s="6">
        <v>21.33</v>
      </c>
      <c r="L21" s="6">
        <v>0</v>
      </c>
      <c r="M21" s="6">
        <v>1</v>
      </c>
      <c r="N21" s="6">
        <f>IF(COUNTIF('IPLPlayerAuctionData (20-22)'!A:A,'IPL22 - Most Wickets'!B21)=0,0,1)</f>
        <v>1</v>
      </c>
    </row>
    <row r="22" spans="1:14" ht="15.75" customHeight="1" x14ac:dyDescent="0.2">
      <c r="A22" s="6">
        <v>20</v>
      </c>
      <c r="B22" s="6" t="s">
        <v>306</v>
      </c>
      <c r="C22" s="6">
        <v>14</v>
      </c>
      <c r="D22" s="6">
        <v>14</v>
      </c>
      <c r="E22" s="6">
        <v>48.2</v>
      </c>
      <c r="F22" s="6">
        <v>473</v>
      </c>
      <c r="G22" s="6">
        <v>15</v>
      </c>
      <c r="H22" s="6" t="s">
        <v>2858</v>
      </c>
      <c r="I22" s="6">
        <v>31.53</v>
      </c>
      <c r="J22" s="6">
        <v>9.7799999999999994</v>
      </c>
      <c r="K22" s="6">
        <v>19.329999999999998</v>
      </c>
      <c r="L22" s="6">
        <v>1</v>
      </c>
      <c r="M22" s="6">
        <v>0</v>
      </c>
      <c r="N22" s="6">
        <f>IF(COUNTIF('IPLPlayerAuctionData (20-22)'!A:A,'IPL22 - Most Wickets'!B22)=0,0,1)</f>
        <v>1</v>
      </c>
    </row>
    <row r="23" spans="1:14" ht="15.75" customHeight="1" x14ac:dyDescent="0.2">
      <c r="A23" s="6">
        <v>21</v>
      </c>
      <c r="B23" s="6" t="s">
        <v>235</v>
      </c>
      <c r="C23" s="6">
        <v>9</v>
      </c>
      <c r="D23" s="6">
        <v>9</v>
      </c>
      <c r="E23" s="6">
        <v>33</v>
      </c>
      <c r="F23" s="6">
        <v>197</v>
      </c>
      <c r="G23" s="6">
        <v>14</v>
      </c>
      <c r="H23" s="33">
        <v>44667</v>
      </c>
      <c r="I23" s="6">
        <v>14.07</v>
      </c>
      <c r="J23" s="6">
        <v>5.96</v>
      </c>
      <c r="K23" s="6">
        <v>14.14</v>
      </c>
      <c r="L23" s="6">
        <v>1</v>
      </c>
      <c r="M23" s="6">
        <v>0</v>
      </c>
      <c r="N23" s="6">
        <f>IF(COUNTIF('IPLPlayerAuctionData (20-22)'!A:A,'IPL22 - Most Wickets'!B23)=0,0,1)</f>
        <v>1</v>
      </c>
    </row>
    <row r="24" spans="1:14" ht="15.75" customHeight="1" x14ac:dyDescent="0.2">
      <c r="A24" s="6">
        <v>22</v>
      </c>
      <c r="B24" s="6" t="s">
        <v>272</v>
      </c>
      <c r="C24" s="6">
        <v>13</v>
      </c>
      <c r="D24" s="6">
        <v>13</v>
      </c>
      <c r="E24" s="6">
        <v>46.4</v>
      </c>
      <c r="F24" s="6">
        <v>360</v>
      </c>
      <c r="G24" s="6">
        <v>14</v>
      </c>
      <c r="H24" s="33">
        <v>44645</v>
      </c>
      <c r="I24" s="6">
        <v>25.71</v>
      </c>
      <c r="J24" s="6">
        <v>7.71</v>
      </c>
      <c r="K24" s="6">
        <v>20</v>
      </c>
      <c r="L24" s="6">
        <v>0</v>
      </c>
      <c r="M24" s="6">
        <v>0</v>
      </c>
      <c r="N24" s="6">
        <f>IF(COUNTIF('IPLPlayerAuctionData (20-22)'!A:A,'IPL22 - Most Wickets'!B24)=0,0,1)</f>
        <v>1</v>
      </c>
    </row>
    <row r="25" spans="1:14" ht="15.75" customHeight="1" x14ac:dyDescent="0.2">
      <c r="A25" s="6">
        <v>23</v>
      </c>
      <c r="B25" s="6" t="s">
        <v>330</v>
      </c>
      <c r="C25" s="6">
        <v>9</v>
      </c>
      <c r="D25" s="6">
        <v>9</v>
      </c>
      <c r="E25" s="6">
        <v>35</v>
      </c>
      <c r="F25" s="6">
        <v>275</v>
      </c>
      <c r="G25" s="6">
        <v>14</v>
      </c>
      <c r="H25" s="33">
        <v>44640</v>
      </c>
      <c r="I25" s="6">
        <v>19.64</v>
      </c>
      <c r="J25" s="6">
        <v>7.85</v>
      </c>
      <c r="K25" s="6">
        <v>15</v>
      </c>
      <c r="L25" s="6">
        <v>0</v>
      </c>
      <c r="M25" s="6">
        <v>0</v>
      </c>
      <c r="N25" s="6">
        <f>IF(COUNTIF('IPLPlayerAuctionData (20-22)'!A:A,'IPL22 - Most Wickets'!B25)=0,0,1)</f>
        <v>1</v>
      </c>
    </row>
    <row r="26" spans="1:14" ht="15.75" customHeight="1" x14ac:dyDescent="0.2">
      <c r="A26" s="6">
        <v>24</v>
      </c>
      <c r="B26" s="6" t="s">
        <v>178</v>
      </c>
      <c r="C26" s="6">
        <v>12</v>
      </c>
      <c r="D26" s="6">
        <v>12</v>
      </c>
      <c r="E26" s="6">
        <v>41.3</v>
      </c>
      <c r="F26" s="6">
        <v>391</v>
      </c>
      <c r="G26" s="6">
        <v>14</v>
      </c>
      <c r="H26" s="33">
        <v>44651</v>
      </c>
      <c r="I26" s="6">
        <v>27.92</v>
      </c>
      <c r="J26" s="6">
        <v>9.42</v>
      </c>
      <c r="K26" s="6">
        <v>17.78</v>
      </c>
      <c r="L26" s="6">
        <v>0</v>
      </c>
      <c r="M26" s="6">
        <v>0</v>
      </c>
      <c r="N26" s="6">
        <f>IF(COUNTIF('IPLPlayerAuctionData (20-22)'!A:A,'IPL22 - Most Wickets'!B26)=0,0,1)</f>
        <v>1</v>
      </c>
    </row>
    <row r="27" spans="1:14" ht="15.75" customHeight="1" x14ac:dyDescent="0.2">
      <c r="A27" s="6">
        <v>25</v>
      </c>
      <c r="B27" s="6" t="s">
        <v>282</v>
      </c>
      <c r="C27" s="6">
        <v>14</v>
      </c>
      <c r="D27" s="6">
        <v>14</v>
      </c>
      <c r="E27" s="6">
        <v>54</v>
      </c>
      <c r="F27" s="6">
        <v>456</v>
      </c>
      <c r="G27" s="6">
        <v>13</v>
      </c>
      <c r="H27" s="33">
        <v>44614</v>
      </c>
      <c r="I27" s="6">
        <v>35.07</v>
      </c>
      <c r="J27" s="6">
        <v>8.44</v>
      </c>
      <c r="K27" s="6">
        <v>24.92</v>
      </c>
      <c r="L27" s="6">
        <v>0</v>
      </c>
      <c r="M27" s="6">
        <v>0</v>
      </c>
      <c r="N27" s="6">
        <f>IF(COUNTIF('IPLPlayerAuctionData (20-22)'!A:A,'IPL22 - Most Wickets'!B27)=0,0,1)</f>
        <v>1</v>
      </c>
    </row>
    <row r="28" spans="1:14" ht="15.75" customHeight="1" x14ac:dyDescent="0.2">
      <c r="A28" s="6">
        <v>26</v>
      </c>
      <c r="B28" s="6" t="s">
        <v>138</v>
      </c>
      <c r="C28" s="6">
        <v>11</v>
      </c>
      <c r="D28" s="6">
        <v>11</v>
      </c>
      <c r="E28" s="6">
        <v>42</v>
      </c>
      <c r="F28" s="6">
        <v>370</v>
      </c>
      <c r="G28" s="6">
        <v>13</v>
      </c>
      <c r="H28" s="33">
        <v>44681</v>
      </c>
      <c r="I28" s="6">
        <v>28.46</v>
      </c>
      <c r="J28" s="6">
        <v>8.8000000000000007</v>
      </c>
      <c r="K28" s="6">
        <v>19.38</v>
      </c>
      <c r="L28" s="6">
        <v>1</v>
      </c>
      <c r="M28" s="6">
        <v>0</v>
      </c>
      <c r="N28" s="6">
        <f>IF(COUNTIF('IPLPlayerAuctionData (20-22)'!A:A,'IPL22 - Most Wickets'!B28)=0,0,1)</f>
        <v>1</v>
      </c>
    </row>
    <row r="29" spans="1:14" ht="15.75" customHeight="1" x14ac:dyDescent="0.2">
      <c r="A29" s="6">
        <v>27</v>
      </c>
      <c r="B29" s="6" t="s">
        <v>123</v>
      </c>
      <c r="C29" s="6">
        <v>14</v>
      </c>
      <c r="D29" s="6">
        <v>14</v>
      </c>
      <c r="E29" s="6">
        <v>52.1</v>
      </c>
      <c r="F29" s="6">
        <v>383</v>
      </c>
      <c r="G29" s="6">
        <v>12</v>
      </c>
      <c r="H29" s="33">
        <v>44642</v>
      </c>
      <c r="I29" s="6">
        <v>31.91</v>
      </c>
      <c r="J29" s="6">
        <v>7.34</v>
      </c>
      <c r="K29" s="6">
        <v>26.08</v>
      </c>
      <c r="L29" s="6">
        <v>0</v>
      </c>
      <c r="M29" s="6">
        <v>0</v>
      </c>
      <c r="N29" s="6">
        <f>IF(COUNTIF('IPLPlayerAuctionData (20-22)'!A:A,'IPL22 - Most Wickets'!B29)=0,0,1)</f>
        <v>1</v>
      </c>
    </row>
    <row r="30" spans="1:14" ht="15.75" customHeight="1" x14ac:dyDescent="0.2">
      <c r="A30" s="6">
        <v>28</v>
      </c>
      <c r="B30" s="6" t="s">
        <v>216</v>
      </c>
      <c r="C30" s="6">
        <v>9</v>
      </c>
      <c r="D30" s="6">
        <v>9</v>
      </c>
      <c r="E30" s="6">
        <v>35</v>
      </c>
      <c r="F30" s="6">
        <v>261</v>
      </c>
      <c r="G30" s="6">
        <v>12</v>
      </c>
      <c r="H30" s="6" t="s">
        <v>2855</v>
      </c>
      <c r="I30" s="6">
        <v>21.75</v>
      </c>
      <c r="J30" s="6">
        <v>7.45</v>
      </c>
      <c r="K30" s="6">
        <v>17.5</v>
      </c>
      <c r="L30" s="6">
        <v>1</v>
      </c>
      <c r="M30" s="6">
        <v>0</v>
      </c>
      <c r="N30" s="6">
        <f>IF(COUNTIF('IPLPlayerAuctionData (20-22)'!A:A,'IPL22 - Most Wickets'!B30)=0,0,1)</f>
        <v>1</v>
      </c>
    </row>
    <row r="31" spans="1:14" ht="15.75" customHeight="1" x14ac:dyDescent="0.2">
      <c r="A31" s="6">
        <v>29</v>
      </c>
      <c r="B31" s="6" t="s">
        <v>563</v>
      </c>
      <c r="C31" s="6">
        <v>17</v>
      </c>
      <c r="D31" s="6">
        <v>17</v>
      </c>
      <c r="E31" s="6">
        <v>67</v>
      </c>
      <c r="F31" s="6">
        <v>503</v>
      </c>
      <c r="G31" s="6">
        <v>12</v>
      </c>
      <c r="H31" s="33">
        <v>44637</v>
      </c>
      <c r="I31" s="6">
        <v>41.91</v>
      </c>
      <c r="J31" s="6">
        <v>7.5</v>
      </c>
      <c r="K31" s="6">
        <v>33.5</v>
      </c>
      <c r="L31" s="6">
        <v>0</v>
      </c>
      <c r="M31" s="6">
        <v>0</v>
      </c>
      <c r="N31" s="6">
        <f>IF(COUNTIF('IPLPlayerAuctionData (20-22)'!A:A,'IPL22 - Most Wickets'!B31)=0,0,1)</f>
        <v>1</v>
      </c>
    </row>
    <row r="32" spans="1:14" ht="15.75" customHeight="1" x14ac:dyDescent="0.2">
      <c r="A32" s="6">
        <v>30</v>
      </c>
      <c r="B32" s="6" t="s">
        <v>210</v>
      </c>
      <c r="C32" s="6">
        <v>13</v>
      </c>
      <c r="D32" s="6">
        <v>13</v>
      </c>
      <c r="E32" s="6">
        <v>47.4</v>
      </c>
      <c r="F32" s="6">
        <v>427</v>
      </c>
      <c r="G32" s="6">
        <v>12</v>
      </c>
      <c r="H32" s="33">
        <v>44679</v>
      </c>
      <c r="I32" s="6">
        <v>35.58</v>
      </c>
      <c r="J32" s="6">
        <v>8.9499999999999993</v>
      </c>
      <c r="K32" s="6">
        <v>23.83</v>
      </c>
      <c r="L32" s="6">
        <v>1</v>
      </c>
      <c r="M32" s="6">
        <v>0</v>
      </c>
      <c r="N32" s="6">
        <f>IF(COUNTIF('IPLPlayerAuctionData (20-22)'!A:A,'IPL22 - Most Wickets'!B32)=0,0,1)</f>
        <v>1</v>
      </c>
    </row>
    <row r="33" spans="1:14" ht="15.75" customHeight="1" x14ac:dyDescent="0.2">
      <c r="A33" s="6">
        <v>31</v>
      </c>
      <c r="B33" s="6" t="s">
        <v>664</v>
      </c>
      <c r="C33" s="6">
        <v>7</v>
      </c>
      <c r="D33" s="6">
        <v>7</v>
      </c>
      <c r="E33" s="6">
        <v>25.5</v>
      </c>
      <c r="F33" s="6">
        <v>237</v>
      </c>
      <c r="G33" s="6">
        <v>11</v>
      </c>
      <c r="H33" s="33">
        <v>44643</v>
      </c>
      <c r="I33" s="6">
        <v>21.54</v>
      </c>
      <c r="J33" s="6">
        <v>9.17</v>
      </c>
      <c r="K33" s="6">
        <v>14.09</v>
      </c>
      <c r="L33" s="6">
        <v>0</v>
      </c>
      <c r="M33" s="6">
        <v>0</v>
      </c>
      <c r="N33" s="6">
        <f>IF(COUNTIF('IPLPlayerAuctionData (20-22)'!A:A,'IPL22 - Most Wickets'!B33)=0,0,1)</f>
        <v>1</v>
      </c>
    </row>
    <row r="34" spans="1:14" ht="15.75" customHeight="1" x14ac:dyDescent="0.2">
      <c r="A34" s="6">
        <v>32</v>
      </c>
      <c r="B34" s="6" t="s">
        <v>350</v>
      </c>
      <c r="C34" s="6">
        <v>9</v>
      </c>
      <c r="D34" s="6">
        <v>9</v>
      </c>
      <c r="E34" s="6">
        <v>32</v>
      </c>
      <c r="F34" s="6">
        <v>296</v>
      </c>
      <c r="G34" s="6">
        <v>11</v>
      </c>
      <c r="H34" s="6" t="s">
        <v>2859</v>
      </c>
      <c r="I34" s="6">
        <v>26.9</v>
      </c>
      <c r="J34" s="6">
        <v>9.25</v>
      </c>
      <c r="K34" s="6">
        <v>17.45</v>
      </c>
      <c r="L34" s="6">
        <v>0</v>
      </c>
      <c r="M34" s="6">
        <v>0</v>
      </c>
      <c r="N34" s="6">
        <f>IF(COUNTIF('IPLPlayerAuctionData (20-22)'!A:A,'IPL22 - Most Wickets'!B34)=0,0,1)</f>
        <v>1</v>
      </c>
    </row>
    <row r="35" spans="1:14" ht="15.75" customHeight="1" x14ac:dyDescent="0.2">
      <c r="A35" s="6">
        <v>33</v>
      </c>
      <c r="B35" s="6" t="s">
        <v>202</v>
      </c>
      <c r="C35" s="6">
        <v>14</v>
      </c>
      <c r="D35" s="6">
        <v>12</v>
      </c>
      <c r="E35" s="6">
        <v>38</v>
      </c>
      <c r="F35" s="6">
        <v>265</v>
      </c>
      <c r="G35" s="6">
        <v>10</v>
      </c>
      <c r="H35" s="33">
        <v>44639</v>
      </c>
      <c r="I35" s="6">
        <v>26.5</v>
      </c>
      <c r="J35" s="6">
        <v>6.97</v>
      </c>
      <c r="K35" s="6">
        <v>22.8</v>
      </c>
      <c r="L35" s="6">
        <v>0</v>
      </c>
      <c r="M35" s="6">
        <v>0</v>
      </c>
      <c r="N35" s="6">
        <f>IF(COUNTIF('IPLPlayerAuctionData (20-22)'!A:A,'IPL22 - Most Wickets'!B35)=0,0,1)</f>
        <v>1</v>
      </c>
    </row>
    <row r="36" spans="1:14" ht="15.75" customHeight="1" x14ac:dyDescent="0.2">
      <c r="A36" s="6">
        <v>34</v>
      </c>
      <c r="B36" s="6" t="s">
        <v>389</v>
      </c>
      <c r="C36" s="6">
        <v>14</v>
      </c>
      <c r="D36" s="6">
        <v>14</v>
      </c>
      <c r="E36" s="6">
        <v>50</v>
      </c>
      <c r="F36" s="6">
        <v>385</v>
      </c>
      <c r="G36" s="6">
        <v>10</v>
      </c>
      <c r="H36" s="6" t="s">
        <v>2860</v>
      </c>
      <c r="I36" s="6">
        <v>38.5</v>
      </c>
      <c r="J36" s="6">
        <v>7.7</v>
      </c>
      <c r="K36" s="6">
        <v>30</v>
      </c>
      <c r="L36" s="6">
        <v>0</v>
      </c>
      <c r="M36" s="6">
        <v>0</v>
      </c>
      <c r="N36" s="6">
        <f>IF(COUNTIF('IPLPlayerAuctionData (20-22)'!A:A,'IPL22 - Most Wickets'!B36)=0,0,1)</f>
        <v>1</v>
      </c>
    </row>
    <row r="37" spans="1:14" ht="15.75" customHeight="1" x14ac:dyDescent="0.2">
      <c r="A37" s="6">
        <v>35</v>
      </c>
      <c r="B37" s="6" t="s">
        <v>648</v>
      </c>
      <c r="C37" s="6">
        <v>14</v>
      </c>
      <c r="D37" s="6">
        <v>14</v>
      </c>
      <c r="E37" s="6">
        <v>56</v>
      </c>
      <c r="F37" s="6">
        <v>312</v>
      </c>
      <c r="G37" s="6">
        <v>9</v>
      </c>
      <c r="H37" s="33">
        <v>44613</v>
      </c>
      <c r="I37" s="6">
        <v>34.659999999999997</v>
      </c>
      <c r="J37" s="6">
        <v>5.57</v>
      </c>
      <c r="K37" s="6">
        <v>37.33</v>
      </c>
      <c r="L37" s="6">
        <v>0</v>
      </c>
      <c r="M37" s="6">
        <v>0</v>
      </c>
      <c r="N37" s="6">
        <f>IF(COUNTIF('IPLPlayerAuctionData (20-22)'!A:A,'IPL22 - Most Wickets'!B37)=0,0,1)</f>
        <v>1</v>
      </c>
    </row>
    <row r="38" spans="1:14" ht="15.75" customHeight="1" x14ac:dyDescent="0.2">
      <c r="A38" s="6">
        <v>36</v>
      </c>
      <c r="B38" s="6" t="s">
        <v>239</v>
      </c>
      <c r="C38" s="6">
        <v>8</v>
      </c>
      <c r="D38" s="6">
        <v>8</v>
      </c>
      <c r="E38" s="6">
        <v>29</v>
      </c>
      <c r="F38" s="6">
        <v>228</v>
      </c>
      <c r="G38" s="6">
        <v>9</v>
      </c>
      <c r="H38" s="33">
        <v>44606</v>
      </c>
      <c r="I38" s="6">
        <v>25.33</v>
      </c>
      <c r="J38" s="6">
        <v>7.86</v>
      </c>
      <c r="K38" s="6">
        <v>19.329999999999998</v>
      </c>
      <c r="L38" s="6">
        <v>0</v>
      </c>
      <c r="M38" s="6">
        <v>0</v>
      </c>
      <c r="N38" s="6">
        <f>IF(COUNTIF('IPLPlayerAuctionData (20-22)'!A:A,'IPL22 - Most Wickets'!B38)=0,0,1)</f>
        <v>1</v>
      </c>
    </row>
    <row r="39" spans="1:14" ht="15.75" customHeight="1" x14ac:dyDescent="0.2">
      <c r="A39" s="6">
        <v>37</v>
      </c>
      <c r="B39" s="6" t="s">
        <v>439</v>
      </c>
      <c r="C39" s="6">
        <v>12</v>
      </c>
      <c r="D39" s="6">
        <v>12</v>
      </c>
      <c r="E39" s="6">
        <v>44</v>
      </c>
      <c r="F39" s="6">
        <v>384</v>
      </c>
      <c r="G39" s="6">
        <v>9</v>
      </c>
      <c r="H39" s="33">
        <v>44609</v>
      </c>
      <c r="I39" s="6">
        <v>42.66</v>
      </c>
      <c r="J39" s="6">
        <v>8.7200000000000006</v>
      </c>
      <c r="K39" s="6">
        <v>29.33</v>
      </c>
      <c r="L39" s="6">
        <v>0</v>
      </c>
      <c r="M39" s="6">
        <v>0</v>
      </c>
      <c r="N39" s="6">
        <f>IF(COUNTIF('IPLPlayerAuctionData (20-22)'!A:A,'IPL22 - Most Wickets'!B39)=0,0,1)</f>
        <v>0</v>
      </c>
    </row>
    <row r="40" spans="1:14" ht="15.75" customHeight="1" x14ac:dyDescent="0.2">
      <c r="A40" s="6">
        <v>38</v>
      </c>
      <c r="B40" s="6" t="s">
        <v>385</v>
      </c>
      <c r="C40" s="6">
        <v>6</v>
      </c>
      <c r="D40" s="6">
        <v>6</v>
      </c>
      <c r="E40" s="6">
        <v>22.2</v>
      </c>
      <c r="F40" s="6">
        <v>217</v>
      </c>
      <c r="G40" s="6">
        <v>9</v>
      </c>
      <c r="H40" s="6" t="s">
        <v>2861</v>
      </c>
      <c r="I40" s="6">
        <v>24.11</v>
      </c>
      <c r="J40" s="6">
        <v>9.7100000000000009</v>
      </c>
      <c r="K40" s="6">
        <v>14.88</v>
      </c>
      <c r="L40" s="6">
        <v>0</v>
      </c>
      <c r="M40" s="6">
        <v>0</v>
      </c>
      <c r="N40" s="6">
        <f>IF(COUNTIF('IPLPlayerAuctionData (20-22)'!A:A,'IPL22 - Most Wickets'!B40)=0,0,1)</f>
        <v>1</v>
      </c>
    </row>
    <row r="41" spans="1:14" ht="15.75" customHeight="1" x14ac:dyDescent="0.2">
      <c r="A41" s="6">
        <v>39</v>
      </c>
      <c r="B41" s="6" t="s">
        <v>520</v>
      </c>
      <c r="C41" s="6">
        <v>15</v>
      </c>
      <c r="D41" s="6">
        <v>15</v>
      </c>
      <c r="E41" s="6">
        <v>51</v>
      </c>
      <c r="F41" s="6">
        <v>514</v>
      </c>
      <c r="G41" s="6">
        <v>9</v>
      </c>
      <c r="H41" s="6" t="s">
        <v>2862</v>
      </c>
      <c r="I41" s="6">
        <v>57.11</v>
      </c>
      <c r="J41" s="6">
        <v>10.07</v>
      </c>
      <c r="K41" s="6">
        <v>34</v>
      </c>
      <c r="L41" s="6">
        <v>0</v>
      </c>
      <c r="M41" s="6">
        <v>0</v>
      </c>
      <c r="N41" s="6">
        <f>IF(COUNTIF('IPLPlayerAuctionData (20-22)'!A:A,'IPL22 - Most Wickets'!B41)=0,0,1)</f>
        <v>1</v>
      </c>
    </row>
    <row r="42" spans="1:14" ht="15.75" customHeight="1" x14ac:dyDescent="0.2">
      <c r="A42" s="6">
        <v>40</v>
      </c>
      <c r="B42" s="6" t="s">
        <v>229</v>
      </c>
      <c r="C42" s="6">
        <v>10</v>
      </c>
      <c r="D42" s="6">
        <v>10</v>
      </c>
      <c r="E42" s="6">
        <v>23.5</v>
      </c>
      <c r="F42" s="6">
        <v>158</v>
      </c>
      <c r="G42" s="6">
        <v>8</v>
      </c>
      <c r="H42" s="33">
        <v>44633</v>
      </c>
      <c r="I42" s="6">
        <v>19.75</v>
      </c>
      <c r="J42" s="6">
        <v>6.62</v>
      </c>
      <c r="K42" s="6">
        <v>17.87</v>
      </c>
      <c r="L42" s="6">
        <v>0</v>
      </c>
      <c r="M42" s="6">
        <v>0</v>
      </c>
      <c r="N42" s="6">
        <f>IF(COUNTIF('IPLPlayerAuctionData (20-22)'!A:A,'IPL22 - Most Wickets'!B42)=0,0,1)</f>
        <v>1</v>
      </c>
    </row>
    <row r="43" spans="1:14" ht="15.75" customHeight="1" x14ac:dyDescent="0.2">
      <c r="A43" s="6">
        <v>41</v>
      </c>
      <c r="B43" s="6" t="s">
        <v>448</v>
      </c>
      <c r="C43" s="6">
        <v>15</v>
      </c>
      <c r="D43" s="6">
        <v>10</v>
      </c>
      <c r="E43" s="6">
        <v>30.3</v>
      </c>
      <c r="F43" s="6">
        <v>222</v>
      </c>
      <c r="G43" s="6">
        <v>8</v>
      </c>
      <c r="H43" s="33">
        <v>44637</v>
      </c>
      <c r="I43" s="6">
        <v>27.75</v>
      </c>
      <c r="J43" s="6">
        <v>7.27</v>
      </c>
      <c r="K43" s="6">
        <v>22.87</v>
      </c>
      <c r="L43" s="6">
        <v>0</v>
      </c>
      <c r="M43" s="6">
        <v>0</v>
      </c>
      <c r="N43" s="6">
        <f>IF(COUNTIF('IPLPlayerAuctionData (20-22)'!A:A,'IPL22 - Most Wickets'!B43)=0,0,1)</f>
        <v>1</v>
      </c>
    </row>
    <row r="44" spans="1:14" ht="15.75" customHeight="1" x14ac:dyDescent="0.2">
      <c r="A44" s="6">
        <v>42</v>
      </c>
      <c r="B44" s="6" t="s">
        <v>240</v>
      </c>
      <c r="C44" s="6">
        <v>8</v>
      </c>
      <c r="D44" s="6">
        <v>8</v>
      </c>
      <c r="E44" s="6">
        <v>32</v>
      </c>
      <c r="F44" s="6">
        <v>244</v>
      </c>
      <c r="G44" s="6">
        <v>8</v>
      </c>
      <c r="H44" s="33">
        <v>44638</v>
      </c>
      <c r="I44" s="6">
        <v>30.5</v>
      </c>
      <c r="J44" s="6">
        <v>7.62</v>
      </c>
      <c r="K44" s="6">
        <v>24</v>
      </c>
      <c r="L44" s="6">
        <v>0</v>
      </c>
      <c r="M44" s="6">
        <v>0</v>
      </c>
      <c r="N44" s="6">
        <f>IF(COUNTIF('IPLPlayerAuctionData (20-22)'!A:A,'IPL22 - Most Wickets'!B44)=0,0,1)</f>
        <v>1</v>
      </c>
    </row>
    <row r="45" spans="1:14" ht="15.75" customHeight="1" x14ac:dyDescent="0.2">
      <c r="A45" s="6">
        <v>43</v>
      </c>
      <c r="B45" s="6" t="s">
        <v>283</v>
      </c>
      <c r="C45" s="6">
        <v>8</v>
      </c>
      <c r="D45" s="6">
        <v>8</v>
      </c>
      <c r="E45" s="6">
        <v>28</v>
      </c>
      <c r="F45" s="6">
        <v>236</v>
      </c>
      <c r="G45" s="6">
        <v>8</v>
      </c>
      <c r="H45" s="33">
        <v>44616</v>
      </c>
      <c r="I45" s="6">
        <v>29.5</v>
      </c>
      <c r="J45" s="6">
        <v>8.42</v>
      </c>
      <c r="K45" s="6">
        <v>21</v>
      </c>
      <c r="L45" s="6">
        <v>0</v>
      </c>
      <c r="M45" s="6">
        <v>0</v>
      </c>
      <c r="N45" s="6">
        <f>IF(COUNTIF('IPLPlayerAuctionData (20-22)'!A:A,'IPL22 - Most Wickets'!B45)=0,0,1)</f>
        <v>1</v>
      </c>
    </row>
    <row r="46" spans="1:14" ht="15.75" customHeight="1" x14ac:dyDescent="0.2">
      <c r="A46" s="6">
        <v>44</v>
      </c>
      <c r="B46" s="6" t="s">
        <v>203</v>
      </c>
      <c r="C46" s="6">
        <v>7</v>
      </c>
      <c r="D46" s="6">
        <v>7</v>
      </c>
      <c r="E46" s="6">
        <v>25.1</v>
      </c>
      <c r="F46" s="6">
        <v>237</v>
      </c>
      <c r="G46" s="6">
        <v>8</v>
      </c>
      <c r="H46" s="33">
        <v>44671</v>
      </c>
      <c r="I46" s="6">
        <v>29.62</v>
      </c>
      <c r="J46" s="6">
        <v>9.41</v>
      </c>
      <c r="K46" s="6">
        <v>18.87</v>
      </c>
      <c r="L46" s="6">
        <v>1</v>
      </c>
      <c r="M46" s="6">
        <v>0</v>
      </c>
      <c r="N46" s="6">
        <f>IF(COUNTIF('IPLPlayerAuctionData (20-22)'!A:A,'IPL22 - Most Wickets'!B46)=0,0,1)</f>
        <v>1</v>
      </c>
    </row>
    <row r="47" spans="1:14" ht="15.75" customHeight="1" x14ac:dyDescent="0.2">
      <c r="A47" s="6">
        <v>45</v>
      </c>
      <c r="B47" s="6" t="s">
        <v>174</v>
      </c>
      <c r="C47" s="6">
        <v>5</v>
      </c>
      <c r="D47" s="6">
        <v>5</v>
      </c>
      <c r="E47" s="6">
        <v>18</v>
      </c>
      <c r="F47" s="6">
        <v>140</v>
      </c>
      <c r="G47" s="6">
        <v>7</v>
      </c>
      <c r="H47" s="33">
        <v>44604</v>
      </c>
      <c r="I47" s="6">
        <v>20</v>
      </c>
      <c r="J47" s="6">
        <v>7.77</v>
      </c>
      <c r="K47" s="6">
        <v>15.42</v>
      </c>
      <c r="L47" s="6">
        <v>0</v>
      </c>
      <c r="M47" s="6">
        <v>0</v>
      </c>
      <c r="N47" s="6">
        <f>IF(COUNTIF('IPLPlayerAuctionData (20-22)'!A:A,'IPL22 - Most Wickets'!B47)=0,0,1)</f>
        <v>1</v>
      </c>
    </row>
    <row r="48" spans="1:14" ht="15.75" customHeight="1" x14ac:dyDescent="0.2">
      <c r="A48" s="6">
        <v>46</v>
      </c>
      <c r="B48" s="6" t="s">
        <v>221</v>
      </c>
      <c r="C48" s="6">
        <v>8</v>
      </c>
      <c r="D48" s="6">
        <v>8</v>
      </c>
      <c r="E48" s="6">
        <v>32</v>
      </c>
      <c r="F48" s="6">
        <v>274</v>
      </c>
      <c r="G48" s="6">
        <v>7</v>
      </c>
      <c r="H48" s="33">
        <v>44645</v>
      </c>
      <c r="I48" s="6">
        <v>39.14</v>
      </c>
      <c r="J48" s="6">
        <v>8.56</v>
      </c>
      <c r="K48" s="6">
        <v>27.42</v>
      </c>
      <c r="L48" s="6">
        <v>0</v>
      </c>
      <c r="M48" s="6">
        <v>0</v>
      </c>
      <c r="N48" s="6">
        <f>IF(COUNTIF('IPLPlayerAuctionData (20-22)'!A:A,'IPL22 - Most Wickets'!B48)=0,0,1)</f>
        <v>1</v>
      </c>
    </row>
    <row r="49" spans="1:14" ht="15.75" customHeight="1" x14ac:dyDescent="0.2">
      <c r="A49" s="6">
        <v>47</v>
      </c>
      <c r="B49" s="6" t="s">
        <v>95</v>
      </c>
      <c r="C49" s="6">
        <v>9</v>
      </c>
      <c r="D49" s="6">
        <v>9</v>
      </c>
      <c r="E49" s="6">
        <v>30</v>
      </c>
      <c r="F49" s="6">
        <v>264</v>
      </c>
      <c r="G49" s="6">
        <v>7</v>
      </c>
      <c r="H49" s="6" t="s">
        <v>2863</v>
      </c>
      <c r="I49" s="6">
        <v>37.71</v>
      </c>
      <c r="J49" s="6">
        <v>8.8000000000000007</v>
      </c>
      <c r="K49" s="6">
        <v>25.71</v>
      </c>
      <c r="L49" s="6">
        <v>0</v>
      </c>
      <c r="M49" s="6">
        <v>0</v>
      </c>
      <c r="N49" s="6">
        <f>IF(COUNTIF('IPLPlayerAuctionData (20-22)'!A:A,'IPL22 - Most Wickets'!B49)=0,0,1)</f>
        <v>1</v>
      </c>
    </row>
    <row r="50" spans="1:14" ht="15.75" customHeight="1" x14ac:dyDescent="0.2">
      <c r="A50" s="6">
        <v>48</v>
      </c>
      <c r="B50" s="6" t="s">
        <v>253</v>
      </c>
      <c r="C50" s="6">
        <v>5</v>
      </c>
      <c r="D50" s="6">
        <v>5</v>
      </c>
      <c r="E50" s="6">
        <v>19.5</v>
      </c>
      <c r="F50" s="6">
        <v>212</v>
      </c>
      <c r="G50" s="6">
        <v>7</v>
      </c>
      <c r="H50" s="33">
        <v>44642</v>
      </c>
      <c r="I50" s="6">
        <v>30.28</v>
      </c>
      <c r="J50" s="6">
        <v>10.68</v>
      </c>
      <c r="K50" s="6">
        <v>17</v>
      </c>
      <c r="L50" s="6">
        <v>0</v>
      </c>
      <c r="M50" s="6">
        <v>0</v>
      </c>
      <c r="N50" s="6">
        <f>IF(COUNTIF('IPLPlayerAuctionData (20-22)'!A:A,'IPL22 - Most Wickets'!B50)=0,0,1)</f>
        <v>1</v>
      </c>
    </row>
    <row r="51" spans="1:14" ht="15.75" customHeight="1" x14ac:dyDescent="0.2">
      <c r="A51" s="6">
        <v>49</v>
      </c>
      <c r="B51" s="6" t="s">
        <v>163</v>
      </c>
      <c r="C51" s="6">
        <v>13</v>
      </c>
      <c r="D51" s="6">
        <v>10</v>
      </c>
      <c r="E51" s="6">
        <v>24</v>
      </c>
      <c r="F51" s="6">
        <v>165</v>
      </c>
      <c r="G51" s="6">
        <v>6</v>
      </c>
      <c r="H51" s="33">
        <v>44614</v>
      </c>
      <c r="I51" s="6">
        <v>27.5</v>
      </c>
      <c r="J51" s="6">
        <v>6.87</v>
      </c>
      <c r="K51" s="6">
        <v>24</v>
      </c>
      <c r="L51" s="6">
        <v>0</v>
      </c>
      <c r="M51" s="6">
        <v>0</v>
      </c>
      <c r="N51" s="6">
        <f>IF(COUNTIF('IPLPlayerAuctionData (20-22)'!A:A,'IPL22 - Most Wickets'!B51)=0,0,1)</f>
        <v>1</v>
      </c>
    </row>
    <row r="52" spans="1:14" ht="15.75" customHeight="1" x14ac:dyDescent="0.2">
      <c r="A52" s="6">
        <v>50</v>
      </c>
      <c r="B52" s="6" t="s">
        <v>645</v>
      </c>
      <c r="C52" s="6">
        <v>13</v>
      </c>
      <c r="D52" s="6">
        <v>13</v>
      </c>
      <c r="E52" s="6">
        <v>43</v>
      </c>
      <c r="F52" s="6">
        <v>321</v>
      </c>
      <c r="G52" s="6">
        <v>6</v>
      </c>
      <c r="H52" s="33">
        <v>44602</v>
      </c>
      <c r="I52" s="6">
        <v>53.5</v>
      </c>
      <c r="J52" s="6">
        <v>7.46</v>
      </c>
      <c r="K52" s="6">
        <v>43</v>
      </c>
      <c r="L52" s="6">
        <v>0</v>
      </c>
      <c r="M52" s="6">
        <v>0</v>
      </c>
      <c r="N52" s="6">
        <f>IF(COUNTIF('IPLPlayerAuctionData (20-22)'!A:A,'IPL22 - Most Wickets'!B52)=0,0,1)</f>
        <v>1</v>
      </c>
    </row>
    <row r="53" spans="1:14" ht="15.75" customHeight="1" x14ac:dyDescent="0.2">
      <c r="A53" s="6">
        <v>51</v>
      </c>
      <c r="B53" s="6" t="s">
        <v>2787</v>
      </c>
      <c r="C53" s="6">
        <v>5</v>
      </c>
      <c r="D53" s="6">
        <v>5</v>
      </c>
      <c r="E53" s="6">
        <v>16</v>
      </c>
      <c r="F53" s="6">
        <v>121</v>
      </c>
      <c r="G53" s="6">
        <v>6</v>
      </c>
      <c r="H53" s="33">
        <v>44599</v>
      </c>
      <c r="I53" s="6">
        <v>20.16</v>
      </c>
      <c r="J53" s="6">
        <v>7.56</v>
      </c>
      <c r="K53" s="6">
        <v>16</v>
      </c>
      <c r="L53" s="6">
        <v>0</v>
      </c>
      <c r="M53" s="6">
        <v>0</v>
      </c>
      <c r="N53" s="6">
        <f>IF(COUNTIF('IPLPlayerAuctionData (20-22)'!A:A,'IPL22 - Most Wickets'!B53)=0,0,1)</f>
        <v>0</v>
      </c>
    </row>
    <row r="54" spans="1:14" ht="15.75" customHeight="1" x14ac:dyDescent="0.2">
      <c r="A54" s="6">
        <v>52</v>
      </c>
      <c r="B54" s="6" t="s">
        <v>286</v>
      </c>
      <c r="C54" s="6">
        <v>6</v>
      </c>
      <c r="D54" s="6">
        <v>6</v>
      </c>
      <c r="E54" s="6">
        <v>19</v>
      </c>
      <c r="F54" s="6">
        <v>156</v>
      </c>
      <c r="G54" s="6">
        <v>6</v>
      </c>
      <c r="H54" s="6" t="s">
        <v>2864</v>
      </c>
      <c r="I54" s="6">
        <v>26</v>
      </c>
      <c r="J54" s="6">
        <v>8.2100000000000009</v>
      </c>
      <c r="K54" s="6">
        <v>19</v>
      </c>
      <c r="L54" s="6">
        <v>0</v>
      </c>
      <c r="M54" s="6">
        <v>0</v>
      </c>
      <c r="N54" s="6">
        <f>IF(COUNTIF('IPLPlayerAuctionData (20-22)'!A:A,'IPL22 - Most Wickets'!B54)=0,0,1)</f>
        <v>1</v>
      </c>
    </row>
    <row r="55" spans="1:14" ht="15.75" customHeight="1" x14ac:dyDescent="0.2">
      <c r="A55" s="6">
        <v>53</v>
      </c>
      <c r="B55" s="6" t="s">
        <v>340</v>
      </c>
      <c r="C55" s="6">
        <v>11</v>
      </c>
      <c r="D55" s="6">
        <v>11</v>
      </c>
      <c r="E55" s="6">
        <v>39</v>
      </c>
      <c r="F55" s="6">
        <v>332</v>
      </c>
      <c r="G55" s="6">
        <v>6</v>
      </c>
      <c r="H55" s="33">
        <v>44583</v>
      </c>
      <c r="I55" s="6">
        <v>55.33</v>
      </c>
      <c r="J55" s="6">
        <v>8.51</v>
      </c>
      <c r="K55" s="6">
        <v>39</v>
      </c>
      <c r="L55" s="6">
        <v>0</v>
      </c>
      <c r="M55" s="6">
        <v>0</v>
      </c>
      <c r="N55" s="6">
        <f>IF(COUNTIF('IPLPlayerAuctionData (20-22)'!A:A,'IPL22 - Most Wickets'!B55)=0,0,1)</f>
        <v>1</v>
      </c>
    </row>
    <row r="56" spans="1:14" ht="15.75" customHeight="1" x14ac:dyDescent="0.2">
      <c r="A56" s="6">
        <v>54</v>
      </c>
      <c r="B56" s="6" t="s">
        <v>347</v>
      </c>
      <c r="C56" s="6">
        <v>9</v>
      </c>
      <c r="D56" s="6">
        <v>8</v>
      </c>
      <c r="E56" s="6">
        <v>28</v>
      </c>
      <c r="F56" s="6">
        <v>239</v>
      </c>
      <c r="G56" s="6">
        <v>6</v>
      </c>
      <c r="H56" s="33">
        <v>44613</v>
      </c>
      <c r="I56" s="6">
        <v>39.83</v>
      </c>
      <c r="J56" s="6">
        <v>8.5299999999999994</v>
      </c>
      <c r="K56" s="6">
        <v>28</v>
      </c>
      <c r="L56" s="6">
        <v>0</v>
      </c>
      <c r="M56" s="6">
        <v>0</v>
      </c>
      <c r="N56" s="6">
        <f>IF(COUNTIF('IPLPlayerAuctionData (20-22)'!A:A,'IPL22 - Most Wickets'!B56)=0,0,1)</f>
        <v>1</v>
      </c>
    </row>
    <row r="57" spans="1:14" ht="15.75" customHeight="1" x14ac:dyDescent="0.2">
      <c r="A57" s="6">
        <v>55</v>
      </c>
      <c r="B57" s="6" t="s">
        <v>209</v>
      </c>
      <c r="C57" s="6">
        <v>14</v>
      </c>
      <c r="D57" s="6">
        <v>12</v>
      </c>
      <c r="E57" s="6">
        <v>23</v>
      </c>
      <c r="F57" s="6">
        <v>202</v>
      </c>
      <c r="G57" s="6">
        <v>6</v>
      </c>
      <c r="H57" s="33">
        <v>44647</v>
      </c>
      <c r="I57" s="6">
        <v>33.659999999999997</v>
      </c>
      <c r="J57" s="6">
        <v>8.7799999999999994</v>
      </c>
      <c r="K57" s="6">
        <v>23</v>
      </c>
      <c r="L57" s="6">
        <v>0</v>
      </c>
      <c r="M57" s="6">
        <v>0</v>
      </c>
      <c r="N57" s="6">
        <f>IF(COUNTIF('IPLPlayerAuctionData (20-22)'!A:A,'IPL22 - Most Wickets'!B57)=0,0,1)</f>
        <v>1</v>
      </c>
    </row>
    <row r="58" spans="1:14" ht="15.75" customHeight="1" x14ac:dyDescent="0.2">
      <c r="A58" s="6">
        <v>56</v>
      </c>
      <c r="B58" s="6" t="s">
        <v>278</v>
      </c>
      <c r="C58" s="6">
        <v>5</v>
      </c>
      <c r="D58" s="6">
        <v>3</v>
      </c>
      <c r="E58" s="6">
        <v>6</v>
      </c>
      <c r="F58" s="6">
        <v>54</v>
      </c>
      <c r="G58" s="6">
        <v>6</v>
      </c>
      <c r="H58" s="33">
        <v>44640</v>
      </c>
      <c r="I58" s="6">
        <v>9</v>
      </c>
      <c r="J58" s="6">
        <v>9</v>
      </c>
      <c r="K58" s="6">
        <v>6</v>
      </c>
      <c r="L58" s="6">
        <v>0</v>
      </c>
      <c r="M58" s="6">
        <v>0</v>
      </c>
      <c r="N58" s="6">
        <f>IF(COUNTIF('IPLPlayerAuctionData (20-22)'!A:A,'IPL22 - Most Wickets'!B58)=0,0,1)</f>
        <v>1</v>
      </c>
    </row>
    <row r="59" spans="1:14" ht="15.75" customHeight="1" x14ac:dyDescent="0.2">
      <c r="A59" s="6">
        <v>57</v>
      </c>
      <c r="B59" s="6" t="s">
        <v>181</v>
      </c>
      <c r="C59" s="6">
        <v>5</v>
      </c>
      <c r="D59" s="6">
        <v>5</v>
      </c>
      <c r="E59" s="6">
        <v>20</v>
      </c>
      <c r="F59" s="6">
        <v>190</v>
      </c>
      <c r="G59" s="6">
        <v>6</v>
      </c>
      <c r="H59" s="6" t="s">
        <v>2865</v>
      </c>
      <c r="I59" s="6">
        <v>31.66</v>
      </c>
      <c r="J59" s="6">
        <v>9.5</v>
      </c>
      <c r="K59" s="6">
        <v>20</v>
      </c>
      <c r="L59" s="6">
        <v>0</v>
      </c>
      <c r="M59" s="6">
        <v>0</v>
      </c>
      <c r="N59" s="6">
        <f>IF(COUNTIF('IPLPlayerAuctionData (20-22)'!A:A,'IPL22 - Most Wickets'!B59)=0,0,1)</f>
        <v>1</v>
      </c>
    </row>
    <row r="60" spans="1:14" ht="15.75" customHeight="1" x14ac:dyDescent="0.2">
      <c r="A60" s="6">
        <v>58</v>
      </c>
      <c r="B60" s="6" t="s">
        <v>155</v>
      </c>
      <c r="C60" s="6">
        <v>6</v>
      </c>
      <c r="D60" s="6">
        <v>6</v>
      </c>
      <c r="E60" s="6">
        <v>21</v>
      </c>
      <c r="F60" s="6">
        <v>210</v>
      </c>
      <c r="G60" s="6">
        <v>6</v>
      </c>
      <c r="H60" s="6" t="s">
        <v>2862</v>
      </c>
      <c r="I60" s="6">
        <v>35</v>
      </c>
      <c r="J60" s="6">
        <v>10</v>
      </c>
      <c r="K60" s="6">
        <v>21</v>
      </c>
      <c r="L60" s="6">
        <v>0</v>
      </c>
      <c r="M60" s="6">
        <v>0</v>
      </c>
      <c r="N60" s="6">
        <f>IF(COUNTIF('IPLPlayerAuctionData (20-22)'!A:A,'IPL22 - Most Wickets'!B60)=0,0,1)</f>
        <v>1</v>
      </c>
    </row>
    <row r="61" spans="1:14" ht="15.75" customHeight="1" x14ac:dyDescent="0.2">
      <c r="A61" s="6">
        <v>59</v>
      </c>
      <c r="B61" s="6" t="s">
        <v>335</v>
      </c>
      <c r="C61" s="6">
        <v>5</v>
      </c>
      <c r="D61" s="6">
        <v>5</v>
      </c>
      <c r="E61" s="6">
        <v>17</v>
      </c>
      <c r="F61" s="6">
        <v>190</v>
      </c>
      <c r="G61" s="6">
        <v>6</v>
      </c>
      <c r="H61" s="6" t="s">
        <v>2866</v>
      </c>
      <c r="I61" s="6">
        <v>31.66</v>
      </c>
      <c r="J61" s="6">
        <v>11.17</v>
      </c>
      <c r="K61" s="6">
        <v>17</v>
      </c>
      <c r="L61" s="6">
        <v>0</v>
      </c>
      <c r="M61" s="6">
        <v>0</v>
      </c>
      <c r="N61" s="6">
        <f>IF(COUNTIF('IPLPlayerAuctionData (20-22)'!A:A,'IPL22 - Most Wickets'!B61)=0,0,1)</f>
        <v>1</v>
      </c>
    </row>
    <row r="62" spans="1:14" ht="15.75" customHeight="1" x14ac:dyDescent="0.2">
      <c r="A62" s="6">
        <v>60</v>
      </c>
      <c r="B62" s="6" t="s">
        <v>251</v>
      </c>
      <c r="C62" s="6">
        <v>6</v>
      </c>
      <c r="D62" s="6">
        <v>6</v>
      </c>
      <c r="E62" s="6">
        <v>15</v>
      </c>
      <c r="F62" s="6">
        <v>178</v>
      </c>
      <c r="G62" s="6">
        <v>6</v>
      </c>
      <c r="H62" s="33">
        <v>44681</v>
      </c>
      <c r="I62" s="6">
        <v>29.66</v>
      </c>
      <c r="J62" s="6">
        <v>11.86</v>
      </c>
      <c r="K62" s="6">
        <v>15</v>
      </c>
      <c r="L62" s="6">
        <v>1</v>
      </c>
      <c r="M62" s="6">
        <v>0</v>
      </c>
      <c r="N62" s="6">
        <f>IF(COUNTIF('IPLPlayerAuctionData (20-22)'!A:A,'IPL22 - Most Wickets'!B62)=0,0,1)</f>
        <v>1</v>
      </c>
    </row>
    <row r="63" spans="1:14" ht="15.75" customHeight="1" x14ac:dyDescent="0.2">
      <c r="A63" s="6">
        <v>61</v>
      </c>
      <c r="B63" s="6" t="s">
        <v>646</v>
      </c>
      <c r="C63" s="6">
        <v>10</v>
      </c>
      <c r="D63" s="6">
        <v>10</v>
      </c>
      <c r="E63" s="6">
        <v>33</v>
      </c>
      <c r="F63" s="6">
        <v>248</v>
      </c>
      <c r="G63" s="6">
        <v>5</v>
      </c>
      <c r="H63" s="6" t="s">
        <v>2867</v>
      </c>
      <c r="I63" s="6">
        <v>49.6</v>
      </c>
      <c r="J63" s="6">
        <v>7.51</v>
      </c>
      <c r="K63" s="6">
        <v>39.6</v>
      </c>
      <c r="L63" s="6">
        <v>0</v>
      </c>
      <c r="M63" s="6">
        <v>0</v>
      </c>
      <c r="N63" s="6">
        <f>IF(COUNTIF('IPLPlayerAuctionData (20-22)'!A:A,'IPL22 - Most Wickets'!B63)=0,0,1)</f>
        <v>1</v>
      </c>
    </row>
    <row r="64" spans="1:14" ht="15.75" customHeight="1" x14ac:dyDescent="0.2">
      <c r="A64" s="6">
        <v>62</v>
      </c>
      <c r="B64" s="6" t="s">
        <v>671</v>
      </c>
      <c r="C64" s="6">
        <v>4</v>
      </c>
      <c r="D64" s="6">
        <v>4</v>
      </c>
      <c r="E64" s="6">
        <v>13</v>
      </c>
      <c r="F64" s="6">
        <v>102</v>
      </c>
      <c r="G64" s="6">
        <v>5</v>
      </c>
      <c r="H64" s="33">
        <v>44614</v>
      </c>
      <c r="I64" s="6">
        <v>20.399999999999999</v>
      </c>
      <c r="J64" s="6">
        <v>7.84</v>
      </c>
      <c r="K64" s="6">
        <v>15.6</v>
      </c>
      <c r="L64" s="6">
        <v>0</v>
      </c>
      <c r="M64" s="6">
        <v>0</v>
      </c>
      <c r="N64" s="6">
        <f>IF(COUNTIF('IPLPlayerAuctionData (20-22)'!A:A,'IPL22 - Most Wickets'!B64)=0,0,1)</f>
        <v>0</v>
      </c>
    </row>
    <row r="65" spans="1:14" ht="15.75" customHeight="1" x14ac:dyDescent="0.2">
      <c r="A65" s="6">
        <v>63</v>
      </c>
      <c r="B65" s="6" t="s">
        <v>188</v>
      </c>
      <c r="C65" s="6">
        <v>4</v>
      </c>
      <c r="D65" s="6">
        <v>4</v>
      </c>
      <c r="E65" s="6">
        <v>12</v>
      </c>
      <c r="F65" s="6">
        <v>99</v>
      </c>
      <c r="G65" s="6">
        <v>5</v>
      </c>
      <c r="H65" s="6" t="s">
        <v>2862</v>
      </c>
      <c r="I65" s="6">
        <v>19.8</v>
      </c>
      <c r="J65" s="6">
        <v>8.25</v>
      </c>
      <c r="K65" s="6">
        <v>14.4</v>
      </c>
      <c r="L65" s="6">
        <v>0</v>
      </c>
      <c r="M65" s="6">
        <v>0</v>
      </c>
      <c r="N65" s="6">
        <f>IF(COUNTIF('IPLPlayerAuctionData (20-22)'!A:A,'IPL22 - Most Wickets'!B65)=0,0,1)</f>
        <v>1</v>
      </c>
    </row>
    <row r="66" spans="1:14" ht="15.75" customHeight="1" x14ac:dyDescent="0.2">
      <c r="A66" s="6">
        <v>64</v>
      </c>
      <c r="B66" s="6" t="s">
        <v>119</v>
      </c>
      <c r="C66" s="6">
        <v>5</v>
      </c>
      <c r="D66" s="6">
        <v>5</v>
      </c>
      <c r="E66" s="6">
        <v>16</v>
      </c>
      <c r="F66" s="6">
        <v>152</v>
      </c>
      <c r="G66" s="6">
        <v>5</v>
      </c>
      <c r="H66" s="6" t="s">
        <v>2866</v>
      </c>
      <c r="I66" s="6">
        <v>30.4</v>
      </c>
      <c r="J66" s="6">
        <v>9.5</v>
      </c>
      <c r="K66" s="6">
        <v>19.2</v>
      </c>
      <c r="L66" s="6">
        <v>0</v>
      </c>
      <c r="M66" s="6">
        <v>0</v>
      </c>
      <c r="N66" s="6">
        <f>IF(COUNTIF('IPLPlayerAuctionData (20-22)'!A:A,'IPL22 - Most Wickets'!B66)=0,0,1)</f>
        <v>1</v>
      </c>
    </row>
    <row r="67" spans="1:14" ht="15.75" customHeight="1" x14ac:dyDescent="0.2">
      <c r="A67" s="6">
        <v>65</v>
      </c>
      <c r="B67" s="6" t="s">
        <v>314</v>
      </c>
      <c r="C67" s="6">
        <v>6</v>
      </c>
      <c r="D67" s="6">
        <v>6</v>
      </c>
      <c r="E67" s="6">
        <v>22</v>
      </c>
      <c r="F67" s="6">
        <v>227</v>
      </c>
      <c r="G67" s="6">
        <v>5</v>
      </c>
      <c r="H67" s="6" t="s">
        <v>2868</v>
      </c>
      <c r="I67" s="6">
        <v>45.4</v>
      </c>
      <c r="J67" s="6">
        <v>10.31</v>
      </c>
      <c r="K67" s="6">
        <v>26.4</v>
      </c>
      <c r="L67" s="6">
        <v>0</v>
      </c>
      <c r="M67" s="6">
        <v>0</v>
      </c>
      <c r="N67" s="6">
        <f>IF(COUNTIF('IPLPlayerAuctionData (20-22)'!A:A,'IPL22 - Most Wickets'!B67)=0,0,1)</f>
        <v>1</v>
      </c>
    </row>
    <row r="68" spans="1:14" ht="15.75" customHeight="1" x14ac:dyDescent="0.2">
      <c r="A68" s="6">
        <v>66</v>
      </c>
      <c r="B68" s="6" t="s">
        <v>88</v>
      </c>
      <c r="C68" s="6">
        <v>5</v>
      </c>
      <c r="D68" s="6">
        <v>5</v>
      </c>
      <c r="E68" s="6">
        <v>18.5</v>
      </c>
      <c r="F68" s="6">
        <v>205</v>
      </c>
      <c r="G68" s="6">
        <v>5</v>
      </c>
      <c r="H68" s="6" t="s">
        <v>2869</v>
      </c>
      <c r="I68" s="6">
        <v>41</v>
      </c>
      <c r="J68" s="6">
        <v>10.88</v>
      </c>
      <c r="K68" s="6">
        <v>22.6</v>
      </c>
      <c r="L68" s="6">
        <v>0</v>
      </c>
      <c r="M68" s="6">
        <v>0</v>
      </c>
      <c r="N68" s="6">
        <f>IF(COUNTIF('IPLPlayerAuctionData (20-22)'!A:A,'IPL22 - Most Wickets'!B68)=0,0,1)</f>
        <v>1</v>
      </c>
    </row>
    <row r="69" spans="1:14" ht="15.75" customHeight="1" x14ac:dyDescent="0.2">
      <c r="A69" s="6">
        <v>67</v>
      </c>
      <c r="B69" s="6" t="s">
        <v>228</v>
      </c>
      <c r="C69" s="6">
        <v>6</v>
      </c>
      <c r="D69" s="6">
        <v>6</v>
      </c>
      <c r="E69" s="6">
        <v>19</v>
      </c>
      <c r="F69" s="6">
        <v>130</v>
      </c>
      <c r="G69" s="6">
        <v>4</v>
      </c>
      <c r="H69" s="33">
        <v>44576</v>
      </c>
      <c r="I69" s="6">
        <v>32.5</v>
      </c>
      <c r="J69" s="6">
        <v>6.84</v>
      </c>
      <c r="K69" s="6">
        <v>28.5</v>
      </c>
      <c r="L69" s="6">
        <v>0</v>
      </c>
      <c r="M69" s="6">
        <v>0</v>
      </c>
      <c r="N69" s="6">
        <f>IF(COUNTIF('IPLPlayerAuctionData (20-22)'!A:A,'IPL22 - Most Wickets'!B69)=0,0,1)</f>
        <v>1</v>
      </c>
    </row>
    <row r="70" spans="1:14" ht="15.75" customHeight="1" x14ac:dyDescent="0.2">
      <c r="A70" s="6">
        <v>68</v>
      </c>
      <c r="B70" s="6" t="s">
        <v>319</v>
      </c>
      <c r="C70" s="6">
        <v>6</v>
      </c>
      <c r="D70" s="6">
        <v>6</v>
      </c>
      <c r="E70" s="6">
        <v>18</v>
      </c>
      <c r="F70" s="6">
        <v>138</v>
      </c>
      <c r="G70" s="6">
        <v>4</v>
      </c>
      <c r="H70" s="33">
        <v>44619</v>
      </c>
      <c r="I70" s="6">
        <v>34.5</v>
      </c>
      <c r="J70" s="6">
        <v>7.66</v>
      </c>
      <c r="K70" s="6">
        <v>27</v>
      </c>
      <c r="L70" s="6">
        <v>0</v>
      </c>
      <c r="M70" s="6">
        <v>0</v>
      </c>
      <c r="N70" s="6">
        <f>IF(COUNTIF('IPLPlayerAuctionData (20-22)'!A:A,'IPL22 - Most Wickets'!B70)=0,0,1)</f>
        <v>1</v>
      </c>
    </row>
    <row r="71" spans="1:14" ht="15.75" customHeight="1" x14ac:dyDescent="0.2">
      <c r="A71" s="6">
        <v>69</v>
      </c>
      <c r="B71" s="6" t="s">
        <v>208</v>
      </c>
      <c r="C71" s="6">
        <v>12</v>
      </c>
      <c r="D71" s="6">
        <v>8</v>
      </c>
      <c r="E71" s="6">
        <v>18</v>
      </c>
      <c r="F71" s="6">
        <v>150</v>
      </c>
      <c r="G71" s="6">
        <v>4</v>
      </c>
      <c r="H71" s="33">
        <v>44603</v>
      </c>
      <c r="I71" s="6">
        <v>37.5</v>
      </c>
      <c r="J71" s="6">
        <v>8.33</v>
      </c>
      <c r="K71" s="6">
        <v>27</v>
      </c>
      <c r="L71" s="6">
        <v>0</v>
      </c>
      <c r="M71" s="6">
        <v>0</v>
      </c>
      <c r="N71" s="6">
        <f>IF(COUNTIF('IPLPlayerAuctionData (20-22)'!A:A,'IPL22 - Most Wickets'!B71)=0,0,1)</f>
        <v>1</v>
      </c>
    </row>
    <row r="72" spans="1:14" ht="15.75" customHeight="1" x14ac:dyDescent="0.2">
      <c r="A72" s="6">
        <v>70</v>
      </c>
      <c r="B72" s="6" t="s">
        <v>227</v>
      </c>
      <c r="C72" s="6">
        <v>8</v>
      </c>
      <c r="D72" s="6">
        <v>4</v>
      </c>
      <c r="E72" s="6">
        <v>12</v>
      </c>
      <c r="F72" s="6">
        <v>102</v>
      </c>
      <c r="G72" s="6">
        <v>4</v>
      </c>
      <c r="H72" s="33">
        <v>44617</v>
      </c>
      <c r="I72" s="6">
        <v>25.5</v>
      </c>
      <c r="J72" s="6">
        <v>8.5</v>
      </c>
      <c r="K72" s="6">
        <v>18</v>
      </c>
      <c r="L72" s="6">
        <v>0</v>
      </c>
      <c r="M72" s="6">
        <v>0</v>
      </c>
      <c r="N72" s="6">
        <f>IF(COUNTIF('IPLPlayerAuctionData (20-22)'!A:A,'IPL22 - Most Wickets'!B72)=0,0,1)</f>
        <v>1</v>
      </c>
    </row>
    <row r="73" spans="1:14" ht="15.75" customHeight="1" x14ac:dyDescent="0.2">
      <c r="A73" s="6">
        <v>71</v>
      </c>
      <c r="B73" s="6" t="s">
        <v>485</v>
      </c>
      <c r="C73" s="6">
        <v>11</v>
      </c>
      <c r="D73" s="6">
        <v>6</v>
      </c>
      <c r="E73" s="6">
        <v>14</v>
      </c>
      <c r="F73" s="6">
        <v>125</v>
      </c>
      <c r="G73" s="6">
        <v>4</v>
      </c>
      <c r="H73" s="33">
        <v>44600</v>
      </c>
      <c r="I73" s="6">
        <v>31.25</v>
      </c>
      <c r="J73" s="6">
        <v>8.92</v>
      </c>
      <c r="K73" s="6">
        <v>21</v>
      </c>
      <c r="L73" s="6">
        <v>0</v>
      </c>
      <c r="M73" s="6">
        <v>0</v>
      </c>
      <c r="N73" s="6">
        <f>IF(COUNTIF('IPLPlayerAuctionData (20-22)'!A:A,'IPL22 - Most Wickets'!B73)=0,0,1)</f>
        <v>1</v>
      </c>
    </row>
    <row r="74" spans="1:14" ht="15.75" customHeight="1" x14ac:dyDescent="0.2">
      <c r="A74" s="6">
        <v>72</v>
      </c>
      <c r="B74" s="6" t="s">
        <v>167</v>
      </c>
      <c r="C74" s="6">
        <v>5</v>
      </c>
      <c r="D74" s="6">
        <v>5</v>
      </c>
      <c r="E74" s="6">
        <v>16</v>
      </c>
      <c r="F74" s="6">
        <v>146</v>
      </c>
      <c r="G74" s="6">
        <v>4</v>
      </c>
      <c r="H74" s="33">
        <v>44646</v>
      </c>
      <c r="I74" s="6">
        <v>36.5</v>
      </c>
      <c r="J74" s="6">
        <v>9.1199999999999992</v>
      </c>
      <c r="K74" s="6">
        <v>24</v>
      </c>
      <c r="L74" s="6">
        <v>0</v>
      </c>
      <c r="M74" s="6">
        <v>0</v>
      </c>
      <c r="N74" s="6">
        <f>IF(COUNTIF('IPLPlayerAuctionData (20-22)'!A:A,'IPL22 - Most Wickets'!B74)=0,0,1)</f>
        <v>1</v>
      </c>
    </row>
    <row r="75" spans="1:14" ht="15.75" customHeight="1" x14ac:dyDescent="0.2">
      <c r="A75" s="6">
        <v>73</v>
      </c>
      <c r="B75" s="6" t="s">
        <v>650</v>
      </c>
      <c r="C75" s="6">
        <v>16</v>
      </c>
      <c r="D75" s="6">
        <v>14</v>
      </c>
      <c r="E75" s="6">
        <v>35</v>
      </c>
      <c r="F75" s="6">
        <v>336</v>
      </c>
      <c r="G75" s="6">
        <v>4</v>
      </c>
      <c r="H75" s="33">
        <v>44618</v>
      </c>
      <c r="I75" s="6">
        <v>84</v>
      </c>
      <c r="J75" s="6">
        <v>9.6</v>
      </c>
      <c r="K75" s="6">
        <v>52.5</v>
      </c>
      <c r="L75" s="6">
        <v>0</v>
      </c>
      <c r="M75" s="6">
        <v>0</v>
      </c>
      <c r="N75" s="6">
        <f>IF(COUNTIF('IPLPlayerAuctionData (20-22)'!A:A,'IPL22 - Most Wickets'!B75)=0,0,1)</f>
        <v>1</v>
      </c>
    </row>
    <row r="76" spans="1:14" ht="15.75" customHeight="1" x14ac:dyDescent="0.2">
      <c r="A76" s="6">
        <v>74</v>
      </c>
      <c r="B76" s="6" t="s">
        <v>222</v>
      </c>
      <c r="C76" s="6">
        <v>11</v>
      </c>
      <c r="D76" s="6">
        <v>5</v>
      </c>
      <c r="E76" s="6">
        <v>7</v>
      </c>
      <c r="F76" s="6">
        <v>79</v>
      </c>
      <c r="G76" s="6">
        <v>4</v>
      </c>
      <c r="H76" s="33">
        <v>44643</v>
      </c>
      <c r="I76" s="6">
        <v>19.75</v>
      </c>
      <c r="J76" s="6">
        <v>11.28</v>
      </c>
      <c r="K76" s="6">
        <v>10.5</v>
      </c>
      <c r="L76" s="6">
        <v>0</v>
      </c>
      <c r="M76" s="6">
        <v>0</v>
      </c>
      <c r="N76" s="6">
        <f>IF(COUNTIF('IPLPlayerAuctionData (20-22)'!A:A,'IPL22 - Most Wickets'!B76)=0,0,1)</f>
        <v>1</v>
      </c>
    </row>
    <row r="77" spans="1:14" ht="15.75" customHeight="1" x14ac:dyDescent="0.2">
      <c r="A77" s="6">
        <v>75</v>
      </c>
      <c r="B77" s="6" t="s">
        <v>258</v>
      </c>
      <c r="C77" s="6">
        <v>3</v>
      </c>
      <c r="D77" s="6">
        <v>3</v>
      </c>
      <c r="E77" s="6">
        <v>9</v>
      </c>
      <c r="F77" s="6">
        <v>65</v>
      </c>
      <c r="G77" s="6">
        <v>3</v>
      </c>
      <c r="H77" s="33">
        <v>44611</v>
      </c>
      <c r="I77" s="6">
        <v>21.66</v>
      </c>
      <c r="J77" s="6">
        <v>7.22</v>
      </c>
      <c r="K77" s="6">
        <v>18</v>
      </c>
      <c r="L77" s="6">
        <v>0</v>
      </c>
      <c r="M77" s="6">
        <v>0</v>
      </c>
      <c r="N77" s="6">
        <f>IF(COUNTIF('IPLPlayerAuctionData (20-22)'!A:A,'IPL22 - Most Wickets'!B77)=0,0,1)</f>
        <v>1</v>
      </c>
    </row>
    <row r="78" spans="1:14" ht="15.75" customHeight="1" x14ac:dyDescent="0.2">
      <c r="A78" s="6">
        <v>76</v>
      </c>
      <c r="B78" s="6" t="s">
        <v>128</v>
      </c>
      <c r="C78" s="6">
        <v>3</v>
      </c>
      <c r="D78" s="6">
        <v>3</v>
      </c>
      <c r="E78" s="6">
        <v>11</v>
      </c>
      <c r="F78" s="6">
        <v>84</v>
      </c>
      <c r="G78" s="6">
        <v>3</v>
      </c>
      <c r="H78" s="33">
        <v>44615</v>
      </c>
      <c r="I78" s="6">
        <v>28</v>
      </c>
      <c r="J78" s="6">
        <v>7.63</v>
      </c>
      <c r="K78" s="6">
        <v>22</v>
      </c>
      <c r="L78" s="6">
        <v>0</v>
      </c>
      <c r="M78" s="6">
        <v>0</v>
      </c>
      <c r="N78" s="6">
        <f>IF(COUNTIF('IPLPlayerAuctionData (20-22)'!A:A,'IPL22 - Most Wickets'!B78)=0,0,1)</f>
        <v>1</v>
      </c>
    </row>
    <row r="79" spans="1:14" ht="15.75" customHeight="1" x14ac:dyDescent="0.2">
      <c r="A79" s="6">
        <v>77</v>
      </c>
      <c r="B79" s="6" t="s">
        <v>244</v>
      </c>
      <c r="C79" s="6">
        <v>2</v>
      </c>
      <c r="D79" s="6">
        <v>2</v>
      </c>
      <c r="E79" s="6">
        <v>6</v>
      </c>
      <c r="F79" s="6">
        <v>55</v>
      </c>
      <c r="G79" s="6">
        <v>3</v>
      </c>
      <c r="H79" s="6" t="s">
        <v>2859</v>
      </c>
      <c r="I79" s="6">
        <v>18.329999999999998</v>
      </c>
      <c r="J79" s="6">
        <v>9.16</v>
      </c>
      <c r="K79" s="6">
        <v>12</v>
      </c>
      <c r="L79" s="6">
        <v>0</v>
      </c>
      <c r="M79" s="6">
        <v>0</v>
      </c>
      <c r="N79" s="6">
        <f>IF(COUNTIF('IPLPlayerAuctionData (20-22)'!A:A,'IPL22 - Most Wickets'!B79)=0,0,1)</f>
        <v>1</v>
      </c>
    </row>
    <row r="80" spans="1:14" ht="15.75" customHeight="1" x14ac:dyDescent="0.2">
      <c r="A80" s="6">
        <v>78</v>
      </c>
      <c r="B80" s="6" t="s">
        <v>338</v>
      </c>
      <c r="C80" s="6">
        <v>5</v>
      </c>
      <c r="D80" s="6">
        <v>5</v>
      </c>
      <c r="E80" s="6">
        <v>17.5</v>
      </c>
      <c r="F80" s="6">
        <v>164</v>
      </c>
      <c r="G80" s="6">
        <v>3</v>
      </c>
      <c r="H80" s="33">
        <v>44613</v>
      </c>
      <c r="I80" s="6">
        <v>54.66</v>
      </c>
      <c r="J80" s="6">
        <v>9.19</v>
      </c>
      <c r="K80" s="6">
        <v>35.659999999999997</v>
      </c>
      <c r="L80" s="6">
        <v>0</v>
      </c>
      <c r="M80" s="6">
        <v>0</v>
      </c>
      <c r="N80" s="6">
        <f>IF(COUNTIF('IPLPlayerAuctionData (20-22)'!A:A,'IPL22 - Most Wickets'!B80)=0,0,1)</f>
        <v>1</v>
      </c>
    </row>
    <row r="81" spans="1:14" ht="15.75" customHeight="1" x14ac:dyDescent="0.2">
      <c r="A81" s="6">
        <v>79</v>
      </c>
      <c r="B81" s="6" t="s">
        <v>289</v>
      </c>
      <c r="C81" s="6">
        <v>3</v>
      </c>
      <c r="D81" s="6">
        <v>3</v>
      </c>
      <c r="E81" s="6">
        <v>9</v>
      </c>
      <c r="F81" s="6">
        <v>98</v>
      </c>
      <c r="G81" s="6">
        <v>3</v>
      </c>
      <c r="H81" s="6" t="s">
        <v>2870</v>
      </c>
      <c r="I81" s="6">
        <v>32.659999999999997</v>
      </c>
      <c r="J81" s="6">
        <v>10.88</v>
      </c>
      <c r="K81" s="6">
        <v>18</v>
      </c>
      <c r="L81" s="6">
        <v>0</v>
      </c>
      <c r="M81" s="6">
        <v>0</v>
      </c>
      <c r="N81" s="6">
        <f>IF(COUNTIF('IPLPlayerAuctionData (20-22)'!A:A,'IPL22 - Most Wickets'!B81)=0,0,1)</f>
        <v>1</v>
      </c>
    </row>
    <row r="82" spans="1:14" ht="15.75" customHeight="1" x14ac:dyDescent="0.2">
      <c r="A82" s="6">
        <v>80</v>
      </c>
      <c r="B82" s="6" t="s">
        <v>245</v>
      </c>
      <c r="C82" s="6">
        <v>2</v>
      </c>
      <c r="D82" s="6">
        <v>2</v>
      </c>
      <c r="E82" s="6">
        <v>6</v>
      </c>
      <c r="F82" s="6">
        <v>72</v>
      </c>
      <c r="G82" s="6">
        <v>3</v>
      </c>
      <c r="H82" s="6" t="s">
        <v>2864</v>
      </c>
      <c r="I82" s="6">
        <v>24</v>
      </c>
      <c r="J82" s="6">
        <v>12</v>
      </c>
      <c r="K82" s="6">
        <v>12</v>
      </c>
      <c r="L82" s="6">
        <v>0</v>
      </c>
      <c r="M82" s="6">
        <v>0</v>
      </c>
      <c r="N82" s="6">
        <f>IF(COUNTIF('IPLPlayerAuctionData (20-22)'!A:A,'IPL22 - Most Wickets'!B82)=0,0,1)</f>
        <v>1</v>
      </c>
    </row>
    <row r="83" spans="1:14" ht="15.75" customHeight="1" x14ac:dyDescent="0.2">
      <c r="A83" s="6">
        <v>81</v>
      </c>
      <c r="B83" s="6" t="s">
        <v>115</v>
      </c>
      <c r="C83" s="6">
        <v>13</v>
      </c>
      <c r="D83" s="6">
        <v>2</v>
      </c>
      <c r="E83" s="6">
        <v>2</v>
      </c>
      <c r="F83" s="6">
        <v>11</v>
      </c>
      <c r="G83" s="6">
        <v>2</v>
      </c>
      <c r="H83" s="33">
        <v>44566</v>
      </c>
      <c r="I83" s="6">
        <v>5.5</v>
      </c>
      <c r="J83" s="6">
        <v>5.5</v>
      </c>
      <c r="K83" s="6">
        <v>6</v>
      </c>
      <c r="L83" s="6">
        <v>0</v>
      </c>
      <c r="M83" s="6">
        <v>0</v>
      </c>
      <c r="N83" s="6">
        <f>IF(COUNTIF('IPLPlayerAuctionData (20-22)'!A:A,'IPL22 - Most Wickets'!B83)=0,0,1)</f>
        <v>1</v>
      </c>
    </row>
    <row r="84" spans="1:14" ht="15.75" customHeight="1" x14ac:dyDescent="0.2">
      <c r="A84" s="6">
        <v>82</v>
      </c>
      <c r="B84" s="6" t="s">
        <v>259</v>
      </c>
      <c r="C84" s="6">
        <v>2</v>
      </c>
      <c r="D84" s="6">
        <v>2</v>
      </c>
      <c r="E84" s="6">
        <v>6</v>
      </c>
      <c r="F84" s="6">
        <v>38</v>
      </c>
      <c r="G84" s="6">
        <v>2</v>
      </c>
      <c r="H84" s="33">
        <v>44612</v>
      </c>
      <c r="I84" s="6">
        <v>19</v>
      </c>
      <c r="J84" s="6">
        <v>6.33</v>
      </c>
      <c r="K84" s="6">
        <v>18</v>
      </c>
      <c r="L84" s="6">
        <v>0</v>
      </c>
      <c r="M84" s="6">
        <v>0</v>
      </c>
      <c r="N84" s="6">
        <f>IF(COUNTIF('IPLPlayerAuctionData (20-22)'!A:A,'IPL22 - Most Wickets'!B84)=0,0,1)</f>
        <v>1</v>
      </c>
    </row>
    <row r="85" spans="1:14" ht="15.75" customHeight="1" x14ac:dyDescent="0.2">
      <c r="A85" s="6">
        <v>83</v>
      </c>
      <c r="B85" s="6" t="s">
        <v>801</v>
      </c>
      <c r="C85" s="6">
        <v>2</v>
      </c>
      <c r="D85" s="6">
        <v>2</v>
      </c>
      <c r="E85" s="6">
        <v>6.5</v>
      </c>
      <c r="F85" s="6">
        <v>52</v>
      </c>
      <c r="G85" s="6">
        <v>2</v>
      </c>
      <c r="H85" s="33">
        <v>44616</v>
      </c>
      <c r="I85" s="6">
        <v>26</v>
      </c>
      <c r="J85" s="6">
        <v>7.6</v>
      </c>
      <c r="K85" s="6">
        <v>20.5</v>
      </c>
      <c r="L85" s="6">
        <v>0</v>
      </c>
      <c r="M85" s="6">
        <v>0</v>
      </c>
      <c r="N85" s="6">
        <f>IF(COUNTIF('IPLPlayerAuctionData (20-22)'!A:A,'IPL22 - Most Wickets'!B85)=0,0,1)</f>
        <v>0</v>
      </c>
    </row>
    <row r="86" spans="1:14" ht="15.75" customHeight="1" x14ac:dyDescent="0.2">
      <c r="A86" s="6">
        <v>84</v>
      </c>
      <c r="B86" s="6" t="s">
        <v>295</v>
      </c>
      <c r="C86" s="6">
        <v>5</v>
      </c>
      <c r="D86" s="6">
        <v>5</v>
      </c>
      <c r="E86" s="6">
        <v>20</v>
      </c>
      <c r="F86" s="6">
        <v>153</v>
      </c>
      <c r="G86" s="6">
        <v>2</v>
      </c>
      <c r="H86" s="33">
        <v>44579</v>
      </c>
      <c r="I86" s="6">
        <v>76.5</v>
      </c>
      <c r="J86" s="6">
        <v>7.65</v>
      </c>
      <c r="K86" s="6">
        <v>60</v>
      </c>
      <c r="L86" s="6">
        <v>0</v>
      </c>
      <c r="M86" s="6">
        <v>0</v>
      </c>
      <c r="N86" s="6">
        <f>IF(COUNTIF('IPLPlayerAuctionData (20-22)'!A:A,'IPL22 - Most Wickets'!B86)=0,0,1)</f>
        <v>1</v>
      </c>
    </row>
    <row r="87" spans="1:14" ht="15.75" customHeight="1" x14ac:dyDescent="0.2">
      <c r="A87" s="6">
        <v>85</v>
      </c>
      <c r="B87" s="6" t="s">
        <v>169</v>
      </c>
      <c r="C87" s="6">
        <v>5</v>
      </c>
      <c r="D87" s="6">
        <v>5</v>
      </c>
      <c r="E87" s="6">
        <v>15</v>
      </c>
      <c r="F87" s="6">
        <v>127</v>
      </c>
      <c r="G87" s="6">
        <v>2</v>
      </c>
      <c r="H87" s="6" t="s">
        <v>2871</v>
      </c>
      <c r="I87" s="6">
        <v>63.5</v>
      </c>
      <c r="J87" s="6">
        <v>8.4600000000000009</v>
      </c>
      <c r="K87" s="6">
        <v>45</v>
      </c>
      <c r="L87" s="6">
        <v>0</v>
      </c>
      <c r="M87" s="6">
        <v>0</v>
      </c>
      <c r="N87" s="6">
        <f>IF(COUNTIF('IPLPlayerAuctionData (20-22)'!A:A,'IPL22 - Most Wickets'!B87)=0,0,1)</f>
        <v>1</v>
      </c>
    </row>
    <row r="88" spans="1:14" ht="15.75" customHeight="1" x14ac:dyDescent="0.2">
      <c r="A88" s="6">
        <v>86</v>
      </c>
      <c r="B88" s="6" t="s">
        <v>161</v>
      </c>
      <c r="C88" s="6">
        <v>3</v>
      </c>
      <c r="D88" s="6">
        <v>3</v>
      </c>
      <c r="E88" s="6">
        <v>12</v>
      </c>
      <c r="F88" s="6">
        <v>110</v>
      </c>
      <c r="G88" s="6">
        <v>2</v>
      </c>
      <c r="H88" s="6" t="s">
        <v>2865</v>
      </c>
      <c r="I88" s="6">
        <v>55</v>
      </c>
      <c r="J88" s="6">
        <v>9.16</v>
      </c>
      <c r="K88" s="6">
        <v>36</v>
      </c>
      <c r="L88" s="6">
        <v>0</v>
      </c>
      <c r="M88" s="6">
        <v>0</v>
      </c>
      <c r="N88" s="6">
        <f>IF(COUNTIF('IPLPlayerAuctionData (20-22)'!A:A,'IPL22 - Most Wickets'!B88)=0,0,1)</f>
        <v>1</v>
      </c>
    </row>
    <row r="89" spans="1:14" ht="15.75" customHeight="1" x14ac:dyDescent="0.2">
      <c r="A89" s="6">
        <v>87</v>
      </c>
      <c r="B89" s="6" t="s">
        <v>98</v>
      </c>
      <c r="C89" s="6">
        <v>3</v>
      </c>
      <c r="D89" s="6">
        <v>3</v>
      </c>
      <c r="E89" s="6">
        <v>11</v>
      </c>
      <c r="F89" s="6">
        <v>107</v>
      </c>
      <c r="G89" s="6">
        <v>2</v>
      </c>
      <c r="H89" s="6" t="s">
        <v>2872</v>
      </c>
      <c r="I89" s="6">
        <v>53.5</v>
      </c>
      <c r="J89" s="6">
        <v>9.7200000000000006</v>
      </c>
      <c r="K89" s="6">
        <v>33</v>
      </c>
      <c r="L89" s="6">
        <v>0</v>
      </c>
      <c r="M89" s="6">
        <v>0</v>
      </c>
      <c r="N89" s="6">
        <f>IF(COUNTIF('IPLPlayerAuctionData (20-22)'!A:A,'IPL22 - Most Wickets'!B89)=0,0,1)</f>
        <v>1</v>
      </c>
    </row>
    <row r="90" spans="1:14" ht="15.75" customHeight="1" x14ac:dyDescent="0.2">
      <c r="A90" s="6">
        <v>88</v>
      </c>
      <c r="B90" s="6" t="s">
        <v>339</v>
      </c>
      <c r="C90" s="6">
        <v>2</v>
      </c>
      <c r="D90" s="6">
        <v>2</v>
      </c>
      <c r="E90" s="6">
        <v>5</v>
      </c>
      <c r="F90" s="6">
        <v>52</v>
      </c>
      <c r="G90" s="6">
        <v>2</v>
      </c>
      <c r="H90" s="6" t="s">
        <v>2873</v>
      </c>
      <c r="I90" s="6">
        <v>26</v>
      </c>
      <c r="J90" s="6">
        <v>10.4</v>
      </c>
      <c r="K90" s="6">
        <v>15</v>
      </c>
      <c r="L90" s="6">
        <v>0</v>
      </c>
      <c r="M90" s="6">
        <v>0</v>
      </c>
      <c r="N90" s="6">
        <f>IF(COUNTIF('IPLPlayerAuctionData (20-22)'!A:A,'IPL22 - Most Wickets'!B90)=0,0,1)</f>
        <v>1</v>
      </c>
    </row>
    <row r="91" spans="1:14" ht="15.75" customHeight="1" x14ac:dyDescent="0.2">
      <c r="A91" s="6">
        <v>89</v>
      </c>
      <c r="B91" s="6" t="s">
        <v>131</v>
      </c>
      <c r="C91" s="6">
        <v>4</v>
      </c>
      <c r="D91" s="6">
        <v>4</v>
      </c>
      <c r="E91" s="6">
        <v>12.5</v>
      </c>
      <c r="F91" s="6">
        <v>135</v>
      </c>
      <c r="G91" s="6">
        <v>2</v>
      </c>
      <c r="H91" s="33">
        <v>44615</v>
      </c>
      <c r="I91" s="6">
        <v>67.5</v>
      </c>
      <c r="J91" s="6">
        <v>10.51</v>
      </c>
      <c r="K91" s="6">
        <v>38.5</v>
      </c>
      <c r="L91" s="6">
        <v>0</v>
      </c>
      <c r="M91" s="6">
        <v>0</v>
      </c>
      <c r="N91" s="6">
        <f>IF(COUNTIF('IPLPlayerAuctionData (20-22)'!A:A,'IPL22 - Most Wickets'!B91)=0,0,1)</f>
        <v>1</v>
      </c>
    </row>
    <row r="92" spans="1:14" ht="15.75" customHeight="1" x14ac:dyDescent="0.2">
      <c r="A92" s="6">
        <v>90</v>
      </c>
      <c r="B92" s="6" t="s">
        <v>139</v>
      </c>
      <c r="C92" s="6">
        <v>2</v>
      </c>
      <c r="D92" s="6">
        <v>2</v>
      </c>
      <c r="E92" s="6">
        <v>5.0999999999999996</v>
      </c>
      <c r="F92" s="6">
        <v>59</v>
      </c>
      <c r="G92" s="6">
        <v>2</v>
      </c>
      <c r="H92" s="6" t="s">
        <v>2874</v>
      </c>
      <c r="I92" s="6">
        <v>29.5</v>
      </c>
      <c r="J92" s="6">
        <v>11.41</v>
      </c>
      <c r="K92" s="6">
        <v>15.5</v>
      </c>
      <c r="L92" s="6">
        <v>0</v>
      </c>
      <c r="M92" s="6">
        <v>0</v>
      </c>
      <c r="N92" s="6">
        <f>IF(COUNTIF('IPLPlayerAuctionData (20-22)'!A:A,'IPL22 - Most Wickets'!B92)=0,0,1)</f>
        <v>1</v>
      </c>
    </row>
    <row r="93" spans="1:14" ht="15.75" customHeight="1" x14ac:dyDescent="0.2">
      <c r="A93" s="6">
        <v>91</v>
      </c>
      <c r="B93" s="6" t="s">
        <v>143</v>
      </c>
      <c r="C93" s="6">
        <v>4</v>
      </c>
      <c r="D93" s="6">
        <v>4</v>
      </c>
      <c r="E93" s="6">
        <v>11</v>
      </c>
      <c r="F93" s="6">
        <v>72</v>
      </c>
      <c r="G93" s="6">
        <v>1</v>
      </c>
      <c r="H93" s="33">
        <v>44590</v>
      </c>
      <c r="I93" s="6">
        <v>72</v>
      </c>
      <c r="J93" s="6">
        <v>6.54</v>
      </c>
      <c r="K93" s="6">
        <v>66</v>
      </c>
      <c r="L93" s="6">
        <v>0</v>
      </c>
      <c r="M93" s="6">
        <v>0</v>
      </c>
      <c r="N93" s="6">
        <f>IF(COUNTIF('IPLPlayerAuctionData (20-22)'!A:A,'IPL22 - Most Wickets'!B93)=0,0,1)</f>
        <v>1</v>
      </c>
    </row>
    <row r="94" spans="1:14" ht="15.75" customHeight="1" x14ac:dyDescent="0.2">
      <c r="A94" s="6">
        <v>92</v>
      </c>
      <c r="B94" s="6" t="s">
        <v>107</v>
      </c>
      <c r="C94" s="6">
        <v>2</v>
      </c>
      <c r="D94" s="6">
        <v>2</v>
      </c>
      <c r="E94" s="6">
        <v>7</v>
      </c>
      <c r="F94" s="6">
        <v>55</v>
      </c>
      <c r="G94" s="6">
        <v>1</v>
      </c>
      <c r="H94" s="33">
        <v>44589</v>
      </c>
      <c r="I94" s="6">
        <v>55</v>
      </c>
      <c r="J94" s="6">
        <v>7.85</v>
      </c>
      <c r="K94" s="6">
        <v>42</v>
      </c>
      <c r="L94" s="6">
        <v>0</v>
      </c>
      <c r="M94" s="6">
        <v>0</v>
      </c>
      <c r="N94" s="6">
        <f>IF(COUNTIF('IPLPlayerAuctionData (20-22)'!A:A,'IPL22 - Most Wickets'!B94)=0,0,1)</f>
        <v>1</v>
      </c>
    </row>
    <row r="95" spans="1:14" ht="15.75" customHeight="1" x14ac:dyDescent="0.2">
      <c r="A95" s="6">
        <v>93</v>
      </c>
      <c r="B95" s="6" t="s">
        <v>225</v>
      </c>
      <c r="C95" s="6">
        <v>2</v>
      </c>
      <c r="D95" s="6">
        <v>2</v>
      </c>
      <c r="E95" s="6">
        <v>7</v>
      </c>
      <c r="F95" s="6">
        <v>57</v>
      </c>
      <c r="G95" s="6">
        <v>1</v>
      </c>
      <c r="H95" s="33">
        <v>44587</v>
      </c>
      <c r="I95" s="6">
        <v>57</v>
      </c>
      <c r="J95" s="6">
        <v>8.14</v>
      </c>
      <c r="K95" s="6">
        <v>42</v>
      </c>
      <c r="L95" s="6">
        <v>0</v>
      </c>
      <c r="M95" s="6">
        <v>0</v>
      </c>
      <c r="N95" s="6">
        <f>IF(COUNTIF('IPLPlayerAuctionData (20-22)'!A:A,'IPL22 - Most Wickets'!B95)=0,0,1)</f>
        <v>1</v>
      </c>
    </row>
    <row r="96" spans="1:14" ht="15.75" customHeight="1" x14ac:dyDescent="0.2">
      <c r="A96" s="6">
        <v>94</v>
      </c>
      <c r="B96" s="6" t="s">
        <v>334</v>
      </c>
      <c r="C96" s="6">
        <v>2</v>
      </c>
      <c r="D96" s="6">
        <v>2</v>
      </c>
      <c r="E96" s="6">
        <v>7</v>
      </c>
      <c r="F96" s="6">
        <v>63</v>
      </c>
      <c r="G96" s="6">
        <v>1</v>
      </c>
      <c r="H96" s="6" t="s">
        <v>2875</v>
      </c>
      <c r="I96" s="6">
        <v>63</v>
      </c>
      <c r="J96" s="6">
        <v>9</v>
      </c>
      <c r="K96" s="6">
        <v>42</v>
      </c>
      <c r="L96" s="6">
        <v>0</v>
      </c>
      <c r="M96" s="6">
        <v>0</v>
      </c>
      <c r="N96" s="6">
        <f>IF(COUNTIF('IPLPlayerAuctionData (20-22)'!A:A,'IPL22 - Most Wickets'!B96)=0,0,1)</f>
        <v>1</v>
      </c>
    </row>
    <row r="97" spans="1:14" ht="15.75" customHeight="1" x14ac:dyDescent="0.2">
      <c r="A97" s="6">
        <v>95</v>
      </c>
      <c r="B97" s="6" t="s">
        <v>198</v>
      </c>
      <c r="C97" s="6">
        <v>2</v>
      </c>
      <c r="D97" s="6">
        <v>2</v>
      </c>
      <c r="E97" s="6">
        <v>8</v>
      </c>
      <c r="F97" s="6">
        <v>79</v>
      </c>
      <c r="G97" s="6">
        <v>1</v>
      </c>
      <c r="H97" s="6" t="s">
        <v>2876</v>
      </c>
      <c r="I97" s="6">
        <v>79</v>
      </c>
      <c r="J97" s="6">
        <v>9.8699999999999992</v>
      </c>
      <c r="K97" s="6">
        <v>48</v>
      </c>
      <c r="L97" s="6">
        <v>0</v>
      </c>
      <c r="M97" s="6">
        <v>0</v>
      </c>
      <c r="N97" s="6">
        <f>IF(COUNTIF('IPLPlayerAuctionData (20-22)'!A:A,'IPL22 - Most Wickets'!B97)=0,0,1)</f>
        <v>1</v>
      </c>
    </row>
    <row r="98" spans="1:14" ht="15.75" customHeight="1" x14ac:dyDescent="0.2">
      <c r="A98" s="6">
        <v>96</v>
      </c>
      <c r="B98" s="6" t="s">
        <v>679</v>
      </c>
      <c r="C98" s="6">
        <v>2</v>
      </c>
      <c r="D98" s="6">
        <v>2</v>
      </c>
      <c r="E98" s="6">
        <v>5</v>
      </c>
      <c r="F98" s="6">
        <v>51</v>
      </c>
      <c r="G98" s="6">
        <v>1</v>
      </c>
      <c r="H98" s="33">
        <v>44585</v>
      </c>
      <c r="I98" s="6">
        <v>51</v>
      </c>
      <c r="J98" s="6">
        <v>10.199999999999999</v>
      </c>
      <c r="K98" s="6">
        <v>30</v>
      </c>
      <c r="L98" s="6">
        <v>0</v>
      </c>
      <c r="M98" s="6">
        <v>0</v>
      </c>
      <c r="N98" s="6">
        <f>IF(COUNTIF('IPLPlayerAuctionData (20-22)'!A:A,'IPL22 - Most Wickets'!B98)=0,0,1)</f>
        <v>0</v>
      </c>
    </row>
    <row r="99" spans="1:14" ht="15.75" customHeight="1" x14ac:dyDescent="0.2">
      <c r="A99" s="6">
        <v>97</v>
      </c>
      <c r="B99" s="6" t="s">
        <v>86</v>
      </c>
      <c r="C99" s="6">
        <v>14</v>
      </c>
      <c r="D99" s="6">
        <v>4</v>
      </c>
      <c r="E99" s="6">
        <v>6</v>
      </c>
      <c r="F99" s="6">
        <v>64</v>
      </c>
      <c r="G99" s="6">
        <v>1</v>
      </c>
      <c r="H99" s="33">
        <v>44569</v>
      </c>
      <c r="I99" s="6">
        <v>64</v>
      </c>
      <c r="J99" s="6">
        <v>10.66</v>
      </c>
      <c r="K99" s="6">
        <v>36</v>
      </c>
      <c r="L99" s="6">
        <v>0</v>
      </c>
      <c r="M99" s="6">
        <v>0</v>
      </c>
      <c r="N99" s="6">
        <f>IF(COUNTIF('IPLPlayerAuctionData (20-22)'!A:A,'IPL22 - Most Wickets'!B99)=0,0,1)</f>
        <v>1</v>
      </c>
    </row>
    <row r="100" spans="1:14" ht="15.75" customHeight="1" x14ac:dyDescent="0.2">
      <c r="A100" s="6">
        <v>98</v>
      </c>
      <c r="B100" s="6" t="s">
        <v>146</v>
      </c>
      <c r="C100" s="6">
        <v>15</v>
      </c>
      <c r="D100" s="6">
        <v>2</v>
      </c>
      <c r="E100" s="6">
        <v>4</v>
      </c>
      <c r="F100" s="6">
        <v>43</v>
      </c>
      <c r="G100" s="6">
        <v>1</v>
      </c>
      <c r="H100" s="33">
        <v>44592</v>
      </c>
      <c r="I100" s="6">
        <v>43</v>
      </c>
      <c r="J100" s="6">
        <v>10.75</v>
      </c>
      <c r="K100" s="6">
        <v>24</v>
      </c>
      <c r="L100" s="6">
        <v>0</v>
      </c>
      <c r="M100" s="6">
        <v>0</v>
      </c>
      <c r="N100" s="6">
        <f>IF(COUNTIF('IPLPlayerAuctionData (20-22)'!A:A,'IPL22 - Most Wickets'!B100)=0,0,1)</f>
        <v>1</v>
      </c>
    </row>
    <row r="101" spans="1:14" ht="15.75" customHeight="1" x14ac:dyDescent="0.2">
      <c r="A101" s="6">
        <v>99</v>
      </c>
      <c r="B101" s="6" t="s">
        <v>315</v>
      </c>
      <c r="C101" s="6">
        <v>1</v>
      </c>
      <c r="D101" s="6">
        <v>1</v>
      </c>
      <c r="E101" s="6">
        <v>3</v>
      </c>
      <c r="F101" s="6">
        <v>34</v>
      </c>
      <c r="G101" s="6">
        <v>1</v>
      </c>
      <c r="H101" s="6" t="s">
        <v>2877</v>
      </c>
      <c r="I101" s="6">
        <v>34</v>
      </c>
      <c r="J101" s="6">
        <v>11.33</v>
      </c>
      <c r="K101" s="6">
        <v>18</v>
      </c>
      <c r="L101" s="6">
        <v>0</v>
      </c>
      <c r="M101" s="6">
        <v>0</v>
      </c>
      <c r="N101" s="6">
        <f>IF(COUNTIF('IPLPlayerAuctionData (20-22)'!A:A,'IPL22 - Most Wickets'!B101)=0,0,1)</f>
        <v>1</v>
      </c>
    </row>
    <row r="102" spans="1:14" ht="15.75" customHeight="1" x14ac:dyDescent="0.2">
      <c r="A102" s="6">
        <v>100</v>
      </c>
      <c r="B102" s="6" t="s">
        <v>159</v>
      </c>
      <c r="C102" s="6">
        <v>1</v>
      </c>
      <c r="D102" s="6">
        <v>1</v>
      </c>
      <c r="E102" s="6">
        <v>4</v>
      </c>
      <c r="F102" s="6">
        <v>46</v>
      </c>
      <c r="G102" s="6">
        <v>1</v>
      </c>
      <c r="H102" s="6" t="s">
        <v>2878</v>
      </c>
      <c r="I102" s="6">
        <v>46</v>
      </c>
      <c r="J102" s="6">
        <v>11.5</v>
      </c>
      <c r="K102" s="6">
        <v>24</v>
      </c>
      <c r="L102" s="6">
        <v>0</v>
      </c>
      <c r="M102" s="6">
        <v>0</v>
      </c>
      <c r="N102" s="6">
        <f>IF(COUNTIF('IPLPlayerAuctionData (20-22)'!A:A,'IPL22 - Most Wickets'!B102)=0,0,1)</f>
        <v>1</v>
      </c>
    </row>
    <row r="103" spans="1:14" ht="15.75" customHeight="1" x14ac:dyDescent="0.2">
      <c r="A103" s="6">
        <v>101</v>
      </c>
      <c r="B103" s="6" t="s">
        <v>301</v>
      </c>
      <c r="C103" s="6">
        <v>1</v>
      </c>
      <c r="D103" s="6">
        <v>1</v>
      </c>
      <c r="E103" s="6">
        <v>4</v>
      </c>
      <c r="F103" s="6">
        <v>47</v>
      </c>
      <c r="G103" s="6">
        <v>1</v>
      </c>
      <c r="H103" s="6" t="s">
        <v>2879</v>
      </c>
      <c r="I103" s="6">
        <v>47</v>
      </c>
      <c r="J103" s="6">
        <v>11.75</v>
      </c>
      <c r="K103" s="6">
        <v>24</v>
      </c>
      <c r="L103" s="6">
        <v>0</v>
      </c>
      <c r="M103" s="6">
        <v>0</v>
      </c>
      <c r="N103" s="6">
        <f>IF(COUNTIF('IPLPlayerAuctionData (20-22)'!A:A,'IPL22 - Most Wickets'!B103)=0,0,1)</f>
        <v>1</v>
      </c>
    </row>
    <row r="104" spans="1:14" ht="15.75" customHeight="1" x14ac:dyDescent="0.2">
      <c r="A104" s="6">
        <v>102</v>
      </c>
      <c r="B104" s="6" t="s">
        <v>287</v>
      </c>
      <c r="C104" s="6">
        <v>17</v>
      </c>
      <c r="D104" s="6">
        <v>4</v>
      </c>
      <c r="E104" s="6">
        <v>4</v>
      </c>
      <c r="F104" s="6">
        <v>59</v>
      </c>
      <c r="G104" s="6">
        <v>1</v>
      </c>
      <c r="H104" s="33">
        <v>44573</v>
      </c>
      <c r="I104" s="6">
        <v>59</v>
      </c>
      <c r="J104" s="6">
        <v>14.75</v>
      </c>
      <c r="K104" s="6">
        <v>24</v>
      </c>
      <c r="L104" s="6">
        <v>0</v>
      </c>
      <c r="M104" s="6">
        <v>0</v>
      </c>
      <c r="N104" s="6">
        <f>IF(COUNTIF('IPLPlayerAuctionData (20-22)'!A:A,'IPL22 - Most Wickets'!B104)=0,0,1)</f>
        <v>1</v>
      </c>
    </row>
    <row r="105" spans="1:14" ht="15.75" customHeight="1" x14ac:dyDescent="0.2">
      <c r="A105" s="6">
        <v>103</v>
      </c>
      <c r="B105" s="6" t="s">
        <v>149</v>
      </c>
      <c r="C105" s="6">
        <v>7</v>
      </c>
      <c r="D105" s="6">
        <v>1</v>
      </c>
      <c r="E105" s="6">
        <v>0.3</v>
      </c>
      <c r="F105" s="6">
        <v>8</v>
      </c>
      <c r="G105" s="6">
        <v>1</v>
      </c>
      <c r="H105" s="33">
        <v>44569</v>
      </c>
      <c r="I105" s="6">
        <v>8</v>
      </c>
      <c r="J105" s="6">
        <v>16</v>
      </c>
      <c r="K105" s="6">
        <v>3</v>
      </c>
      <c r="L105" s="6">
        <v>0</v>
      </c>
      <c r="M105" s="6">
        <v>0</v>
      </c>
      <c r="N105" s="6">
        <f>IF(COUNTIF('IPLPlayerAuctionData (20-22)'!A:A,'IPL22 - Most Wickets'!B105)=0,0,1)</f>
        <v>1</v>
      </c>
    </row>
    <row r="106" spans="1:14" ht="15.75" customHeight="1" x14ac:dyDescent="0.2"/>
    <row r="107" spans="1:14" ht="15.75" customHeight="1" x14ac:dyDescent="0.2"/>
    <row r="108" spans="1:14" ht="15.75" customHeight="1" x14ac:dyDescent="0.2"/>
    <row r="109" spans="1:14" ht="15.75" customHeight="1" x14ac:dyDescent="0.2"/>
    <row r="110" spans="1:14" ht="15.75" customHeight="1" x14ac:dyDescent="0.2"/>
    <row r="111" spans="1:14" ht="15.75" customHeight="1" x14ac:dyDescent="0.2"/>
    <row r="112" spans="1:1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0D00-000000000000}"/>
    <hyperlink ref="B1" location="IPL - Bowler Database (20-22)!A1" display="Bowler DB" xr:uid="{00000000-0004-0000-0D00-00000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7CAAC"/>
  </sheetPr>
  <dimension ref="A1:M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3" x14ac:dyDescent="0.2">
      <c r="A1" s="31" t="s">
        <v>2790</v>
      </c>
      <c r="B1" s="32" t="s">
        <v>2847</v>
      </c>
    </row>
    <row r="2" spans="1:13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2848</v>
      </c>
      <c r="F2" s="6" t="s">
        <v>2796</v>
      </c>
      <c r="G2" s="6" t="s">
        <v>2849</v>
      </c>
      <c r="H2" s="6" t="s">
        <v>2850</v>
      </c>
      <c r="I2" s="6" t="s">
        <v>2798</v>
      </c>
      <c r="J2" s="6" t="s">
        <v>2851</v>
      </c>
      <c r="K2" s="6" t="s">
        <v>2800</v>
      </c>
      <c r="L2" s="6" t="s">
        <v>2852</v>
      </c>
      <c r="M2" s="6" t="s">
        <v>2853</v>
      </c>
    </row>
    <row r="3" spans="1:13" x14ac:dyDescent="0.2">
      <c r="A3" s="6">
        <v>1</v>
      </c>
      <c r="B3" s="6" t="s">
        <v>648</v>
      </c>
      <c r="C3" s="6">
        <v>14</v>
      </c>
      <c r="D3" s="6">
        <v>14</v>
      </c>
      <c r="E3" s="6">
        <v>56</v>
      </c>
      <c r="F3" s="6">
        <v>312</v>
      </c>
      <c r="G3" s="6">
        <v>9</v>
      </c>
      <c r="H3" s="33">
        <v>44613</v>
      </c>
      <c r="I3" s="6">
        <v>34.659999999999997</v>
      </c>
      <c r="J3" s="6">
        <v>5.57</v>
      </c>
      <c r="K3" s="6">
        <v>37.33</v>
      </c>
      <c r="L3" s="6">
        <v>0</v>
      </c>
      <c r="M3" s="6">
        <v>0</v>
      </c>
    </row>
    <row r="4" spans="1:13" x14ac:dyDescent="0.2">
      <c r="A4" s="6">
        <v>2</v>
      </c>
      <c r="B4" s="6" t="s">
        <v>235</v>
      </c>
      <c r="C4" s="6">
        <v>9</v>
      </c>
      <c r="D4" s="6">
        <v>9</v>
      </c>
      <c r="E4" s="6">
        <v>33</v>
      </c>
      <c r="F4" s="6">
        <v>197</v>
      </c>
      <c r="G4" s="6">
        <v>14</v>
      </c>
      <c r="H4" s="33">
        <v>44667</v>
      </c>
      <c r="I4" s="6">
        <v>14.07</v>
      </c>
      <c r="J4" s="6">
        <v>5.96</v>
      </c>
      <c r="K4" s="6">
        <v>14.14</v>
      </c>
      <c r="L4" s="6">
        <v>1</v>
      </c>
      <c r="M4" s="6">
        <v>0</v>
      </c>
    </row>
    <row r="5" spans="1:13" x14ac:dyDescent="0.2">
      <c r="A5" s="6">
        <v>3</v>
      </c>
      <c r="B5" s="6" t="s">
        <v>259</v>
      </c>
      <c r="C5" s="6">
        <v>2</v>
      </c>
      <c r="D5" s="6">
        <v>2</v>
      </c>
      <c r="E5" s="6">
        <v>6</v>
      </c>
      <c r="F5" s="6">
        <v>38</v>
      </c>
      <c r="G5" s="6">
        <v>2</v>
      </c>
      <c r="H5" s="33">
        <v>44612</v>
      </c>
      <c r="I5" s="6">
        <v>19</v>
      </c>
      <c r="J5" s="6">
        <v>6.33</v>
      </c>
      <c r="K5" s="6">
        <v>18</v>
      </c>
      <c r="L5" s="6">
        <v>0</v>
      </c>
      <c r="M5" s="6">
        <v>0</v>
      </c>
    </row>
    <row r="6" spans="1:13" x14ac:dyDescent="0.2">
      <c r="A6" s="6">
        <v>4</v>
      </c>
      <c r="B6" s="6" t="s">
        <v>143</v>
      </c>
      <c r="C6" s="6">
        <v>4</v>
      </c>
      <c r="D6" s="6">
        <v>4</v>
      </c>
      <c r="E6" s="6">
        <v>11</v>
      </c>
      <c r="F6" s="6">
        <v>72</v>
      </c>
      <c r="G6" s="6">
        <v>1</v>
      </c>
      <c r="H6" s="33">
        <v>44590</v>
      </c>
      <c r="I6" s="6">
        <v>72</v>
      </c>
      <c r="J6" s="6">
        <v>6.54</v>
      </c>
      <c r="K6" s="6">
        <v>66</v>
      </c>
      <c r="L6" s="6">
        <v>0</v>
      </c>
      <c r="M6" s="6">
        <v>0</v>
      </c>
    </row>
    <row r="7" spans="1:13" x14ac:dyDescent="0.2">
      <c r="A7" s="6">
        <v>5</v>
      </c>
      <c r="B7" s="6" t="s">
        <v>642</v>
      </c>
      <c r="C7" s="6">
        <v>16</v>
      </c>
      <c r="D7" s="6">
        <v>16</v>
      </c>
      <c r="E7" s="6">
        <v>63.5</v>
      </c>
      <c r="F7" s="6">
        <v>421</v>
      </c>
      <c r="G7" s="6">
        <v>19</v>
      </c>
      <c r="H7" s="33">
        <v>44675</v>
      </c>
      <c r="I7" s="6">
        <v>22.15</v>
      </c>
      <c r="J7" s="6">
        <v>6.59</v>
      </c>
      <c r="K7" s="6">
        <v>20.149999999999999</v>
      </c>
      <c r="L7" s="6">
        <v>1</v>
      </c>
      <c r="M7" s="6">
        <v>0</v>
      </c>
    </row>
    <row r="8" spans="1:13" x14ac:dyDescent="0.2">
      <c r="A8" s="6">
        <v>6</v>
      </c>
      <c r="B8" s="6" t="s">
        <v>229</v>
      </c>
      <c r="C8" s="6">
        <v>10</v>
      </c>
      <c r="D8" s="6">
        <v>10</v>
      </c>
      <c r="E8" s="6">
        <v>23.5</v>
      </c>
      <c r="F8" s="6">
        <v>158</v>
      </c>
      <c r="G8" s="6">
        <v>8</v>
      </c>
      <c r="H8" s="33">
        <v>44633</v>
      </c>
      <c r="I8" s="6">
        <v>19.75</v>
      </c>
      <c r="J8" s="6">
        <v>6.62</v>
      </c>
      <c r="K8" s="6">
        <v>17.87</v>
      </c>
      <c r="L8" s="6">
        <v>0</v>
      </c>
      <c r="M8" s="6">
        <v>0</v>
      </c>
    </row>
    <row r="9" spans="1:13" x14ac:dyDescent="0.2">
      <c r="A9" s="6">
        <v>7</v>
      </c>
      <c r="B9" s="6" t="s">
        <v>228</v>
      </c>
      <c r="C9" s="6">
        <v>6</v>
      </c>
      <c r="D9" s="6">
        <v>6</v>
      </c>
      <c r="E9" s="6">
        <v>19</v>
      </c>
      <c r="F9" s="6">
        <v>130</v>
      </c>
      <c r="G9" s="6">
        <v>4</v>
      </c>
      <c r="H9" s="33">
        <v>44576</v>
      </c>
      <c r="I9" s="6">
        <v>32.5</v>
      </c>
      <c r="J9" s="6">
        <v>6.84</v>
      </c>
      <c r="K9" s="6">
        <v>28.5</v>
      </c>
      <c r="L9" s="6">
        <v>0</v>
      </c>
      <c r="M9" s="6">
        <v>0</v>
      </c>
    </row>
    <row r="10" spans="1:13" x14ac:dyDescent="0.2">
      <c r="A10" s="6">
        <v>8</v>
      </c>
      <c r="B10" s="6" t="s">
        <v>163</v>
      </c>
      <c r="C10" s="6">
        <v>13</v>
      </c>
      <c r="D10" s="6">
        <v>10</v>
      </c>
      <c r="E10" s="6">
        <v>24</v>
      </c>
      <c r="F10" s="6">
        <v>165</v>
      </c>
      <c r="G10" s="6">
        <v>6</v>
      </c>
      <c r="H10" s="33">
        <v>44614</v>
      </c>
      <c r="I10" s="6">
        <v>27.5</v>
      </c>
      <c r="J10" s="6">
        <v>6.87</v>
      </c>
      <c r="K10" s="6">
        <v>24</v>
      </c>
      <c r="L10" s="6">
        <v>0</v>
      </c>
      <c r="M10" s="6">
        <v>0</v>
      </c>
    </row>
    <row r="11" spans="1:13" x14ac:dyDescent="0.2">
      <c r="A11" s="6">
        <v>9</v>
      </c>
      <c r="B11" s="6" t="s">
        <v>202</v>
      </c>
      <c r="C11" s="6">
        <v>14</v>
      </c>
      <c r="D11" s="6">
        <v>12</v>
      </c>
      <c r="E11" s="6">
        <v>38</v>
      </c>
      <c r="F11" s="6">
        <v>265</v>
      </c>
      <c r="G11" s="6">
        <v>10</v>
      </c>
      <c r="H11" s="33">
        <v>44639</v>
      </c>
      <c r="I11" s="6">
        <v>26.5</v>
      </c>
      <c r="J11" s="6">
        <v>6.97</v>
      </c>
      <c r="K11" s="6">
        <v>22.8</v>
      </c>
      <c r="L11" s="6">
        <v>0</v>
      </c>
      <c r="M11" s="6">
        <v>0</v>
      </c>
    </row>
    <row r="12" spans="1:13" x14ac:dyDescent="0.2">
      <c r="A12" s="6">
        <v>10</v>
      </c>
      <c r="B12" s="6" t="s">
        <v>678</v>
      </c>
      <c r="C12" s="6">
        <v>2</v>
      </c>
      <c r="D12" s="6">
        <v>2</v>
      </c>
      <c r="E12" s="6">
        <v>4</v>
      </c>
      <c r="F12" s="6">
        <v>28</v>
      </c>
      <c r="G12" s="6">
        <v>0</v>
      </c>
      <c r="H12" s="6" t="s">
        <v>2839</v>
      </c>
      <c r="I12" s="6">
        <v>0</v>
      </c>
      <c r="J12" s="6">
        <v>7</v>
      </c>
      <c r="K12" s="6">
        <v>0</v>
      </c>
      <c r="L12" s="6">
        <v>0</v>
      </c>
      <c r="M12" s="6">
        <v>0</v>
      </c>
    </row>
    <row r="13" spans="1:13" x14ac:dyDescent="0.2">
      <c r="A13" s="6">
        <v>11</v>
      </c>
      <c r="B13" s="6" t="s">
        <v>336</v>
      </c>
      <c r="C13" s="6">
        <v>12</v>
      </c>
      <c r="D13" s="6">
        <v>12</v>
      </c>
      <c r="E13" s="6">
        <v>48</v>
      </c>
      <c r="F13" s="6">
        <v>339</v>
      </c>
      <c r="G13" s="6">
        <v>16</v>
      </c>
      <c r="H13" s="33">
        <v>44674</v>
      </c>
      <c r="I13" s="6">
        <v>21.18</v>
      </c>
      <c r="J13" s="6">
        <v>7.06</v>
      </c>
      <c r="K13" s="6">
        <v>18</v>
      </c>
      <c r="L13" s="6">
        <v>1</v>
      </c>
      <c r="M13" s="6">
        <v>0</v>
      </c>
    </row>
    <row r="14" spans="1:13" x14ac:dyDescent="0.2">
      <c r="A14" s="6">
        <v>12</v>
      </c>
      <c r="B14" s="6" t="s">
        <v>464</v>
      </c>
      <c r="C14" s="6">
        <v>14</v>
      </c>
      <c r="D14" s="6">
        <v>14</v>
      </c>
      <c r="E14" s="6">
        <v>53.2</v>
      </c>
      <c r="F14" s="6">
        <v>383</v>
      </c>
      <c r="G14" s="6">
        <v>15</v>
      </c>
      <c r="H14" s="33">
        <v>44691</v>
      </c>
      <c r="I14" s="6">
        <v>25.53</v>
      </c>
      <c r="J14" s="6">
        <v>7.18</v>
      </c>
      <c r="K14" s="6">
        <v>21.33</v>
      </c>
      <c r="L14" s="6">
        <v>0</v>
      </c>
      <c r="M14" s="6">
        <v>1</v>
      </c>
    </row>
    <row r="15" spans="1:13" x14ac:dyDescent="0.2">
      <c r="A15" s="6">
        <v>13</v>
      </c>
      <c r="B15" s="6" t="s">
        <v>258</v>
      </c>
      <c r="C15" s="6">
        <v>3</v>
      </c>
      <c r="D15" s="6">
        <v>3</v>
      </c>
      <c r="E15" s="6">
        <v>9</v>
      </c>
      <c r="F15" s="6">
        <v>65</v>
      </c>
      <c r="G15" s="6">
        <v>3</v>
      </c>
      <c r="H15" s="33">
        <v>44611</v>
      </c>
      <c r="I15" s="6">
        <v>21.66</v>
      </c>
      <c r="J15" s="6">
        <v>7.22</v>
      </c>
      <c r="K15" s="6">
        <v>18</v>
      </c>
      <c r="L15" s="6">
        <v>0</v>
      </c>
      <c r="M15" s="6">
        <v>0</v>
      </c>
    </row>
    <row r="16" spans="1:13" x14ac:dyDescent="0.2">
      <c r="A16" s="6">
        <v>14</v>
      </c>
      <c r="B16" s="6" t="s">
        <v>448</v>
      </c>
      <c r="C16" s="6">
        <v>15</v>
      </c>
      <c r="D16" s="6">
        <v>10</v>
      </c>
      <c r="E16" s="6">
        <v>30.3</v>
      </c>
      <c r="F16" s="6">
        <v>222</v>
      </c>
      <c r="G16" s="6">
        <v>8</v>
      </c>
      <c r="H16" s="33">
        <v>44637</v>
      </c>
      <c r="I16" s="6">
        <v>27.75</v>
      </c>
      <c r="J16" s="6">
        <v>7.27</v>
      </c>
      <c r="K16" s="6">
        <v>22.87</v>
      </c>
      <c r="L16" s="6">
        <v>0</v>
      </c>
      <c r="M16" s="6">
        <v>0</v>
      </c>
    </row>
    <row r="17" spans="1:13" x14ac:dyDescent="0.2">
      <c r="A17" s="6">
        <v>15</v>
      </c>
      <c r="B17" s="6" t="s">
        <v>123</v>
      </c>
      <c r="C17" s="6">
        <v>14</v>
      </c>
      <c r="D17" s="6">
        <v>14</v>
      </c>
      <c r="E17" s="6">
        <v>52.1</v>
      </c>
      <c r="F17" s="6">
        <v>383</v>
      </c>
      <c r="G17" s="6">
        <v>12</v>
      </c>
      <c r="H17" s="33">
        <v>44642</v>
      </c>
      <c r="I17" s="6">
        <v>31.91</v>
      </c>
      <c r="J17" s="6">
        <v>7.34</v>
      </c>
      <c r="K17" s="6">
        <v>26.08</v>
      </c>
      <c r="L17" s="6">
        <v>0</v>
      </c>
      <c r="M17" s="6">
        <v>0</v>
      </c>
    </row>
    <row r="18" spans="1:13" x14ac:dyDescent="0.2">
      <c r="A18" s="6">
        <v>16</v>
      </c>
      <c r="B18" s="6" t="s">
        <v>216</v>
      </c>
      <c r="C18" s="6">
        <v>9</v>
      </c>
      <c r="D18" s="6">
        <v>9</v>
      </c>
      <c r="E18" s="6">
        <v>35</v>
      </c>
      <c r="F18" s="6">
        <v>261</v>
      </c>
      <c r="G18" s="6">
        <v>12</v>
      </c>
      <c r="H18" s="6" t="s">
        <v>2855</v>
      </c>
      <c r="I18" s="6">
        <v>21.75</v>
      </c>
      <c r="J18" s="6">
        <v>7.45</v>
      </c>
      <c r="K18" s="6">
        <v>17.5</v>
      </c>
      <c r="L18" s="6">
        <v>1</v>
      </c>
      <c r="M18" s="6">
        <v>0</v>
      </c>
    </row>
    <row r="19" spans="1:13" x14ac:dyDescent="0.2">
      <c r="A19" s="6">
        <v>17</v>
      </c>
      <c r="B19" s="6" t="s">
        <v>645</v>
      </c>
      <c r="C19" s="6">
        <v>13</v>
      </c>
      <c r="D19" s="6">
        <v>13</v>
      </c>
      <c r="E19" s="6">
        <v>43</v>
      </c>
      <c r="F19" s="6">
        <v>321</v>
      </c>
      <c r="G19" s="6">
        <v>6</v>
      </c>
      <c r="H19" s="33">
        <v>44602</v>
      </c>
      <c r="I19" s="6">
        <v>53.5</v>
      </c>
      <c r="J19" s="6">
        <v>7.46</v>
      </c>
      <c r="K19" s="6">
        <v>43</v>
      </c>
      <c r="L19" s="6">
        <v>0</v>
      </c>
      <c r="M19" s="6">
        <v>0</v>
      </c>
    </row>
    <row r="20" spans="1:13" x14ac:dyDescent="0.2">
      <c r="A20" s="6">
        <v>18</v>
      </c>
      <c r="B20" s="6" t="s">
        <v>563</v>
      </c>
      <c r="C20" s="6">
        <v>17</v>
      </c>
      <c r="D20" s="6">
        <v>17</v>
      </c>
      <c r="E20" s="6">
        <v>67</v>
      </c>
      <c r="F20" s="6">
        <v>503</v>
      </c>
      <c r="G20" s="6">
        <v>12</v>
      </c>
      <c r="H20" s="33">
        <v>44637</v>
      </c>
      <c r="I20" s="6">
        <v>41.91</v>
      </c>
      <c r="J20" s="6">
        <v>7.5</v>
      </c>
      <c r="K20" s="6">
        <v>33.5</v>
      </c>
      <c r="L20" s="6">
        <v>0</v>
      </c>
      <c r="M20" s="6">
        <v>0</v>
      </c>
    </row>
    <row r="21" spans="1:13" ht="15.75" customHeight="1" x14ac:dyDescent="0.2">
      <c r="A21" s="6">
        <v>19</v>
      </c>
      <c r="B21" s="6" t="s">
        <v>646</v>
      </c>
      <c r="C21" s="6">
        <v>10</v>
      </c>
      <c r="D21" s="6">
        <v>10</v>
      </c>
      <c r="E21" s="6">
        <v>33</v>
      </c>
      <c r="F21" s="6">
        <v>248</v>
      </c>
      <c r="G21" s="6">
        <v>5</v>
      </c>
      <c r="H21" s="6" t="s">
        <v>2867</v>
      </c>
      <c r="I21" s="6">
        <v>49.6</v>
      </c>
      <c r="J21" s="6">
        <v>7.51</v>
      </c>
      <c r="K21" s="6">
        <v>39.6</v>
      </c>
      <c r="L21" s="6">
        <v>0</v>
      </c>
      <c r="M21" s="6">
        <v>0</v>
      </c>
    </row>
    <row r="22" spans="1:13" ht="15.75" customHeight="1" x14ac:dyDescent="0.2">
      <c r="A22" s="6">
        <v>20</v>
      </c>
      <c r="B22" s="6" t="s">
        <v>346</v>
      </c>
      <c r="C22" s="6">
        <v>16</v>
      </c>
      <c r="D22" s="6">
        <v>16</v>
      </c>
      <c r="E22" s="6">
        <v>57</v>
      </c>
      <c r="F22" s="6">
        <v>430</v>
      </c>
      <c r="G22" s="6">
        <v>26</v>
      </c>
      <c r="H22" s="33">
        <v>44699</v>
      </c>
      <c r="I22" s="6">
        <v>16.53</v>
      </c>
      <c r="J22" s="6">
        <v>7.54</v>
      </c>
      <c r="K22" s="6">
        <v>13.15</v>
      </c>
      <c r="L22" s="6">
        <v>0</v>
      </c>
      <c r="M22" s="6">
        <v>1</v>
      </c>
    </row>
    <row r="23" spans="1:13" ht="15.75" customHeight="1" x14ac:dyDescent="0.2">
      <c r="A23" s="6">
        <v>21</v>
      </c>
      <c r="B23" s="6" t="s">
        <v>2787</v>
      </c>
      <c r="C23" s="6">
        <v>5</v>
      </c>
      <c r="D23" s="6">
        <v>5</v>
      </c>
      <c r="E23" s="6">
        <v>16</v>
      </c>
      <c r="F23" s="6">
        <v>121</v>
      </c>
      <c r="G23" s="6">
        <v>6</v>
      </c>
      <c r="H23" s="33">
        <v>44599</v>
      </c>
      <c r="I23" s="6">
        <v>20.16</v>
      </c>
      <c r="J23" s="6">
        <v>7.56</v>
      </c>
      <c r="K23" s="6">
        <v>16</v>
      </c>
      <c r="L23" s="6">
        <v>0</v>
      </c>
      <c r="M23" s="6">
        <v>0</v>
      </c>
    </row>
    <row r="24" spans="1:13" ht="15.75" customHeight="1" x14ac:dyDescent="0.2">
      <c r="A24" s="6">
        <v>22</v>
      </c>
      <c r="B24" s="6" t="s">
        <v>801</v>
      </c>
      <c r="C24" s="6">
        <v>2</v>
      </c>
      <c r="D24" s="6">
        <v>2</v>
      </c>
      <c r="E24" s="6">
        <v>6.5</v>
      </c>
      <c r="F24" s="6">
        <v>52</v>
      </c>
      <c r="G24" s="6">
        <v>2</v>
      </c>
      <c r="H24" s="33">
        <v>44616</v>
      </c>
      <c r="I24" s="6">
        <v>26</v>
      </c>
      <c r="J24" s="6">
        <v>7.6</v>
      </c>
      <c r="K24" s="6">
        <v>20.5</v>
      </c>
      <c r="L24" s="6">
        <v>0</v>
      </c>
      <c r="M24" s="6">
        <v>0</v>
      </c>
    </row>
    <row r="25" spans="1:13" ht="15.75" customHeight="1" x14ac:dyDescent="0.2">
      <c r="A25" s="6">
        <v>23</v>
      </c>
      <c r="B25" s="6" t="s">
        <v>240</v>
      </c>
      <c r="C25" s="6">
        <v>8</v>
      </c>
      <c r="D25" s="6">
        <v>8</v>
      </c>
      <c r="E25" s="6">
        <v>32</v>
      </c>
      <c r="F25" s="6">
        <v>244</v>
      </c>
      <c r="G25" s="6">
        <v>8</v>
      </c>
      <c r="H25" s="33">
        <v>44638</v>
      </c>
      <c r="I25" s="6">
        <v>30.5</v>
      </c>
      <c r="J25" s="6">
        <v>7.62</v>
      </c>
      <c r="K25" s="6">
        <v>24</v>
      </c>
      <c r="L25" s="6">
        <v>0</v>
      </c>
      <c r="M25" s="6">
        <v>0</v>
      </c>
    </row>
    <row r="26" spans="1:13" ht="15.75" customHeight="1" x14ac:dyDescent="0.2">
      <c r="A26" s="6">
        <v>24</v>
      </c>
      <c r="B26" s="6" t="s">
        <v>128</v>
      </c>
      <c r="C26" s="6">
        <v>3</v>
      </c>
      <c r="D26" s="6">
        <v>3</v>
      </c>
      <c r="E26" s="6">
        <v>11</v>
      </c>
      <c r="F26" s="6">
        <v>84</v>
      </c>
      <c r="G26" s="6">
        <v>3</v>
      </c>
      <c r="H26" s="33">
        <v>44615</v>
      </c>
      <c r="I26" s="6">
        <v>28</v>
      </c>
      <c r="J26" s="6">
        <v>7.63</v>
      </c>
      <c r="K26" s="6">
        <v>22</v>
      </c>
      <c r="L26" s="6">
        <v>0</v>
      </c>
      <c r="M26" s="6">
        <v>0</v>
      </c>
    </row>
    <row r="27" spans="1:13" ht="15.75" customHeight="1" x14ac:dyDescent="0.2">
      <c r="A27" s="6">
        <v>25</v>
      </c>
      <c r="B27" s="6" t="s">
        <v>295</v>
      </c>
      <c r="C27" s="6">
        <v>5</v>
      </c>
      <c r="D27" s="6">
        <v>5</v>
      </c>
      <c r="E27" s="6">
        <v>20</v>
      </c>
      <c r="F27" s="6">
        <v>153</v>
      </c>
      <c r="G27" s="6">
        <v>2</v>
      </c>
      <c r="H27" s="33">
        <v>44579</v>
      </c>
      <c r="I27" s="6">
        <v>76.5</v>
      </c>
      <c r="J27" s="6">
        <v>7.65</v>
      </c>
      <c r="K27" s="6">
        <v>60</v>
      </c>
      <c r="L27" s="6">
        <v>0</v>
      </c>
      <c r="M27" s="6">
        <v>0</v>
      </c>
    </row>
    <row r="28" spans="1:13" ht="15.75" customHeight="1" x14ac:dyDescent="0.2">
      <c r="A28" s="6">
        <v>26</v>
      </c>
      <c r="B28" s="6" t="s">
        <v>168</v>
      </c>
      <c r="C28" s="6">
        <v>15</v>
      </c>
      <c r="D28" s="6">
        <v>15</v>
      </c>
      <c r="E28" s="6">
        <v>53.3</v>
      </c>
      <c r="F28" s="6">
        <v>410</v>
      </c>
      <c r="G28" s="6">
        <v>19</v>
      </c>
      <c r="H28" s="6" t="s">
        <v>2856</v>
      </c>
      <c r="I28" s="6">
        <v>21.57</v>
      </c>
      <c r="J28" s="6">
        <v>7.66</v>
      </c>
      <c r="K28" s="6">
        <v>16.89</v>
      </c>
      <c r="L28" s="6">
        <v>1</v>
      </c>
      <c r="M28" s="6">
        <v>0</v>
      </c>
    </row>
    <row r="29" spans="1:13" ht="15.75" customHeight="1" x14ac:dyDescent="0.2">
      <c r="A29" s="6">
        <v>27</v>
      </c>
      <c r="B29" s="6" t="s">
        <v>319</v>
      </c>
      <c r="C29" s="6">
        <v>6</v>
      </c>
      <c r="D29" s="6">
        <v>6</v>
      </c>
      <c r="E29" s="6">
        <v>18</v>
      </c>
      <c r="F29" s="6">
        <v>138</v>
      </c>
      <c r="G29" s="6">
        <v>4</v>
      </c>
      <c r="H29" s="33">
        <v>44619</v>
      </c>
      <c r="I29" s="6">
        <v>34.5</v>
      </c>
      <c r="J29" s="6">
        <v>7.66</v>
      </c>
      <c r="K29" s="6">
        <v>27</v>
      </c>
      <c r="L29" s="6">
        <v>0</v>
      </c>
      <c r="M29" s="6">
        <v>0</v>
      </c>
    </row>
    <row r="30" spans="1:13" ht="15.75" customHeight="1" x14ac:dyDescent="0.2">
      <c r="A30" s="6">
        <v>28</v>
      </c>
      <c r="B30" s="6" t="s">
        <v>389</v>
      </c>
      <c r="C30" s="6">
        <v>14</v>
      </c>
      <c r="D30" s="6">
        <v>14</v>
      </c>
      <c r="E30" s="6">
        <v>50</v>
      </c>
      <c r="F30" s="6">
        <v>385</v>
      </c>
      <c r="G30" s="6">
        <v>10</v>
      </c>
      <c r="H30" s="6" t="s">
        <v>2860</v>
      </c>
      <c r="I30" s="6">
        <v>38.5</v>
      </c>
      <c r="J30" s="6">
        <v>7.7</v>
      </c>
      <c r="K30" s="6">
        <v>30</v>
      </c>
      <c r="L30" s="6">
        <v>0</v>
      </c>
      <c r="M30" s="6">
        <v>0</v>
      </c>
    </row>
    <row r="31" spans="1:13" ht="15.75" customHeight="1" x14ac:dyDescent="0.2">
      <c r="A31" s="6">
        <v>29</v>
      </c>
      <c r="B31" s="6" t="s">
        <v>272</v>
      </c>
      <c r="C31" s="6">
        <v>13</v>
      </c>
      <c r="D31" s="6">
        <v>13</v>
      </c>
      <c r="E31" s="6">
        <v>46.4</v>
      </c>
      <c r="F31" s="6">
        <v>360</v>
      </c>
      <c r="G31" s="6">
        <v>14</v>
      </c>
      <c r="H31" s="33">
        <v>44645</v>
      </c>
      <c r="I31" s="6">
        <v>25.71</v>
      </c>
      <c r="J31" s="6">
        <v>7.71</v>
      </c>
      <c r="K31" s="6">
        <v>20</v>
      </c>
      <c r="L31" s="6">
        <v>0</v>
      </c>
      <c r="M31" s="6">
        <v>0</v>
      </c>
    </row>
    <row r="32" spans="1:13" ht="15.75" customHeight="1" x14ac:dyDescent="0.2">
      <c r="A32" s="6">
        <v>30</v>
      </c>
      <c r="B32" s="6" t="s">
        <v>354</v>
      </c>
      <c r="C32" s="6">
        <v>17</v>
      </c>
      <c r="D32" s="6">
        <v>17</v>
      </c>
      <c r="E32" s="6">
        <v>68</v>
      </c>
      <c r="F32" s="6">
        <v>527</v>
      </c>
      <c r="G32" s="6">
        <v>27</v>
      </c>
      <c r="H32" s="6" t="s">
        <v>2854</v>
      </c>
      <c r="I32" s="6">
        <v>19.510000000000002</v>
      </c>
      <c r="J32" s="6">
        <v>7.75</v>
      </c>
      <c r="K32" s="6">
        <v>15.11</v>
      </c>
      <c r="L32" s="6">
        <v>0</v>
      </c>
      <c r="M32" s="6">
        <v>1</v>
      </c>
    </row>
    <row r="33" spans="1:13" ht="15.75" customHeight="1" x14ac:dyDescent="0.2">
      <c r="A33" s="6">
        <v>31</v>
      </c>
      <c r="B33" s="6" t="s">
        <v>174</v>
      </c>
      <c r="C33" s="6">
        <v>5</v>
      </c>
      <c r="D33" s="6">
        <v>5</v>
      </c>
      <c r="E33" s="6">
        <v>18</v>
      </c>
      <c r="F33" s="6">
        <v>140</v>
      </c>
      <c r="G33" s="6">
        <v>7</v>
      </c>
      <c r="H33" s="33">
        <v>44604</v>
      </c>
      <c r="I33" s="6">
        <v>20</v>
      </c>
      <c r="J33" s="6">
        <v>7.77</v>
      </c>
      <c r="K33" s="6">
        <v>15.42</v>
      </c>
      <c r="L33" s="6">
        <v>0</v>
      </c>
      <c r="M33" s="6">
        <v>0</v>
      </c>
    </row>
    <row r="34" spans="1:13" ht="15.75" customHeight="1" x14ac:dyDescent="0.2">
      <c r="A34" s="6">
        <v>32</v>
      </c>
      <c r="B34" s="6" t="s">
        <v>671</v>
      </c>
      <c r="C34" s="6">
        <v>4</v>
      </c>
      <c r="D34" s="6">
        <v>4</v>
      </c>
      <c r="E34" s="6">
        <v>13</v>
      </c>
      <c r="F34" s="6">
        <v>102</v>
      </c>
      <c r="G34" s="6">
        <v>5</v>
      </c>
      <c r="H34" s="33">
        <v>44614</v>
      </c>
      <c r="I34" s="6">
        <v>20.399999999999999</v>
      </c>
      <c r="J34" s="6">
        <v>7.84</v>
      </c>
      <c r="K34" s="6">
        <v>15.6</v>
      </c>
      <c r="L34" s="6">
        <v>0</v>
      </c>
      <c r="M34" s="6">
        <v>0</v>
      </c>
    </row>
    <row r="35" spans="1:13" ht="15.75" customHeight="1" x14ac:dyDescent="0.2">
      <c r="A35" s="6">
        <v>33</v>
      </c>
      <c r="B35" s="6" t="s">
        <v>330</v>
      </c>
      <c r="C35" s="6">
        <v>9</v>
      </c>
      <c r="D35" s="6">
        <v>9</v>
      </c>
      <c r="E35" s="6">
        <v>35</v>
      </c>
      <c r="F35" s="6">
        <v>275</v>
      </c>
      <c r="G35" s="6">
        <v>14</v>
      </c>
      <c r="H35" s="33">
        <v>44640</v>
      </c>
      <c r="I35" s="6">
        <v>19.64</v>
      </c>
      <c r="J35" s="6">
        <v>7.85</v>
      </c>
      <c r="K35" s="6">
        <v>15</v>
      </c>
      <c r="L35" s="6">
        <v>0</v>
      </c>
      <c r="M35" s="6">
        <v>0</v>
      </c>
    </row>
    <row r="36" spans="1:13" ht="15.75" customHeight="1" x14ac:dyDescent="0.2">
      <c r="A36" s="6">
        <v>34</v>
      </c>
      <c r="B36" s="6" t="s">
        <v>107</v>
      </c>
      <c r="C36" s="6">
        <v>2</v>
      </c>
      <c r="D36" s="6">
        <v>2</v>
      </c>
      <c r="E36" s="6">
        <v>7</v>
      </c>
      <c r="F36" s="6">
        <v>55</v>
      </c>
      <c r="G36" s="6">
        <v>1</v>
      </c>
      <c r="H36" s="33">
        <v>44589</v>
      </c>
      <c r="I36" s="6">
        <v>55</v>
      </c>
      <c r="J36" s="6">
        <v>7.85</v>
      </c>
      <c r="K36" s="6">
        <v>42</v>
      </c>
      <c r="L36" s="6">
        <v>0</v>
      </c>
      <c r="M36" s="6">
        <v>0</v>
      </c>
    </row>
    <row r="37" spans="1:13" ht="15.75" customHeight="1" x14ac:dyDescent="0.2">
      <c r="A37" s="6">
        <v>35</v>
      </c>
      <c r="B37" s="6" t="s">
        <v>239</v>
      </c>
      <c r="C37" s="6">
        <v>8</v>
      </c>
      <c r="D37" s="6">
        <v>8</v>
      </c>
      <c r="E37" s="6">
        <v>29</v>
      </c>
      <c r="F37" s="6">
        <v>228</v>
      </c>
      <c r="G37" s="6">
        <v>9</v>
      </c>
      <c r="H37" s="33">
        <v>44606</v>
      </c>
      <c r="I37" s="6">
        <v>25.33</v>
      </c>
      <c r="J37" s="6">
        <v>7.86</v>
      </c>
      <c r="K37" s="6">
        <v>19.329999999999998</v>
      </c>
      <c r="L37" s="6">
        <v>0</v>
      </c>
      <c r="M37" s="6">
        <v>0</v>
      </c>
    </row>
    <row r="38" spans="1:13" ht="15.75" customHeight="1" x14ac:dyDescent="0.2">
      <c r="A38" s="6">
        <v>36</v>
      </c>
      <c r="B38" s="6" t="s">
        <v>333</v>
      </c>
      <c r="C38" s="6">
        <v>16</v>
      </c>
      <c r="D38" s="6">
        <v>16</v>
      </c>
      <c r="E38" s="6">
        <v>62</v>
      </c>
      <c r="F38" s="6">
        <v>492</v>
      </c>
      <c r="G38" s="6">
        <v>16</v>
      </c>
      <c r="H38" s="33">
        <v>44610</v>
      </c>
      <c r="I38" s="6">
        <v>30.75</v>
      </c>
      <c r="J38" s="6">
        <v>7.93</v>
      </c>
      <c r="K38" s="6">
        <v>23.25</v>
      </c>
      <c r="L38" s="6">
        <v>0</v>
      </c>
      <c r="M38" s="6">
        <v>0</v>
      </c>
    </row>
    <row r="39" spans="1:13" ht="15.75" customHeight="1" x14ac:dyDescent="0.2">
      <c r="A39" s="6">
        <v>37</v>
      </c>
      <c r="B39" s="6" t="s">
        <v>231</v>
      </c>
      <c r="C39" s="6">
        <v>16</v>
      </c>
      <c r="D39" s="6">
        <v>16</v>
      </c>
      <c r="E39" s="6">
        <v>61</v>
      </c>
      <c r="F39" s="6">
        <v>488</v>
      </c>
      <c r="G39" s="6">
        <v>20</v>
      </c>
      <c r="H39" s="33">
        <v>44645</v>
      </c>
      <c r="I39" s="6">
        <v>24.4</v>
      </c>
      <c r="J39" s="6">
        <v>8</v>
      </c>
      <c r="K39" s="6">
        <v>18.3</v>
      </c>
      <c r="L39" s="6">
        <v>0</v>
      </c>
      <c r="M39" s="6">
        <v>0</v>
      </c>
    </row>
    <row r="40" spans="1:13" ht="15.75" customHeight="1" x14ac:dyDescent="0.2">
      <c r="A40" s="6">
        <v>38</v>
      </c>
      <c r="B40" s="6" t="s">
        <v>656</v>
      </c>
      <c r="C40" s="6">
        <v>10</v>
      </c>
      <c r="D40" s="6">
        <v>10</v>
      </c>
      <c r="E40" s="6">
        <v>39.1</v>
      </c>
      <c r="F40" s="6">
        <v>315</v>
      </c>
      <c r="G40" s="6">
        <v>16</v>
      </c>
      <c r="H40" s="33">
        <v>44645</v>
      </c>
      <c r="I40" s="6">
        <v>19.68</v>
      </c>
      <c r="J40" s="6">
        <v>8.0399999999999991</v>
      </c>
      <c r="K40" s="6">
        <v>14.68</v>
      </c>
      <c r="L40" s="6">
        <v>0</v>
      </c>
      <c r="M40" s="6">
        <v>0</v>
      </c>
    </row>
    <row r="41" spans="1:13" ht="15.75" customHeight="1" x14ac:dyDescent="0.2">
      <c r="A41" s="6">
        <v>39</v>
      </c>
      <c r="B41" s="6" t="s">
        <v>186</v>
      </c>
      <c r="C41" s="6">
        <v>12</v>
      </c>
      <c r="D41" s="6">
        <v>12</v>
      </c>
      <c r="E41" s="6">
        <v>46.3</v>
      </c>
      <c r="F41" s="6">
        <v>377</v>
      </c>
      <c r="G41" s="6">
        <v>20</v>
      </c>
      <c r="H41" s="33">
        <v>44676</v>
      </c>
      <c r="I41" s="6">
        <v>18.850000000000001</v>
      </c>
      <c r="J41" s="6">
        <v>8.1</v>
      </c>
      <c r="K41" s="6">
        <v>13.95</v>
      </c>
      <c r="L41" s="6">
        <v>1</v>
      </c>
      <c r="M41" s="6">
        <v>0</v>
      </c>
    </row>
    <row r="42" spans="1:13" ht="15.75" customHeight="1" x14ac:dyDescent="0.2">
      <c r="A42" s="6">
        <v>40</v>
      </c>
      <c r="B42" s="6" t="s">
        <v>225</v>
      </c>
      <c r="C42" s="6">
        <v>2</v>
      </c>
      <c r="D42" s="6">
        <v>2</v>
      </c>
      <c r="E42" s="6">
        <v>7</v>
      </c>
      <c r="F42" s="6">
        <v>57</v>
      </c>
      <c r="G42" s="6">
        <v>1</v>
      </c>
      <c r="H42" s="33">
        <v>44587</v>
      </c>
      <c r="I42" s="6">
        <v>57</v>
      </c>
      <c r="J42" s="6">
        <v>8.14</v>
      </c>
      <c r="K42" s="6">
        <v>42</v>
      </c>
      <c r="L42" s="6">
        <v>0</v>
      </c>
      <c r="M42" s="6">
        <v>0</v>
      </c>
    </row>
    <row r="43" spans="1:13" ht="15.75" customHeight="1" x14ac:dyDescent="0.2">
      <c r="A43" s="6">
        <v>41</v>
      </c>
      <c r="B43" s="6" t="s">
        <v>286</v>
      </c>
      <c r="C43" s="6">
        <v>6</v>
      </c>
      <c r="D43" s="6">
        <v>6</v>
      </c>
      <c r="E43" s="6">
        <v>19</v>
      </c>
      <c r="F43" s="6">
        <v>156</v>
      </c>
      <c r="G43" s="6">
        <v>6</v>
      </c>
      <c r="H43" s="6" t="s">
        <v>2864</v>
      </c>
      <c r="I43" s="6">
        <v>26</v>
      </c>
      <c r="J43" s="6">
        <v>8.2100000000000009</v>
      </c>
      <c r="K43" s="6">
        <v>19</v>
      </c>
      <c r="L43" s="6">
        <v>0</v>
      </c>
      <c r="M43" s="6">
        <v>0</v>
      </c>
    </row>
    <row r="44" spans="1:13" ht="15.75" customHeight="1" x14ac:dyDescent="0.2">
      <c r="A44" s="6">
        <v>42</v>
      </c>
      <c r="B44" s="6" t="s">
        <v>188</v>
      </c>
      <c r="C44" s="6">
        <v>4</v>
      </c>
      <c r="D44" s="6">
        <v>4</v>
      </c>
      <c r="E44" s="6">
        <v>12</v>
      </c>
      <c r="F44" s="6">
        <v>99</v>
      </c>
      <c r="G44" s="6">
        <v>5</v>
      </c>
      <c r="H44" s="6" t="s">
        <v>2862</v>
      </c>
      <c r="I44" s="6">
        <v>19.8</v>
      </c>
      <c r="J44" s="6">
        <v>8.25</v>
      </c>
      <c r="K44" s="6">
        <v>14.4</v>
      </c>
      <c r="L44" s="6">
        <v>0</v>
      </c>
      <c r="M44" s="6">
        <v>0</v>
      </c>
    </row>
    <row r="45" spans="1:13" ht="15.75" customHeight="1" x14ac:dyDescent="0.2">
      <c r="A45" s="6">
        <v>43</v>
      </c>
      <c r="B45" s="6" t="s">
        <v>260</v>
      </c>
      <c r="C45" s="6">
        <v>17</v>
      </c>
      <c r="D45" s="6">
        <v>17</v>
      </c>
      <c r="E45" s="6">
        <v>66.3</v>
      </c>
      <c r="F45" s="6">
        <v>551</v>
      </c>
      <c r="G45" s="6">
        <v>19</v>
      </c>
      <c r="H45" s="33">
        <v>44642</v>
      </c>
      <c r="I45" s="6">
        <v>29</v>
      </c>
      <c r="J45" s="6">
        <v>8.2799999999999994</v>
      </c>
      <c r="K45" s="6">
        <v>21</v>
      </c>
      <c r="L45" s="6">
        <v>0</v>
      </c>
      <c r="M45" s="6">
        <v>0</v>
      </c>
    </row>
    <row r="46" spans="1:13" ht="15.75" customHeight="1" x14ac:dyDescent="0.2">
      <c r="A46" s="6">
        <v>44</v>
      </c>
      <c r="B46" s="6" t="s">
        <v>208</v>
      </c>
      <c r="C46" s="6">
        <v>12</v>
      </c>
      <c r="D46" s="6">
        <v>8</v>
      </c>
      <c r="E46" s="6">
        <v>18</v>
      </c>
      <c r="F46" s="6">
        <v>150</v>
      </c>
      <c r="G46" s="6">
        <v>4</v>
      </c>
      <c r="H46" s="33">
        <v>44603</v>
      </c>
      <c r="I46" s="6">
        <v>37.5</v>
      </c>
      <c r="J46" s="6">
        <v>8.33</v>
      </c>
      <c r="K46" s="6">
        <v>27</v>
      </c>
      <c r="L46" s="6">
        <v>0</v>
      </c>
      <c r="M46" s="6">
        <v>0</v>
      </c>
    </row>
    <row r="47" spans="1:13" ht="15.75" customHeight="1" x14ac:dyDescent="0.2">
      <c r="A47" s="6">
        <v>45</v>
      </c>
      <c r="B47" s="6" t="s">
        <v>283</v>
      </c>
      <c r="C47" s="6">
        <v>8</v>
      </c>
      <c r="D47" s="6">
        <v>8</v>
      </c>
      <c r="E47" s="6">
        <v>28</v>
      </c>
      <c r="F47" s="6">
        <v>236</v>
      </c>
      <c r="G47" s="6">
        <v>8</v>
      </c>
      <c r="H47" s="33">
        <v>44616</v>
      </c>
      <c r="I47" s="6">
        <v>29.5</v>
      </c>
      <c r="J47" s="6">
        <v>8.42</v>
      </c>
      <c r="K47" s="6">
        <v>21</v>
      </c>
      <c r="L47" s="6">
        <v>0</v>
      </c>
      <c r="M47" s="6">
        <v>0</v>
      </c>
    </row>
    <row r="48" spans="1:13" ht="15.75" customHeight="1" x14ac:dyDescent="0.2">
      <c r="A48" s="6">
        <v>46</v>
      </c>
      <c r="B48" s="6" t="s">
        <v>204</v>
      </c>
      <c r="C48" s="6">
        <v>14</v>
      </c>
      <c r="D48" s="6">
        <v>14</v>
      </c>
      <c r="E48" s="6">
        <v>49.4</v>
      </c>
      <c r="F48" s="6">
        <v>419</v>
      </c>
      <c r="G48" s="6">
        <v>21</v>
      </c>
      <c r="H48" s="33">
        <v>44665</v>
      </c>
      <c r="I48" s="6">
        <v>19.95</v>
      </c>
      <c r="J48" s="6">
        <v>8.43</v>
      </c>
      <c r="K48" s="6">
        <v>14.19</v>
      </c>
      <c r="L48" s="6">
        <v>1</v>
      </c>
      <c r="M48" s="6">
        <v>0</v>
      </c>
    </row>
    <row r="49" spans="1:13" ht="15.75" customHeight="1" x14ac:dyDescent="0.2">
      <c r="A49" s="6">
        <v>47</v>
      </c>
      <c r="B49" s="6" t="s">
        <v>282</v>
      </c>
      <c r="C49" s="6">
        <v>14</v>
      </c>
      <c r="D49" s="6">
        <v>14</v>
      </c>
      <c r="E49" s="6">
        <v>54</v>
      </c>
      <c r="F49" s="6">
        <v>456</v>
      </c>
      <c r="G49" s="6">
        <v>13</v>
      </c>
      <c r="H49" s="33">
        <v>44614</v>
      </c>
      <c r="I49" s="6">
        <v>35.07</v>
      </c>
      <c r="J49" s="6">
        <v>8.44</v>
      </c>
      <c r="K49" s="6">
        <v>24.92</v>
      </c>
      <c r="L49" s="6">
        <v>0</v>
      </c>
      <c r="M49" s="6">
        <v>0</v>
      </c>
    </row>
    <row r="50" spans="1:13" ht="15.75" customHeight="1" x14ac:dyDescent="0.2">
      <c r="A50" s="6">
        <v>48</v>
      </c>
      <c r="B50" s="6" t="s">
        <v>193</v>
      </c>
      <c r="C50" s="6">
        <v>13</v>
      </c>
      <c r="D50" s="6">
        <v>13</v>
      </c>
      <c r="E50" s="6">
        <v>48</v>
      </c>
      <c r="F50" s="6">
        <v>406</v>
      </c>
      <c r="G50" s="6">
        <v>23</v>
      </c>
      <c r="H50" s="6" t="s">
        <v>2855</v>
      </c>
      <c r="I50" s="6">
        <v>17.649999999999999</v>
      </c>
      <c r="J50" s="6">
        <v>8.4499999999999993</v>
      </c>
      <c r="K50" s="6">
        <v>12.52</v>
      </c>
      <c r="L50" s="6">
        <v>1</v>
      </c>
      <c r="M50" s="6">
        <v>0</v>
      </c>
    </row>
    <row r="51" spans="1:13" ht="15.75" customHeight="1" x14ac:dyDescent="0.2">
      <c r="A51" s="6">
        <v>49</v>
      </c>
      <c r="B51" s="6" t="s">
        <v>169</v>
      </c>
      <c r="C51" s="6">
        <v>5</v>
      </c>
      <c r="D51" s="6">
        <v>5</v>
      </c>
      <c r="E51" s="6">
        <v>15</v>
      </c>
      <c r="F51" s="6">
        <v>127</v>
      </c>
      <c r="G51" s="6">
        <v>2</v>
      </c>
      <c r="H51" s="6" t="s">
        <v>2871</v>
      </c>
      <c r="I51" s="6">
        <v>63.5</v>
      </c>
      <c r="J51" s="6">
        <v>8.4600000000000009</v>
      </c>
      <c r="K51" s="6">
        <v>45</v>
      </c>
      <c r="L51" s="6">
        <v>0</v>
      </c>
      <c r="M51" s="6">
        <v>0</v>
      </c>
    </row>
    <row r="52" spans="1:13" ht="15.75" customHeight="1" x14ac:dyDescent="0.2">
      <c r="A52" s="6">
        <v>50</v>
      </c>
      <c r="B52" s="6" t="s">
        <v>227</v>
      </c>
      <c r="C52" s="6">
        <v>8</v>
      </c>
      <c r="D52" s="6">
        <v>4</v>
      </c>
      <c r="E52" s="6">
        <v>12</v>
      </c>
      <c r="F52" s="6">
        <v>102</v>
      </c>
      <c r="G52" s="6">
        <v>4</v>
      </c>
      <c r="H52" s="33">
        <v>44617</v>
      </c>
      <c r="I52" s="6">
        <v>25.5</v>
      </c>
      <c r="J52" s="6">
        <v>8.5</v>
      </c>
      <c r="K52" s="6">
        <v>18</v>
      </c>
      <c r="L52" s="6">
        <v>0</v>
      </c>
      <c r="M52" s="6">
        <v>0</v>
      </c>
    </row>
    <row r="53" spans="1:13" ht="15.75" customHeight="1" x14ac:dyDescent="0.2">
      <c r="A53" s="6">
        <v>51</v>
      </c>
      <c r="B53" s="6" t="s">
        <v>340</v>
      </c>
      <c r="C53" s="6">
        <v>11</v>
      </c>
      <c r="D53" s="6">
        <v>11</v>
      </c>
      <c r="E53" s="6">
        <v>39</v>
      </c>
      <c r="F53" s="6">
        <v>332</v>
      </c>
      <c r="G53" s="6">
        <v>6</v>
      </c>
      <c r="H53" s="33">
        <v>44583</v>
      </c>
      <c r="I53" s="6">
        <v>55.33</v>
      </c>
      <c r="J53" s="6">
        <v>8.51</v>
      </c>
      <c r="K53" s="6">
        <v>39</v>
      </c>
      <c r="L53" s="6">
        <v>0</v>
      </c>
      <c r="M53" s="6">
        <v>0</v>
      </c>
    </row>
    <row r="54" spans="1:13" ht="15.75" customHeight="1" x14ac:dyDescent="0.2">
      <c r="A54" s="6">
        <v>52</v>
      </c>
      <c r="B54" s="6" t="s">
        <v>347</v>
      </c>
      <c r="C54" s="6">
        <v>9</v>
      </c>
      <c r="D54" s="6">
        <v>8</v>
      </c>
      <c r="E54" s="6">
        <v>28</v>
      </c>
      <c r="F54" s="6">
        <v>239</v>
      </c>
      <c r="G54" s="6">
        <v>6</v>
      </c>
      <c r="H54" s="33">
        <v>44613</v>
      </c>
      <c r="I54" s="6">
        <v>39.83</v>
      </c>
      <c r="J54" s="6">
        <v>8.5299999999999994</v>
      </c>
      <c r="K54" s="6">
        <v>28</v>
      </c>
      <c r="L54" s="6">
        <v>0</v>
      </c>
      <c r="M54" s="6">
        <v>0</v>
      </c>
    </row>
    <row r="55" spans="1:13" ht="15.75" customHeight="1" x14ac:dyDescent="0.2">
      <c r="A55" s="6">
        <v>53</v>
      </c>
      <c r="B55" s="6" t="s">
        <v>221</v>
      </c>
      <c r="C55" s="6">
        <v>8</v>
      </c>
      <c r="D55" s="6">
        <v>8</v>
      </c>
      <c r="E55" s="6">
        <v>32</v>
      </c>
      <c r="F55" s="6">
        <v>274</v>
      </c>
      <c r="G55" s="6">
        <v>7</v>
      </c>
      <c r="H55" s="33">
        <v>44645</v>
      </c>
      <c r="I55" s="6">
        <v>39.14</v>
      </c>
      <c r="J55" s="6">
        <v>8.56</v>
      </c>
      <c r="K55" s="6">
        <v>27.42</v>
      </c>
      <c r="L55" s="6">
        <v>0</v>
      </c>
      <c r="M55" s="6">
        <v>0</v>
      </c>
    </row>
    <row r="56" spans="1:13" ht="15.75" customHeight="1" x14ac:dyDescent="0.2">
      <c r="A56" s="6">
        <v>54</v>
      </c>
      <c r="B56" s="6" t="s">
        <v>156</v>
      </c>
      <c r="C56" s="6">
        <v>10</v>
      </c>
      <c r="D56" s="6">
        <v>10</v>
      </c>
      <c r="E56" s="6">
        <v>34.200000000000003</v>
      </c>
      <c r="F56" s="6">
        <v>299</v>
      </c>
      <c r="G56" s="6">
        <v>16</v>
      </c>
      <c r="H56" s="33">
        <v>44640</v>
      </c>
      <c r="I56" s="6">
        <v>18.68</v>
      </c>
      <c r="J56" s="6">
        <v>8.6999999999999993</v>
      </c>
      <c r="K56" s="6">
        <v>12.87</v>
      </c>
      <c r="L56" s="6">
        <v>0</v>
      </c>
      <c r="M56" s="6">
        <v>0</v>
      </c>
    </row>
    <row r="57" spans="1:13" ht="15.75" customHeight="1" x14ac:dyDescent="0.2">
      <c r="A57" s="6">
        <v>55</v>
      </c>
      <c r="B57" s="6" t="s">
        <v>114</v>
      </c>
      <c r="C57" s="6">
        <v>13</v>
      </c>
      <c r="D57" s="6">
        <v>13</v>
      </c>
      <c r="E57" s="6">
        <v>47.4</v>
      </c>
      <c r="F57" s="6">
        <v>416</v>
      </c>
      <c r="G57" s="6">
        <v>18</v>
      </c>
      <c r="H57" s="33">
        <v>44675</v>
      </c>
      <c r="I57" s="6">
        <v>23.11</v>
      </c>
      <c r="J57" s="6">
        <v>8.7200000000000006</v>
      </c>
      <c r="K57" s="6">
        <v>15.88</v>
      </c>
      <c r="L57" s="6">
        <v>1</v>
      </c>
      <c r="M57" s="6">
        <v>0</v>
      </c>
    </row>
    <row r="58" spans="1:13" ht="15.75" customHeight="1" x14ac:dyDescent="0.2">
      <c r="A58" s="6">
        <v>56</v>
      </c>
      <c r="B58" s="6" t="s">
        <v>439</v>
      </c>
      <c r="C58" s="6">
        <v>12</v>
      </c>
      <c r="D58" s="6">
        <v>12</v>
      </c>
      <c r="E58" s="6">
        <v>44</v>
      </c>
      <c r="F58" s="6">
        <v>384</v>
      </c>
      <c r="G58" s="6">
        <v>9</v>
      </c>
      <c r="H58" s="33">
        <v>44609</v>
      </c>
      <c r="I58" s="6">
        <v>42.66</v>
      </c>
      <c r="J58" s="6">
        <v>8.7200000000000006</v>
      </c>
      <c r="K58" s="6">
        <v>29.33</v>
      </c>
      <c r="L58" s="6">
        <v>0</v>
      </c>
      <c r="M58" s="6">
        <v>0</v>
      </c>
    </row>
    <row r="59" spans="1:13" ht="15.75" customHeight="1" x14ac:dyDescent="0.2">
      <c r="A59" s="6">
        <v>57</v>
      </c>
      <c r="B59" s="6" t="s">
        <v>209</v>
      </c>
      <c r="C59" s="6">
        <v>14</v>
      </c>
      <c r="D59" s="6">
        <v>12</v>
      </c>
      <c r="E59" s="6">
        <v>23</v>
      </c>
      <c r="F59" s="6">
        <v>202</v>
      </c>
      <c r="G59" s="6">
        <v>6</v>
      </c>
      <c r="H59" s="33">
        <v>44647</v>
      </c>
      <c r="I59" s="6">
        <v>33.659999999999997</v>
      </c>
      <c r="J59" s="6">
        <v>8.7799999999999994</v>
      </c>
      <c r="K59" s="6">
        <v>23</v>
      </c>
      <c r="L59" s="6">
        <v>0</v>
      </c>
      <c r="M59" s="6">
        <v>0</v>
      </c>
    </row>
    <row r="60" spans="1:13" ht="15.75" customHeight="1" x14ac:dyDescent="0.2">
      <c r="A60" s="6">
        <v>58</v>
      </c>
      <c r="B60" s="6" t="s">
        <v>138</v>
      </c>
      <c r="C60" s="6">
        <v>11</v>
      </c>
      <c r="D60" s="6">
        <v>11</v>
      </c>
      <c r="E60" s="6">
        <v>42</v>
      </c>
      <c r="F60" s="6">
        <v>370</v>
      </c>
      <c r="G60" s="6">
        <v>13</v>
      </c>
      <c r="H60" s="33">
        <v>44681</v>
      </c>
      <c r="I60" s="6">
        <v>28.46</v>
      </c>
      <c r="J60" s="6">
        <v>8.8000000000000007</v>
      </c>
      <c r="K60" s="6">
        <v>19.38</v>
      </c>
      <c r="L60" s="6">
        <v>1</v>
      </c>
      <c r="M60" s="6">
        <v>0</v>
      </c>
    </row>
    <row r="61" spans="1:13" ht="15.75" customHeight="1" x14ac:dyDescent="0.2">
      <c r="A61" s="6">
        <v>59</v>
      </c>
      <c r="B61" s="6" t="s">
        <v>95</v>
      </c>
      <c r="C61" s="6">
        <v>9</v>
      </c>
      <c r="D61" s="6">
        <v>9</v>
      </c>
      <c r="E61" s="6">
        <v>30</v>
      </c>
      <c r="F61" s="6">
        <v>264</v>
      </c>
      <c r="G61" s="6">
        <v>7</v>
      </c>
      <c r="H61" s="6" t="s">
        <v>2863</v>
      </c>
      <c r="I61" s="6">
        <v>37.71</v>
      </c>
      <c r="J61" s="6">
        <v>8.8000000000000007</v>
      </c>
      <c r="K61" s="6">
        <v>25.71</v>
      </c>
      <c r="L61" s="6">
        <v>0</v>
      </c>
      <c r="M61" s="6">
        <v>0</v>
      </c>
    </row>
    <row r="62" spans="1:13" ht="15.75" customHeight="1" x14ac:dyDescent="0.2">
      <c r="A62" s="6">
        <v>60</v>
      </c>
      <c r="B62" s="6" t="s">
        <v>485</v>
      </c>
      <c r="C62" s="6">
        <v>11</v>
      </c>
      <c r="D62" s="6">
        <v>6</v>
      </c>
      <c r="E62" s="6">
        <v>14</v>
      </c>
      <c r="F62" s="6">
        <v>125</v>
      </c>
      <c r="G62" s="6">
        <v>4</v>
      </c>
      <c r="H62" s="33">
        <v>44600</v>
      </c>
      <c r="I62" s="6">
        <v>31.25</v>
      </c>
      <c r="J62" s="6">
        <v>8.92</v>
      </c>
      <c r="K62" s="6">
        <v>21</v>
      </c>
      <c r="L62" s="6">
        <v>0</v>
      </c>
      <c r="M62" s="6">
        <v>0</v>
      </c>
    </row>
    <row r="63" spans="1:13" ht="15.75" customHeight="1" x14ac:dyDescent="0.2">
      <c r="A63" s="6">
        <v>61</v>
      </c>
      <c r="B63" s="6" t="s">
        <v>210</v>
      </c>
      <c r="C63" s="6">
        <v>13</v>
      </c>
      <c r="D63" s="6">
        <v>13</v>
      </c>
      <c r="E63" s="6">
        <v>47.4</v>
      </c>
      <c r="F63" s="6">
        <v>427</v>
      </c>
      <c r="G63" s="6">
        <v>12</v>
      </c>
      <c r="H63" s="33">
        <v>44679</v>
      </c>
      <c r="I63" s="6">
        <v>35.58</v>
      </c>
      <c r="J63" s="6">
        <v>8.9499999999999993</v>
      </c>
      <c r="K63" s="6">
        <v>23.83</v>
      </c>
      <c r="L63" s="6">
        <v>1</v>
      </c>
      <c r="M63" s="6">
        <v>0</v>
      </c>
    </row>
    <row r="64" spans="1:13" ht="15.75" customHeight="1" x14ac:dyDescent="0.2">
      <c r="A64" s="6">
        <v>62</v>
      </c>
      <c r="B64" s="6" t="s">
        <v>278</v>
      </c>
      <c r="C64" s="6">
        <v>5</v>
      </c>
      <c r="D64" s="6">
        <v>3</v>
      </c>
      <c r="E64" s="6">
        <v>6</v>
      </c>
      <c r="F64" s="6">
        <v>54</v>
      </c>
      <c r="G64" s="6">
        <v>6</v>
      </c>
      <c r="H64" s="33">
        <v>44640</v>
      </c>
      <c r="I64" s="6">
        <v>9</v>
      </c>
      <c r="J64" s="6">
        <v>9</v>
      </c>
      <c r="K64" s="6">
        <v>6</v>
      </c>
      <c r="L64" s="6">
        <v>0</v>
      </c>
      <c r="M64" s="6">
        <v>0</v>
      </c>
    </row>
    <row r="65" spans="1:13" ht="15.75" customHeight="1" x14ac:dyDescent="0.2">
      <c r="A65" s="6">
        <v>63</v>
      </c>
      <c r="B65" s="6" t="s">
        <v>334</v>
      </c>
      <c r="C65" s="6">
        <v>2</v>
      </c>
      <c r="D65" s="6">
        <v>2</v>
      </c>
      <c r="E65" s="6">
        <v>7</v>
      </c>
      <c r="F65" s="6">
        <v>63</v>
      </c>
      <c r="G65" s="6">
        <v>1</v>
      </c>
      <c r="H65" s="6" t="s">
        <v>2875</v>
      </c>
      <c r="I65" s="6">
        <v>63</v>
      </c>
      <c r="J65" s="6">
        <v>9</v>
      </c>
      <c r="K65" s="6">
        <v>42</v>
      </c>
      <c r="L65" s="6">
        <v>0</v>
      </c>
      <c r="M65" s="6">
        <v>0</v>
      </c>
    </row>
    <row r="66" spans="1:13" ht="15.75" customHeight="1" x14ac:dyDescent="0.2">
      <c r="A66" s="6">
        <v>64</v>
      </c>
      <c r="B66" s="6" t="s">
        <v>655</v>
      </c>
      <c r="C66" s="6">
        <v>14</v>
      </c>
      <c r="D66" s="6">
        <v>14</v>
      </c>
      <c r="E66" s="6">
        <v>49.1</v>
      </c>
      <c r="F66" s="6">
        <v>444</v>
      </c>
      <c r="G66" s="6">
        <v>22</v>
      </c>
      <c r="H66" s="33">
        <v>44706</v>
      </c>
      <c r="I66" s="6">
        <v>20.18</v>
      </c>
      <c r="J66" s="6">
        <v>9.0299999999999994</v>
      </c>
      <c r="K66" s="6">
        <v>13.4</v>
      </c>
      <c r="L66" s="6">
        <v>0</v>
      </c>
      <c r="M66" s="6">
        <v>1</v>
      </c>
    </row>
    <row r="67" spans="1:13" ht="15.75" customHeight="1" x14ac:dyDescent="0.2">
      <c r="A67" s="6">
        <v>65</v>
      </c>
      <c r="B67" s="6" t="s">
        <v>167</v>
      </c>
      <c r="C67" s="6">
        <v>5</v>
      </c>
      <c r="D67" s="6">
        <v>5</v>
      </c>
      <c r="E67" s="6">
        <v>16</v>
      </c>
      <c r="F67" s="6">
        <v>146</v>
      </c>
      <c r="G67" s="6">
        <v>4</v>
      </c>
      <c r="H67" s="33">
        <v>44646</v>
      </c>
      <c r="I67" s="6">
        <v>36.5</v>
      </c>
      <c r="J67" s="6">
        <v>9.1199999999999992</v>
      </c>
      <c r="K67" s="6">
        <v>24</v>
      </c>
      <c r="L67" s="6">
        <v>0</v>
      </c>
      <c r="M67" s="6">
        <v>0</v>
      </c>
    </row>
    <row r="68" spans="1:13" ht="15.75" customHeight="1" x14ac:dyDescent="0.2">
      <c r="A68" s="6">
        <v>66</v>
      </c>
      <c r="B68" s="6" t="s">
        <v>244</v>
      </c>
      <c r="C68" s="6">
        <v>2</v>
      </c>
      <c r="D68" s="6">
        <v>2</v>
      </c>
      <c r="E68" s="6">
        <v>6</v>
      </c>
      <c r="F68" s="6">
        <v>55</v>
      </c>
      <c r="G68" s="6">
        <v>3</v>
      </c>
      <c r="H68" s="6" t="s">
        <v>2859</v>
      </c>
      <c r="I68" s="6">
        <v>18.329999999999998</v>
      </c>
      <c r="J68" s="6">
        <v>9.16</v>
      </c>
      <c r="K68" s="6">
        <v>12</v>
      </c>
      <c r="L68" s="6">
        <v>0</v>
      </c>
      <c r="M68" s="6">
        <v>0</v>
      </c>
    </row>
    <row r="69" spans="1:13" ht="15.75" customHeight="1" x14ac:dyDescent="0.2">
      <c r="A69" s="6">
        <v>67</v>
      </c>
      <c r="B69" s="6" t="s">
        <v>161</v>
      </c>
      <c r="C69" s="6">
        <v>3</v>
      </c>
      <c r="D69" s="6">
        <v>3</v>
      </c>
      <c r="E69" s="6">
        <v>12</v>
      </c>
      <c r="F69" s="6">
        <v>110</v>
      </c>
      <c r="G69" s="6">
        <v>2</v>
      </c>
      <c r="H69" s="6" t="s">
        <v>2865</v>
      </c>
      <c r="I69" s="6">
        <v>55</v>
      </c>
      <c r="J69" s="6">
        <v>9.16</v>
      </c>
      <c r="K69" s="6">
        <v>36</v>
      </c>
      <c r="L69" s="6">
        <v>0</v>
      </c>
      <c r="M69" s="6">
        <v>0</v>
      </c>
    </row>
    <row r="70" spans="1:13" ht="15.75" customHeight="1" x14ac:dyDescent="0.2">
      <c r="A70" s="6">
        <v>68</v>
      </c>
      <c r="B70" s="6" t="s">
        <v>664</v>
      </c>
      <c r="C70" s="6">
        <v>7</v>
      </c>
      <c r="D70" s="6">
        <v>7</v>
      </c>
      <c r="E70" s="6">
        <v>25.5</v>
      </c>
      <c r="F70" s="6">
        <v>237</v>
      </c>
      <c r="G70" s="6">
        <v>11</v>
      </c>
      <c r="H70" s="33">
        <v>44643</v>
      </c>
      <c r="I70" s="6">
        <v>21.54</v>
      </c>
      <c r="J70" s="6">
        <v>9.17</v>
      </c>
      <c r="K70" s="6">
        <v>14.09</v>
      </c>
      <c r="L70" s="6">
        <v>0</v>
      </c>
      <c r="M70" s="6">
        <v>0</v>
      </c>
    </row>
    <row r="71" spans="1:13" ht="15.75" customHeight="1" x14ac:dyDescent="0.2">
      <c r="A71" s="6">
        <v>69</v>
      </c>
      <c r="B71" s="6" t="s">
        <v>338</v>
      </c>
      <c r="C71" s="6">
        <v>5</v>
      </c>
      <c r="D71" s="6">
        <v>5</v>
      </c>
      <c r="E71" s="6">
        <v>17.5</v>
      </c>
      <c r="F71" s="6">
        <v>164</v>
      </c>
      <c r="G71" s="6">
        <v>3</v>
      </c>
      <c r="H71" s="33">
        <v>44613</v>
      </c>
      <c r="I71" s="6">
        <v>54.66</v>
      </c>
      <c r="J71" s="6">
        <v>9.19</v>
      </c>
      <c r="K71" s="6">
        <v>35.659999999999997</v>
      </c>
      <c r="L71" s="6">
        <v>0</v>
      </c>
      <c r="M71" s="6">
        <v>0</v>
      </c>
    </row>
    <row r="72" spans="1:13" ht="15.75" customHeight="1" x14ac:dyDescent="0.2">
      <c r="A72" s="6">
        <v>70</v>
      </c>
      <c r="B72" s="6" t="s">
        <v>350</v>
      </c>
      <c r="C72" s="6">
        <v>9</v>
      </c>
      <c r="D72" s="6">
        <v>9</v>
      </c>
      <c r="E72" s="6">
        <v>32</v>
      </c>
      <c r="F72" s="6">
        <v>296</v>
      </c>
      <c r="G72" s="6">
        <v>11</v>
      </c>
      <c r="H72" s="6" t="s">
        <v>2859</v>
      </c>
      <c r="I72" s="6">
        <v>26.9</v>
      </c>
      <c r="J72" s="6">
        <v>9.25</v>
      </c>
      <c r="K72" s="6">
        <v>17.45</v>
      </c>
      <c r="L72" s="6">
        <v>0</v>
      </c>
      <c r="M72" s="6">
        <v>0</v>
      </c>
    </row>
    <row r="73" spans="1:13" ht="15.75" customHeight="1" x14ac:dyDescent="0.2">
      <c r="A73" s="6">
        <v>71</v>
      </c>
      <c r="B73" s="6" t="s">
        <v>238</v>
      </c>
      <c r="C73" s="6">
        <v>13</v>
      </c>
      <c r="D73" s="6">
        <v>13</v>
      </c>
      <c r="E73" s="6">
        <v>45.3</v>
      </c>
      <c r="F73" s="6">
        <v>424</v>
      </c>
      <c r="G73" s="6">
        <v>16</v>
      </c>
      <c r="H73" s="6" t="s">
        <v>2857</v>
      </c>
      <c r="I73" s="6">
        <v>26.5</v>
      </c>
      <c r="J73" s="6">
        <v>9.31</v>
      </c>
      <c r="K73" s="6">
        <v>17.059999999999999</v>
      </c>
      <c r="L73" s="6">
        <v>1</v>
      </c>
      <c r="M73" s="6">
        <v>0</v>
      </c>
    </row>
    <row r="74" spans="1:13" ht="15.75" customHeight="1" x14ac:dyDescent="0.2">
      <c r="A74" s="6">
        <v>72</v>
      </c>
      <c r="B74" s="6" t="s">
        <v>203</v>
      </c>
      <c r="C74" s="6">
        <v>7</v>
      </c>
      <c r="D74" s="6">
        <v>7</v>
      </c>
      <c r="E74" s="6">
        <v>25.1</v>
      </c>
      <c r="F74" s="6">
        <v>237</v>
      </c>
      <c r="G74" s="6">
        <v>8</v>
      </c>
      <c r="H74" s="33">
        <v>44671</v>
      </c>
      <c r="I74" s="6">
        <v>29.62</v>
      </c>
      <c r="J74" s="6">
        <v>9.41</v>
      </c>
      <c r="K74" s="6">
        <v>18.87</v>
      </c>
      <c r="L74" s="6">
        <v>1</v>
      </c>
      <c r="M74" s="6">
        <v>0</v>
      </c>
    </row>
    <row r="75" spans="1:13" ht="15.75" customHeight="1" x14ac:dyDescent="0.2">
      <c r="A75" s="6">
        <v>73</v>
      </c>
      <c r="B75" s="6" t="s">
        <v>178</v>
      </c>
      <c r="C75" s="6">
        <v>12</v>
      </c>
      <c r="D75" s="6">
        <v>12</v>
      </c>
      <c r="E75" s="6">
        <v>41.3</v>
      </c>
      <c r="F75" s="6">
        <v>391</v>
      </c>
      <c r="G75" s="6">
        <v>14</v>
      </c>
      <c r="H75" s="33">
        <v>44651</v>
      </c>
      <c r="I75" s="6">
        <v>27.92</v>
      </c>
      <c r="J75" s="6">
        <v>9.42</v>
      </c>
      <c r="K75" s="6">
        <v>17.78</v>
      </c>
      <c r="L75" s="6">
        <v>0</v>
      </c>
      <c r="M75" s="6">
        <v>0</v>
      </c>
    </row>
    <row r="76" spans="1:13" ht="15.75" customHeight="1" x14ac:dyDescent="0.2">
      <c r="A76" s="6">
        <v>74</v>
      </c>
      <c r="B76" s="6" t="s">
        <v>609</v>
      </c>
      <c r="C76" s="6">
        <v>11</v>
      </c>
      <c r="D76" s="6">
        <v>11</v>
      </c>
      <c r="E76" s="6">
        <v>43</v>
      </c>
      <c r="F76" s="6">
        <v>406</v>
      </c>
      <c r="G76" s="6">
        <v>18</v>
      </c>
      <c r="H76" s="33">
        <v>44630</v>
      </c>
      <c r="I76" s="6">
        <v>22.55</v>
      </c>
      <c r="J76" s="6">
        <v>9.44</v>
      </c>
      <c r="K76" s="6">
        <v>14.33</v>
      </c>
      <c r="L76" s="6">
        <v>0</v>
      </c>
      <c r="M76" s="6">
        <v>0</v>
      </c>
    </row>
    <row r="77" spans="1:13" ht="15.75" customHeight="1" x14ac:dyDescent="0.2">
      <c r="A77" s="6">
        <v>75</v>
      </c>
      <c r="B77" s="6" t="s">
        <v>181</v>
      </c>
      <c r="C77" s="6">
        <v>5</v>
      </c>
      <c r="D77" s="6">
        <v>5</v>
      </c>
      <c r="E77" s="6">
        <v>20</v>
      </c>
      <c r="F77" s="6">
        <v>190</v>
      </c>
      <c r="G77" s="6">
        <v>6</v>
      </c>
      <c r="H77" s="6" t="s">
        <v>2865</v>
      </c>
      <c r="I77" s="6">
        <v>31.66</v>
      </c>
      <c r="J77" s="6">
        <v>9.5</v>
      </c>
      <c r="K77" s="6">
        <v>20</v>
      </c>
      <c r="L77" s="6">
        <v>0</v>
      </c>
      <c r="M77" s="6">
        <v>0</v>
      </c>
    </row>
    <row r="78" spans="1:13" ht="15.75" customHeight="1" x14ac:dyDescent="0.2">
      <c r="A78" s="6">
        <v>76</v>
      </c>
      <c r="B78" s="6" t="s">
        <v>119</v>
      </c>
      <c r="C78" s="6">
        <v>5</v>
      </c>
      <c r="D78" s="6">
        <v>5</v>
      </c>
      <c r="E78" s="6">
        <v>16</v>
      </c>
      <c r="F78" s="6">
        <v>152</v>
      </c>
      <c r="G78" s="6">
        <v>5</v>
      </c>
      <c r="H78" s="6" t="s">
        <v>2866</v>
      </c>
      <c r="I78" s="6">
        <v>30.4</v>
      </c>
      <c r="J78" s="6">
        <v>9.5</v>
      </c>
      <c r="K78" s="6">
        <v>19.2</v>
      </c>
      <c r="L78" s="6">
        <v>0</v>
      </c>
      <c r="M78" s="6">
        <v>0</v>
      </c>
    </row>
    <row r="79" spans="1:13" ht="15.75" customHeight="1" x14ac:dyDescent="0.2">
      <c r="A79" s="6">
        <v>77</v>
      </c>
      <c r="B79" s="6" t="s">
        <v>82</v>
      </c>
      <c r="C79" s="6">
        <v>14</v>
      </c>
      <c r="D79" s="6">
        <v>3</v>
      </c>
      <c r="E79" s="6">
        <v>4</v>
      </c>
      <c r="F79" s="6">
        <v>38</v>
      </c>
      <c r="G79" s="6">
        <v>0</v>
      </c>
      <c r="H79" s="6" t="s">
        <v>2839</v>
      </c>
      <c r="I79" s="6">
        <v>0</v>
      </c>
      <c r="J79" s="6">
        <v>9.5</v>
      </c>
      <c r="K79" s="6">
        <v>0</v>
      </c>
      <c r="L79" s="6">
        <v>0</v>
      </c>
      <c r="M79" s="6">
        <v>0</v>
      </c>
    </row>
    <row r="80" spans="1:13" ht="15.75" customHeight="1" x14ac:dyDescent="0.2">
      <c r="A80" s="6">
        <v>78</v>
      </c>
      <c r="B80" s="6" t="s">
        <v>650</v>
      </c>
      <c r="C80" s="6">
        <v>16</v>
      </c>
      <c r="D80" s="6">
        <v>14</v>
      </c>
      <c r="E80" s="6">
        <v>35</v>
      </c>
      <c r="F80" s="6">
        <v>336</v>
      </c>
      <c r="G80" s="6">
        <v>4</v>
      </c>
      <c r="H80" s="33">
        <v>44618</v>
      </c>
      <c r="I80" s="6">
        <v>84</v>
      </c>
      <c r="J80" s="6">
        <v>9.6</v>
      </c>
      <c r="K80" s="6">
        <v>52.5</v>
      </c>
      <c r="L80" s="6">
        <v>0</v>
      </c>
      <c r="M80" s="6">
        <v>0</v>
      </c>
    </row>
    <row r="81" spans="1:13" ht="15.75" customHeight="1" x14ac:dyDescent="0.2">
      <c r="A81" s="6">
        <v>79</v>
      </c>
      <c r="B81" s="6" t="s">
        <v>385</v>
      </c>
      <c r="C81" s="6">
        <v>6</v>
      </c>
      <c r="D81" s="6">
        <v>6</v>
      </c>
      <c r="E81" s="6">
        <v>22.2</v>
      </c>
      <c r="F81" s="6">
        <v>217</v>
      </c>
      <c r="G81" s="6">
        <v>9</v>
      </c>
      <c r="H81" s="6" t="s">
        <v>2861</v>
      </c>
      <c r="I81" s="6">
        <v>24.11</v>
      </c>
      <c r="J81" s="6">
        <v>9.7100000000000009</v>
      </c>
      <c r="K81" s="6">
        <v>14.88</v>
      </c>
      <c r="L81" s="6">
        <v>0</v>
      </c>
      <c r="M81" s="6">
        <v>0</v>
      </c>
    </row>
    <row r="82" spans="1:13" ht="15.75" customHeight="1" x14ac:dyDescent="0.2">
      <c r="A82" s="6">
        <v>80</v>
      </c>
      <c r="B82" s="6" t="s">
        <v>98</v>
      </c>
      <c r="C82" s="6">
        <v>3</v>
      </c>
      <c r="D82" s="6">
        <v>3</v>
      </c>
      <c r="E82" s="6">
        <v>11</v>
      </c>
      <c r="F82" s="6">
        <v>107</v>
      </c>
      <c r="G82" s="6">
        <v>2</v>
      </c>
      <c r="H82" s="6" t="s">
        <v>2872</v>
      </c>
      <c r="I82" s="6">
        <v>53.5</v>
      </c>
      <c r="J82" s="6">
        <v>9.7200000000000006</v>
      </c>
      <c r="K82" s="6">
        <v>33</v>
      </c>
      <c r="L82" s="6">
        <v>0</v>
      </c>
      <c r="M82" s="6">
        <v>0</v>
      </c>
    </row>
    <row r="83" spans="1:13" ht="15.75" customHeight="1" x14ac:dyDescent="0.2">
      <c r="A83" s="6">
        <v>81</v>
      </c>
      <c r="B83" s="6" t="s">
        <v>306</v>
      </c>
      <c r="C83" s="6">
        <v>14</v>
      </c>
      <c r="D83" s="6">
        <v>14</v>
      </c>
      <c r="E83" s="6">
        <v>48.2</v>
      </c>
      <c r="F83" s="6">
        <v>473</v>
      </c>
      <c r="G83" s="6">
        <v>15</v>
      </c>
      <c r="H83" s="6" t="s">
        <v>2858</v>
      </c>
      <c r="I83" s="6">
        <v>31.53</v>
      </c>
      <c r="J83" s="6">
        <v>9.7799999999999994</v>
      </c>
      <c r="K83" s="6">
        <v>19.329999999999998</v>
      </c>
      <c r="L83" s="6">
        <v>1</v>
      </c>
      <c r="M83" s="6">
        <v>0</v>
      </c>
    </row>
    <row r="84" spans="1:13" ht="15.75" customHeight="1" x14ac:dyDescent="0.2">
      <c r="A84" s="6">
        <v>82</v>
      </c>
      <c r="B84" s="6" t="s">
        <v>378</v>
      </c>
      <c r="C84" s="6">
        <v>14</v>
      </c>
      <c r="D84" s="6">
        <v>13</v>
      </c>
      <c r="E84" s="6">
        <v>28.1</v>
      </c>
      <c r="F84" s="6">
        <v>278</v>
      </c>
      <c r="G84" s="6">
        <v>17</v>
      </c>
      <c r="H84" s="33">
        <v>44656</v>
      </c>
      <c r="I84" s="6">
        <v>16.350000000000001</v>
      </c>
      <c r="J84" s="6">
        <v>9.86</v>
      </c>
      <c r="K84" s="6">
        <v>9.94</v>
      </c>
      <c r="L84" s="6">
        <v>1</v>
      </c>
      <c r="M84" s="6">
        <v>0</v>
      </c>
    </row>
    <row r="85" spans="1:13" ht="15.75" customHeight="1" x14ac:dyDescent="0.2">
      <c r="A85" s="6">
        <v>83</v>
      </c>
      <c r="B85" s="6" t="s">
        <v>198</v>
      </c>
      <c r="C85" s="6">
        <v>2</v>
      </c>
      <c r="D85" s="6">
        <v>2</v>
      </c>
      <c r="E85" s="6">
        <v>8</v>
      </c>
      <c r="F85" s="6">
        <v>79</v>
      </c>
      <c r="G85" s="6">
        <v>1</v>
      </c>
      <c r="H85" s="6" t="s">
        <v>2876</v>
      </c>
      <c r="I85" s="6">
        <v>79</v>
      </c>
      <c r="J85" s="6">
        <v>9.8699999999999992</v>
      </c>
      <c r="K85" s="6">
        <v>48</v>
      </c>
      <c r="L85" s="6">
        <v>0</v>
      </c>
      <c r="M85" s="6">
        <v>0</v>
      </c>
    </row>
    <row r="86" spans="1:13" ht="15.75" customHeight="1" x14ac:dyDescent="0.2">
      <c r="A86" s="6">
        <v>84</v>
      </c>
      <c r="B86" s="6" t="s">
        <v>155</v>
      </c>
      <c r="C86" s="6">
        <v>6</v>
      </c>
      <c r="D86" s="6">
        <v>6</v>
      </c>
      <c r="E86" s="6">
        <v>21</v>
      </c>
      <c r="F86" s="6">
        <v>210</v>
      </c>
      <c r="G86" s="6">
        <v>6</v>
      </c>
      <c r="H86" s="6" t="s">
        <v>2862</v>
      </c>
      <c r="I86" s="6">
        <v>35</v>
      </c>
      <c r="J86" s="6">
        <v>10</v>
      </c>
      <c r="K86" s="6">
        <v>21</v>
      </c>
      <c r="L86" s="6">
        <v>0</v>
      </c>
      <c r="M86" s="6">
        <v>0</v>
      </c>
    </row>
    <row r="87" spans="1:13" ht="15.75" customHeight="1" x14ac:dyDescent="0.2">
      <c r="A87" s="6">
        <v>85</v>
      </c>
      <c r="B87" s="6" t="s">
        <v>520</v>
      </c>
      <c r="C87" s="6">
        <v>15</v>
      </c>
      <c r="D87" s="6">
        <v>15</v>
      </c>
      <c r="E87" s="6">
        <v>51</v>
      </c>
      <c r="F87" s="6">
        <v>514</v>
      </c>
      <c r="G87" s="6">
        <v>9</v>
      </c>
      <c r="H87" s="6" t="s">
        <v>2862</v>
      </c>
      <c r="I87" s="6">
        <v>57.11</v>
      </c>
      <c r="J87" s="6">
        <v>10.07</v>
      </c>
      <c r="K87" s="6">
        <v>34</v>
      </c>
      <c r="L87" s="6">
        <v>0</v>
      </c>
      <c r="M87" s="6">
        <v>0</v>
      </c>
    </row>
    <row r="88" spans="1:13" ht="15.75" customHeight="1" x14ac:dyDescent="0.2">
      <c r="A88" s="6">
        <v>86</v>
      </c>
      <c r="B88" s="6" t="s">
        <v>679</v>
      </c>
      <c r="C88" s="6">
        <v>2</v>
      </c>
      <c r="D88" s="6">
        <v>2</v>
      </c>
      <c r="E88" s="6">
        <v>5</v>
      </c>
      <c r="F88" s="6">
        <v>51</v>
      </c>
      <c r="G88" s="6">
        <v>1</v>
      </c>
      <c r="H88" s="33">
        <v>44585</v>
      </c>
      <c r="I88" s="6">
        <v>51</v>
      </c>
      <c r="J88" s="6">
        <v>10.199999999999999</v>
      </c>
      <c r="K88" s="6">
        <v>30</v>
      </c>
      <c r="L88" s="6">
        <v>0</v>
      </c>
      <c r="M88" s="6">
        <v>0</v>
      </c>
    </row>
    <row r="89" spans="1:13" ht="15.75" customHeight="1" x14ac:dyDescent="0.2">
      <c r="A89" s="6">
        <v>87</v>
      </c>
      <c r="B89" s="6" t="s">
        <v>314</v>
      </c>
      <c r="C89" s="6">
        <v>6</v>
      </c>
      <c r="D89" s="6">
        <v>6</v>
      </c>
      <c r="E89" s="6">
        <v>22</v>
      </c>
      <c r="F89" s="6">
        <v>227</v>
      </c>
      <c r="G89" s="6">
        <v>5</v>
      </c>
      <c r="H89" s="6" t="s">
        <v>2868</v>
      </c>
      <c r="I89" s="6">
        <v>45.4</v>
      </c>
      <c r="J89" s="6">
        <v>10.31</v>
      </c>
      <c r="K89" s="6">
        <v>26.4</v>
      </c>
      <c r="L89" s="6">
        <v>0</v>
      </c>
      <c r="M89" s="6">
        <v>0</v>
      </c>
    </row>
    <row r="90" spans="1:13" ht="15.75" customHeight="1" x14ac:dyDescent="0.2">
      <c r="A90" s="6">
        <v>88</v>
      </c>
      <c r="B90" s="6" t="s">
        <v>339</v>
      </c>
      <c r="C90" s="6">
        <v>2</v>
      </c>
      <c r="D90" s="6">
        <v>2</v>
      </c>
      <c r="E90" s="6">
        <v>5</v>
      </c>
      <c r="F90" s="6">
        <v>52</v>
      </c>
      <c r="G90" s="6">
        <v>2</v>
      </c>
      <c r="H90" s="6" t="s">
        <v>2873</v>
      </c>
      <c r="I90" s="6">
        <v>26</v>
      </c>
      <c r="J90" s="6">
        <v>10.4</v>
      </c>
      <c r="K90" s="6">
        <v>15</v>
      </c>
      <c r="L90" s="6">
        <v>0</v>
      </c>
      <c r="M90" s="6">
        <v>0</v>
      </c>
    </row>
    <row r="91" spans="1:13" ht="15.75" customHeight="1" x14ac:dyDescent="0.2">
      <c r="A91" s="6">
        <v>89</v>
      </c>
      <c r="B91" s="6" t="s">
        <v>131</v>
      </c>
      <c r="C91" s="6">
        <v>4</v>
      </c>
      <c r="D91" s="6">
        <v>4</v>
      </c>
      <c r="E91" s="6">
        <v>12.5</v>
      </c>
      <c r="F91" s="6">
        <v>135</v>
      </c>
      <c r="G91" s="6">
        <v>2</v>
      </c>
      <c r="H91" s="33">
        <v>44615</v>
      </c>
      <c r="I91" s="6">
        <v>67.5</v>
      </c>
      <c r="J91" s="6">
        <v>10.51</v>
      </c>
      <c r="K91" s="6">
        <v>38.5</v>
      </c>
      <c r="L91" s="6">
        <v>0</v>
      </c>
      <c r="M91" s="6">
        <v>0</v>
      </c>
    </row>
    <row r="92" spans="1:13" ht="15.75" customHeight="1" x14ac:dyDescent="0.2">
      <c r="A92" s="6">
        <v>90</v>
      </c>
      <c r="B92" s="6" t="s">
        <v>86</v>
      </c>
      <c r="C92" s="6">
        <v>14</v>
      </c>
      <c r="D92" s="6">
        <v>4</v>
      </c>
      <c r="E92" s="6">
        <v>6</v>
      </c>
      <c r="F92" s="6">
        <v>64</v>
      </c>
      <c r="G92" s="6">
        <v>1</v>
      </c>
      <c r="H92" s="33">
        <v>44569</v>
      </c>
      <c r="I92" s="6">
        <v>64</v>
      </c>
      <c r="J92" s="6">
        <v>10.66</v>
      </c>
      <c r="K92" s="6">
        <v>36</v>
      </c>
      <c r="L92" s="6">
        <v>0</v>
      </c>
      <c r="M92" s="6">
        <v>0</v>
      </c>
    </row>
    <row r="93" spans="1:13" ht="15.75" customHeight="1" x14ac:dyDescent="0.2">
      <c r="A93" s="6">
        <v>91</v>
      </c>
      <c r="B93" s="6" t="s">
        <v>253</v>
      </c>
      <c r="C93" s="6">
        <v>5</v>
      </c>
      <c r="D93" s="6">
        <v>5</v>
      </c>
      <c r="E93" s="6">
        <v>19.5</v>
      </c>
      <c r="F93" s="6">
        <v>212</v>
      </c>
      <c r="G93" s="6">
        <v>7</v>
      </c>
      <c r="H93" s="33">
        <v>44642</v>
      </c>
      <c r="I93" s="6">
        <v>30.28</v>
      </c>
      <c r="J93" s="6">
        <v>10.68</v>
      </c>
      <c r="K93" s="6">
        <v>17</v>
      </c>
      <c r="L93" s="6">
        <v>0</v>
      </c>
      <c r="M93" s="6">
        <v>0</v>
      </c>
    </row>
    <row r="94" spans="1:13" ht="15.75" customHeight="1" x14ac:dyDescent="0.2">
      <c r="A94" s="6">
        <v>92</v>
      </c>
      <c r="B94" s="6" t="s">
        <v>146</v>
      </c>
      <c r="C94" s="6">
        <v>15</v>
      </c>
      <c r="D94" s="6">
        <v>2</v>
      </c>
      <c r="E94" s="6">
        <v>4</v>
      </c>
      <c r="F94" s="6">
        <v>43</v>
      </c>
      <c r="G94" s="6">
        <v>1</v>
      </c>
      <c r="H94" s="33">
        <v>44592</v>
      </c>
      <c r="I94" s="6">
        <v>43</v>
      </c>
      <c r="J94" s="6">
        <v>10.75</v>
      </c>
      <c r="K94" s="6">
        <v>24</v>
      </c>
      <c r="L94" s="6">
        <v>0</v>
      </c>
      <c r="M94" s="6">
        <v>0</v>
      </c>
    </row>
    <row r="95" spans="1:13" ht="15.75" customHeight="1" x14ac:dyDescent="0.2">
      <c r="A95" s="6">
        <v>93</v>
      </c>
      <c r="B95" s="6" t="s">
        <v>598</v>
      </c>
      <c r="C95" s="6">
        <v>1</v>
      </c>
      <c r="D95" s="6">
        <v>1</v>
      </c>
      <c r="E95" s="6">
        <v>4</v>
      </c>
      <c r="F95" s="6">
        <v>43</v>
      </c>
      <c r="G95" s="6">
        <v>0</v>
      </c>
      <c r="H95" s="6" t="s">
        <v>2839</v>
      </c>
      <c r="I95" s="6">
        <v>0</v>
      </c>
      <c r="J95" s="6">
        <v>10.75</v>
      </c>
      <c r="K95" s="6">
        <v>0</v>
      </c>
      <c r="L95" s="6">
        <v>0</v>
      </c>
      <c r="M95" s="6">
        <v>0</v>
      </c>
    </row>
    <row r="96" spans="1:13" ht="15.75" customHeight="1" x14ac:dyDescent="0.2">
      <c r="A96" s="6">
        <v>94</v>
      </c>
      <c r="B96" s="6" t="s">
        <v>88</v>
      </c>
      <c r="C96" s="6">
        <v>5</v>
      </c>
      <c r="D96" s="6">
        <v>5</v>
      </c>
      <c r="E96" s="6">
        <v>18.5</v>
      </c>
      <c r="F96" s="6">
        <v>205</v>
      </c>
      <c r="G96" s="6">
        <v>5</v>
      </c>
      <c r="H96" s="6" t="s">
        <v>2869</v>
      </c>
      <c r="I96" s="6">
        <v>41</v>
      </c>
      <c r="J96" s="6">
        <v>10.88</v>
      </c>
      <c r="K96" s="6">
        <v>22.6</v>
      </c>
      <c r="L96" s="6">
        <v>0</v>
      </c>
      <c r="M96" s="6">
        <v>0</v>
      </c>
    </row>
    <row r="97" spans="1:13" ht="15.75" customHeight="1" x14ac:dyDescent="0.2">
      <c r="A97" s="6">
        <v>95</v>
      </c>
      <c r="B97" s="6" t="s">
        <v>289</v>
      </c>
      <c r="C97" s="6">
        <v>3</v>
      </c>
      <c r="D97" s="6">
        <v>3</v>
      </c>
      <c r="E97" s="6">
        <v>9</v>
      </c>
      <c r="F97" s="6">
        <v>98</v>
      </c>
      <c r="G97" s="6">
        <v>3</v>
      </c>
      <c r="H97" s="6" t="s">
        <v>2870</v>
      </c>
      <c r="I97" s="6">
        <v>32.659999999999997</v>
      </c>
      <c r="J97" s="6">
        <v>10.88</v>
      </c>
      <c r="K97" s="6">
        <v>18</v>
      </c>
      <c r="L97" s="6">
        <v>0</v>
      </c>
      <c r="M97" s="6">
        <v>0</v>
      </c>
    </row>
    <row r="98" spans="1:13" ht="15.75" customHeight="1" x14ac:dyDescent="0.2">
      <c r="A98" s="6">
        <v>96</v>
      </c>
      <c r="B98" s="6" t="s">
        <v>335</v>
      </c>
      <c r="C98" s="6">
        <v>5</v>
      </c>
      <c r="D98" s="6">
        <v>5</v>
      </c>
      <c r="E98" s="6">
        <v>17</v>
      </c>
      <c r="F98" s="6">
        <v>190</v>
      </c>
      <c r="G98" s="6">
        <v>6</v>
      </c>
      <c r="H98" s="6" t="s">
        <v>2866</v>
      </c>
      <c r="I98" s="6">
        <v>31.66</v>
      </c>
      <c r="J98" s="6">
        <v>11.17</v>
      </c>
      <c r="K98" s="6">
        <v>17</v>
      </c>
      <c r="L98" s="6">
        <v>0</v>
      </c>
      <c r="M98" s="6">
        <v>0</v>
      </c>
    </row>
    <row r="99" spans="1:13" ht="15.75" customHeight="1" x14ac:dyDescent="0.2">
      <c r="A99" s="6">
        <v>97</v>
      </c>
      <c r="B99" s="6" t="s">
        <v>222</v>
      </c>
      <c r="C99" s="6">
        <v>11</v>
      </c>
      <c r="D99" s="6">
        <v>5</v>
      </c>
      <c r="E99" s="6">
        <v>7</v>
      </c>
      <c r="F99" s="6">
        <v>79</v>
      </c>
      <c r="G99" s="6">
        <v>4</v>
      </c>
      <c r="H99" s="33">
        <v>44643</v>
      </c>
      <c r="I99" s="6">
        <v>19.75</v>
      </c>
      <c r="J99" s="6">
        <v>11.28</v>
      </c>
      <c r="K99" s="6">
        <v>10.5</v>
      </c>
      <c r="L99" s="6">
        <v>0</v>
      </c>
      <c r="M99" s="6">
        <v>0</v>
      </c>
    </row>
    <row r="100" spans="1:13" ht="15.75" customHeight="1" x14ac:dyDescent="0.2">
      <c r="A100" s="6">
        <v>98</v>
      </c>
      <c r="B100" s="6" t="s">
        <v>139</v>
      </c>
      <c r="C100" s="6">
        <v>2</v>
      </c>
      <c r="D100" s="6">
        <v>2</v>
      </c>
      <c r="E100" s="6">
        <v>5.0999999999999996</v>
      </c>
      <c r="F100" s="6">
        <v>59</v>
      </c>
      <c r="G100" s="6">
        <v>2</v>
      </c>
      <c r="H100" s="6" t="s">
        <v>2874</v>
      </c>
      <c r="I100" s="6">
        <v>29.5</v>
      </c>
      <c r="J100" s="6">
        <v>11.41</v>
      </c>
      <c r="K100" s="6">
        <v>15.5</v>
      </c>
      <c r="L100" s="6">
        <v>0</v>
      </c>
      <c r="M100" s="6">
        <v>0</v>
      </c>
    </row>
    <row r="101" spans="1:13" ht="15.75" customHeight="1" x14ac:dyDescent="0.2">
      <c r="A101" s="6">
        <v>99</v>
      </c>
      <c r="B101" s="6" t="s">
        <v>159</v>
      </c>
      <c r="C101" s="6">
        <v>1</v>
      </c>
      <c r="D101" s="6">
        <v>1</v>
      </c>
      <c r="E101" s="6">
        <v>4</v>
      </c>
      <c r="F101" s="6">
        <v>46</v>
      </c>
      <c r="G101" s="6">
        <v>1</v>
      </c>
      <c r="H101" s="6" t="s">
        <v>2878</v>
      </c>
      <c r="I101" s="6">
        <v>46</v>
      </c>
      <c r="J101" s="6">
        <v>11.5</v>
      </c>
      <c r="K101" s="6">
        <v>24</v>
      </c>
      <c r="L101" s="6">
        <v>0</v>
      </c>
      <c r="M101" s="6">
        <v>0</v>
      </c>
    </row>
    <row r="102" spans="1:13" ht="15.75" customHeight="1" x14ac:dyDescent="0.2">
      <c r="A102" s="6">
        <v>100</v>
      </c>
      <c r="B102" s="6" t="s">
        <v>341</v>
      </c>
      <c r="C102" s="6">
        <v>12</v>
      </c>
      <c r="D102" s="6">
        <v>4</v>
      </c>
      <c r="E102" s="6">
        <v>4</v>
      </c>
      <c r="F102" s="6">
        <v>46</v>
      </c>
      <c r="G102" s="6">
        <v>0</v>
      </c>
      <c r="H102" s="6" t="s">
        <v>2839</v>
      </c>
      <c r="I102" s="6">
        <v>0</v>
      </c>
      <c r="J102" s="6">
        <v>11.5</v>
      </c>
      <c r="K102" s="6">
        <v>0</v>
      </c>
      <c r="L102" s="6">
        <v>0</v>
      </c>
      <c r="M102" s="6">
        <v>0</v>
      </c>
    </row>
    <row r="103" spans="1:13" ht="15.75" customHeight="1" x14ac:dyDescent="0.2">
      <c r="A103" s="6">
        <v>101</v>
      </c>
      <c r="B103" s="6" t="s">
        <v>301</v>
      </c>
      <c r="C103" s="6">
        <v>1</v>
      </c>
      <c r="D103" s="6">
        <v>1</v>
      </c>
      <c r="E103" s="6">
        <v>4</v>
      </c>
      <c r="F103" s="6">
        <v>47</v>
      </c>
      <c r="G103" s="6">
        <v>1</v>
      </c>
      <c r="H103" s="6" t="s">
        <v>2879</v>
      </c>
      <c r="I103" s="6">
        <v>47</v>
      </c>
      <c r="J103" s="6">
        <v>11.75</v>
      </c>
      <c r="K103" s="6">
        <v>24</v>
      </c>
      <c r="L103" s="6">
        <v>0</v>
      </c>
      <c r="M103" s="6">
        <v>0</v>
      </c>
    </row>
    <row r="104" spans="1:13" ht="15.75" customHeight="1" x14ac:dyDescent="0.2">
      <c r="A104" s="6">
        <v>102</v>
      </c>
      <c r="B104" s="6" t="s">
        <v>251</v>
      </c>
      <c r="C104" s="6">
        <v>6</v>
      </c>
      <c r="D104" s="6">
        <v>6</v>
      </c>
      <c r="E104" s="6">
        <v>15</v>
      </c>
      <c r="F104" s="6">
        <v>178</v>
      </c>
      <c r="G104" s="6">
        <v>6</v>
      </c>
      <c r="H104" s="33">
        <v>44681</v>
      </c>
      <c r="I104" s="6">
        <v>29.66</v>
      </c>
      <c r="J104" s="6">
        <v>11.86</v>
      </c>
      <c r="K104" s="6">
        <v>15</v>
      </c>
      <c r="L104" s="6">
        <v>1</v>
      </c>
      <c r="M104" s="6">
        <v>0</v>
      </c>
    </row>
    <row r="105" spans="1:13" ht="15.75" customHeight="1" x14ac:dyDescent="0.2">
      <c r="A105" s="6">
        <v>103</v>
      </c>
      <c r="B105" s="6" t="s">
        <v>245</v>
      </c>
      <c r="C105" s="6">
        <v>2</v>
      </c>
      <c r="D105" s="6">
        <v>2</v>
      </c>
      <c r="E105" s="6">
        <v>6</v>
      </c>
      <c r="F105" s="6">
        <v>72</v>
      </c>
      <c r="G105" s="6">
        <v>3</v>
      </c>
      <c r="H105" s="6" t="s">
        <v>2864</v>
      </c>
      <c r="I105" s="6">
        <v>24</v>
      </c>
      <c r="J105" s="6">
        <v>12</v>
      </c>
      <c r="K105" s="6">
        <v>12</v>
      </c>
      <c r="L105" s="6">
        <v>0</v>
      </c>
      <c r="M105" s="6">
        <v>0</v>
      </c>
    </row>
    <row r="106" spans="1:13" ht="15.75" customHeight="1" x14ac:dyDescent="0.2">
      <c r="A106" s="6">
        <v>104</v>
      </c>
      <c r="B106" s="6" t="s">
        <v>273</v>
      </c>
      <c r="C106" s="6">
        <v>16</v>
      </c>
      <c r="D106" s="6">
        <v>5</v>
      </c>
      <c r="E106" s="6">
        <v>6</v>
      </c>
      <c r="F106" s="6">
        <v>76</v>
      </c>
      <c r="G106" s="6">
        <v>0</v>
      </c>
      <c r="H106" s="6" t="s">
        <v>2839</v>
      </c>
      <c r="I106" s="6">
        <v>0</v>
      </c>
      <c r="J106" s="6">
        <v>12.66</v>
      </c>
      <c r="K106" s="6">
        <v>0</v>
      </c>
      <c r="L106" s="6">
        <v>0</v>
      </c>
      <c r="M106" s="6">
        <v>0</v>
      </c>
    </row>
    <row r="107" spans="1:13" ht="15.75" customHeight="1" x14ac:dyDescent="0.2">
      <c r="A107" s="6">
        <v>105</v>
      </c>
      <c r="B107" s="6" t="s">
        <v>287</v>
      </c>
      <c r="C107" s="6">
        <v>17</v>
      </c>
      <c r="D107" s="6">
        <v>4</v>
      </c>
      <c r="E107" s="6">
        <v>4</v>
      </c>
      <c r="F107" s="6">
        <v>59</v>
      </c>
      <c r="G107" s="6">
        <v>1</v>
      </c>
      <c r="H107" s="33">
        <v>44573</v>
      </c>
      <c r="I107" s="6">
        <v>59</v>
      </c>
      <c r="J107" s="6">
        <v>14.75</v>
      </c>
      <c r="K107" s="6">
        <v>24</v>
      </c>
      <c r="L107" s="6">
        <v>0</v>
      </c>
      <c r="M107" s="6">
        <v>0</v>
      </c>
    </row>
    <row r="108" spans="1:13" ht="15.75" customHeight="1" x14ac:dyDescent="0.2"/>
    <row r="109" spans="1:13" ht="15.75" customHeight="1" x14ac:dyDescent="0.2"/>
    <row r="110" spans="1:13" ht="15.75" customHeight="1" x14ac:dyDescent="0.2"/>
    <row r="111" spans="1:13" ht="15.75" customHeight="1" x14ac:dyDescent="0.2"/>
    <row r="112" spans="1:13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0E00-000000000000}"/>
    <hyperlink ref="B1" location="IPL - Bowler Database (20-22)!A1" display="Bowler DB" xr:uid="{00000000-0004-0000-0E00-000001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A8D08D"/>
  </sheetPr>
  <dimension ref="A1:O1000"/>
  <sheetViews>
    <sheetView workbookViewId="0">
      <selection activeCell="N14" sqref="N14"/>
    </sheetView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5" x14ac:dyDescent="0.2">
      <c r="A1" s="31" t="s">
        <v>2790</v>
      </c>
      <c r="B1" s="32" t="s">
        <v>2791</v>
      </c>
    </row>
    <row r="2" spans="1:15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2795</v>
      </c>
      <c r="F2" s="6" t="s">
        <v>2796</v>
      </c>
      <c r="G2" s="6" t="s">
        <v>2797</v>
      </c>
      <c r="H2" s="6" t="s">
        <v>2798</v>
      </c>
      <c r="I2" s="6" t="s">
        <v>2799</v>
      </c>
      <c r="J2" s="6" t="s">
        <v>2800</v>
      </c>
      <c r="K2" s="6">
        <v>100</v>
      </c>
      <c r="L2" s="6">
        <v>50</v>
      </c>
      <c r="M2" s="6" t="s">
        <v>1032</v>
      </c>
      <c r="N2" s="6" t="s">
        <v>1033</v>
      </c>
      <c r="O2" s="46" t="s">
        <v>3035</v>
      </c>
    </row>
    <row r="3" spans="1:15" x14ac:dyDescent="0.2">
      <c r="A3" s="6">
        <v>1</v>
      </c>
      <c r="B3" s="6" t="s">
        <v>570</v>
      </c>
      <c r="C3" s="6">
        <v>16</v>
      </c>
      <c r="D3" s="6">
        <v>16</v>
      </c>
      <c r="E3" s="6">
        <v>2</v>
      </c>
      <c r="F3" s="6">
        <v>635</v>
      </c>
      <c r="G3" s="6" t="s">
        <v>2880</v>
      </c>
      <c r="H3" s="6">
        <v>45.35</v>
      </c>
      <c r="I3" s="6">
        <v>466</v>
      </c>
      <c r="J3" s="6">
        <v>136.26</v>
      </c>
      <c r="K3" s="6">
        <v>1</v>
      </c>
      <c r="L3" s="6">
        <v>4</v>
      </c>
      <c r="M3" s="6">
        <v>64</v>
      </c>
      <c r="N3" s="6">
        <v>23</v>
      </c>
      <c r="O3">
        <f>SUM(M3:N3)/I3</f>
        <v>0.18669527896995708</v>
      </c>
    </row>
    <row r="4" spans="1:15" x14ac:dyDescent="0.2">
      <c r="A4" s="6">
        <v>2</v>
      </c>
      <c r="B4" s="6" t="s">
        <v>1447</v>
      </c>
      <c r="C4" s="6">
        <v>16</v>
      </c>
      <c r="D4" s="6">
        <v>16</v>
      </c>
      <c r="E4" s="6">
        <v>2</v>
      </c>
      <c r="F4" s="6">
        <v>633</v>
      </c>
      <c r="G4" s="6" t="s">
        <v>2815</v>
      </c>
      <c r="H4" s="6">
        <v>45.21</v>
      </c>
      <c r="I4" s="6">
        <v>458</v>
      </c>
      <c r="J4" s="6">
        <v>138.19999999999999</v>
      </c>
      <c r="K4" s="6">
        <v>0</v>
      </c>
      <c r="L4" s="6">
        <v>6</v>
      </c>
      <c r="M4" s="6">
        <v>60</v>
      </c>
      <c r="N4" s="6">
        <v>23</v>
      </c>
      <c r="O4">
        <f t="shared" ref="O4:O67" si="0">SUM(M4:N4)/I4</f>
        <v>0.18122270742358079</v>
      </c>
    </row>
    <row r="5" spans="1:15" x14ac:dyDescent="0.2">
      <c r="A5" s="6">
        <v>3</v>
      </c>
      <c r="B5" s="6" t="s">
        <v>487</v>
      </c>
      <c r="C5" s="6">
        <v>13</v>
      </c>
      <c r="D5" s="6">
        <v>13</v>
      </c>
      <c r="E5" s="6">
        <v>3</v>
      </c>
      <c r="F5" s="6">
        <v>626</v>
      </c>
      <c r="G5" s="6" t="s">
        <v>2881</v>
      </c>
      <c r="H5" s="6">
        <v>62.6</v>
      </c>
      <c r="I5" s="6">
        <v>451</v>
      </c>
      <c r="J5" s="6">
        <v>138.80000000000001</v>
      </c>
      <c r="K5" s="6">
        <v>0</v>
      </c>
      <c r="L5" s="6">
        <v>6</v>
      </c>
      <c r="M5" s="6">
        <v>48</v>
      </c>
      <c r="N5" s="6">
        <v>30</v>
      </c>
      <c r="O5">
        <f t="shared" si="0"/>
        <v>0.17294900221729489</v>
      </c>
    </row>
    <row r="6" spans="1:15" x14ac:dyDescent="0.2">
      <c r="A6" s="6">
        <v>4</v>
      </c>
      <c r="B6" s="6" t="s">
        <v>311</v>
      </c>
      <c r="C6" s="6">
        <v>16</v>
      </c>
      <c r="D6" s="6">
        <v>16</v>
      </c>
      <c r="E6" s="6">
        <v>1</v>
      </c>
      <c r="F6" s="6">
        <v>587</v>
      </c>
      <c r="G6" s="6">
        <v>92</v>
      </c>
      <c r="H6" s="6">
        <v>39.130000000000003</v>
      </c>
      <c r="I6" s="6">
        <v>471</v>
      </c>
      <c r="J6" s="6">
        <v>124.62</v>
      </c>
      <c r="K6" s="6">
        <v>0</v>
      </c>
      <c r="L6" s="6">
        <v>3</v>
      </c>
      <c r="M6" s="6">
        <v>63</v>
      </c>
      <c r="N6" s="6">
        <v>16</v>
      </c>
      <c r="O6">
        <f t="shared" si="0"/>
        <v>0.16772823779193205</v>
      </c>
    </row>
    <row r="7" spans="1:15" x14ac:dyDescent="0.2">
      <c r="A7" s="6">
        <v>5</v>
      </c>
      <c r="B7" s="6" t="s">
        <v>163</v>
      </c>
      <c r="C7" s="6">
        <v>15</v>
      </c>
      <c r="D7" s="6">
        <v>14</v>
      </c>
      <c r="E7" s="6">
        <v>2</v>
      </c>
      <c r="F7" s="6">
        <v>513</v>
      </c>
      <c r="G7" s="6">
        <v>78</v>
      </c>
      <c r="H7" s="6">
        <v>42.75</v>
      </c>
      <c r="I7" s="6">
        <v>356</v>
      </c>
      <c r="J7" s="6">
        <v>144.1</v>
      </c>
      <c r="K7" s="6">
        <v>0</v>
      </c>
      <c r="L7" s="6">
        <v>6</v>
      </c>
      <c r="M7" s="6">
        <v>48</v>
      </c>
      <c r="N7" s="6">
        <v>21</v>
      </c>
      <c r="O7">
        <f t="shared" si="0"/>
        <v>0.19382022471910113</v>
      </c>
    </row>
    <row r="8" spans="1:15" x14ac:dyDescent="0.2">
      <c r="A8" s="6">
        <v>6</v>
      </c>
      <c r="B8" s="6" t="s">
        <v>579</v>
      </c>
      <c r="C8" s="6">
        <v>14</v>
      </c>
      <c r="D8" s="6">
        <v>14</v>
      </c>
      <c r="E8" s="6">
        <v>2</v>
      </c>
      <c r="F8" s="6">
        <v>484</v>
      </c>
      <c r="G8" s="6">
        <v>119</v>
      </c>
      <c r="H8" s="6">
        <v>40.33</v>
      </c>
      <c r="I8" s="6">
        <v>354</v>
      </c>
      <c r="J8" s="6">
        <v>136.72</v>
      </c>
      <c r="K8" s="6">
        <v>1</v>
      </c>
      <c r="L8" s="6">
        <v>2</v>
      </c>
      <c r="M8" s="6">
        <v>45</v>
      </c>
      <c r="N8" s="6">
        <v>17</v>
      </c>
      <c r="O8">
        <f t="shared" si="0"/>
        <v>0.1751412429378531</v>
      </c>
    </row>
    <row r="9" spans="1:15" x14ac:dyDescent="0.2">
      <c r="A9" s="6">
        <v>7</v>
      </c>
      <c r="B9" s="6" t="s">
        <v>552</v>
      </c>
      <c r="C9" s="6">
        <v>15</v>
      </c>
      <c r="D9" s="6">
        <v>15</v>
      </c>
      <c r="E9" s="6">
        <v>0</v>
      </c>
      <c r="F9" s="6">
        <v>479</v>
      </c>
      <c r="G9" s="6">
        <v>82</v>
      </c>
      <c r="H9" s="6">
        <v>31.93</v>
      </c>
      <c r="I9" s="6">
        <v>301</v>
      </c>
      <c r="J9" s="6">
        <v>159.13</v>
      </c>
      <c r="K9" s="6">
        <v>0</v>
      </c>
      <c r="L9" s="6">
        <v>4</v>
      </c>
      <c r="M9" s="6">
        <v>56</v>
      </c>
      <c r="N9" s="6">
        <v>18</v>
      </c>
      <c r="O9">
        <f t="shared" si="0"/>
        <v>0.24584717607973422</v>
      </c>
    </row>
    <row r="10" spans="1:15" x14ac:dyDescent="0.2">
      <c r="A10" s="6">
        <v>8</v>
      </c>
      <c r="B10" s="6" t="s">
        <v>597</v>
      </c>
      <c r="C10" s="6">
        <v>17</v>
      </c>
      <c r="D10" s="6">
        <v>17</v>
      </c>
      <c r="E10" s="6">
        <v>0</v>
      </c>
      <c r="F10" s="6">
        <v>478</v>
      </c>
      <c r="G10" s="6">
        <v>57</v>
      </c>
      <c r="H10" s="6">
        <v>28.11</v>
      </c>
      <c r="I10" s="6">
        <v>402</v>
      </c>
      <c r="J10" s="6">
        <v>118.9</v>
      </c>
      <c r="K10" s="6">
        <v>0</v>
      </c>
      <c r="L10" s="6">
        <v>3</v>
      </c>
      <c r="M10" s="6">
        <v>50</v>
      </c>
      <c r="N10" s="6">
        <v>12</v>
      </c>
      <c r="O10">
        <f t="shared" si="0"/>
        <v>0.15422885572139303</v>
      </c>
    </row>
    <row r="11" spans="1:15" x14ac:dyDescent="0.2">
      <c r="A11" s="6">
        <v>9</v>
      </c>
      <c r="B11" s="6" t="s">
        <v>509</v>
      </c>
      <c r="C11" s="6">
        <v>12</v>
      </c>
      <c r="D11" s="6">
        <v>12</v>
      </c>
      <c r="E11" s="6">
        <v>1</v>
      </c>
      <c r="F11" s="6">
        <v>441</v>
      </c>
      <c r="G11" s="6" t="s">
        <v>2882</v>
      </c>
      <c r="H11" s="6">
        <v>40.090000000000003</v>
      </c>
      <c r="I11" s="6">
        <v>314</v>
      </c>
      <c r="J11" s="6">
        <v>140.44</v>
      </c>
      <c r="K11" s="6">
        <v>0</v>
      </c>
      <c r="L11" s="6">
        <v>4</v>
      </c>
      <c r="M11" s="6">
        <v>42</v>
      </c>
      <c r="N11" s="6">
        <v>18</v>
      </c>
      <c r="O11">
        <f t="shared" si="0"/>
        <v>0.19108280254777071</v>
      </c>
    </row>
    <row r="12" spans="1:15" x14ac:dyDescent="0.2">
      <c r="A12" s="6">
        <v>10</v>
      </c>
      <c r="B12" s="6" t="s">
        <v>566</v>
      </c>
      <c r="C12" s="6">
        <v>16</v>
      </c>
      <c r="D12" s="6">
        <v>16</v>
      </c>
      <c r="E12" s="6">
        <v>4</v>
      </c>
      <c r="F12" s="6">
        <v>419</v>
      </c>
      <c r="G12" s="6" t="s">
        <v>2883</v>
      </c>
      <c r="H12" s="6">
        <v>34.909999999999997</v>
      </c>
      <c r="I12" s="6">
        <v>326</v>
      </c>
      <c r="J12" s="6">
        <v>128.52000000000001</v>
      </c>
      <c r="K12" s="6">
        <v>0</v>
      </c>
      <c r="L12" s="6">
        <v>3</v>
      </c>
      <c r="M12" s="6">
        <v>42</v>
      </c>
      <c r="N12" s="6">
        <v>10</v>
      </c>
      <c r="O12">
        <f t="shared" si="0"/>
        <v>0.15950920245398773</v>
      </c>
    </row>
    <row r="13" spans="1:15" x14ac:dyDescent="0.2">
      <c r="A13" s="6">
        <v>11</v>
      </c>
      <c r="B13" s="6" t="s">
        <v>147</v>
      </c>
      <c r="C13" s="6">
        <v>14</v>
      </c>
      <c r="D13" s="6">
        <v>14</v>
      </c>
      <c r="E13" s="6">
        <v>1</v>
      </c>
      <c r="F13" s="6">
        <v>411</v>
      </c>
      <c r="G13" s="6" t="s">
        <v>2880</v>
      </c>
      <c r="H13" s="6">
        <v>31.61</v>
      </c>
      <c r="I13" s="6">
        <v>328</v>
      </c>
      <c r="J13" s="6">
        <v>125.3</v>
      </c>
      <c r="K13" s="6">
        <v>1</v>
      </c>
      <c r="L13" s="6">
        <v>1</v>
      </c>
      <c r="M13" s="6">
        <v>44</v>
      </c>
      <c r="N13" s="6">
        <v>14</v>
      </c>
      <c r="O13">
        <f t="shared" si="0"/>
        <v>0.17682926829268292</v>
      </c>
    </row>
    <row r="14" spans="1:15" x14ac:dyDescent="0.2">
      <c r="A14" s="6">
        <v>12</v>
      </c>
      <c r="B14" s="6" t="s">
        <v>641</v>
      </c>
      <c r="C14" s="6">
        <v>15</v>
      </c>
      <c r="D14" s="6">
        <v>15</v>
      </c>
      <c r="E14" s="6">
        <v>1</v>
      </c>
      <c r="F14" s="6">
        <v>405</v>
      </c>
      <c r="G14" s="6" t="s">
        <v>2884</v>
      </c>
      <c r="H14" s="6">
        <v>28.92</v>
      </c>
      <c r="I14" s="6">
        <v>339</v>
      </c>
      <c r="J14" s="6">
        <v>119.46</v>
      </c>
      <c r="K14" s="6">
        <v>0</v>
      </c>
      <c r="L14" s="6">
        <v>3</v>
      </c>
      <c r="M14" s="6">
        <v>43</v>
      </c>
      <c r="N14" s="6">
        <v>9</v>
      </c>
      <c r="O14">
        <f t="shared" si="0"/>
        <v>0.15339233038348082</v>
      </c>
    </row>
    <row r="15" spans="1:15" x14ac:dyDescent="0.2">
      <c r="A15" s="6">
        <v>13</v>
      </c>
      <c r="B15" s="6" t="s">
        <v>274</v>
      </c>
      <c r="C15" s="6">
        <v>17</v>
      </c>
      <c r="D15" s="6">
        <v>16</v>
      </c>
      <c r="E15" s="6">
        <v>2</v>
      </c>
      <c r="F15" s="6">
        <v>397</v>
      </c>
      <c r="G15" s="6" t="s">
        <v>2885</v>
      </c>
      <c r="H15" s="6">
        <v>28.35</v>
      </c>
      <c r="I15" s="6">
        <v>283</v>
      </c>
      <c r="J15" s="6">
        <v>140.28</v>
      </c>
      <c r="K15" s="6">
        <v>0</v>
      </c>
      <c r="L15" s="6">
        <v>2</v>
      </c>
      <c r="M15" s="6">
        <v>41</v>
      </c>
      <c r="N15" s="6">
        <v>11</v>
      </c>
      <c r="O15">
        <f t="shared" si="0"/>
        <v>0.18374558303886926</v>
      </c>
    </row>
    <row r="16" spans="1:15" x14ac:dyDescent="0.2">
      <c r="A16" s="6">
        <v>14</v>
      </c>
      <c r="B16" s="6" t="s">
        <v>248</v>
      </c>
      <c r="C16" s="6">
        <v>17</v>
      </c>
      <c r="D16" s="6">
        <v>16</v>
      </c>
      <c r="E16" s="6">
        <v>3</v>
      </c>
      <c r="F16" s="6">
        <v>383</v>
      </c>
      <c r="G16" s="6">
        <v>80</v>
      </c>
      <c r="H16" s="6">
        <v>29.46</v>
      </c>
      <c r="I16" s="6">
        <v>314</v>
      </c>
      <c r="J16" s="6">
        <v>121.97</v>
      </c>
      <c r="K16" s="6">
        <v>0</v>
      </c>
      <c r="L16" s="6">
        <v>2</v>
      </c>
      <c r="M16" s="6">
        <v>34</v>
      </c>
      <c r="N16" s="6">
        <v>17</v>
      </c>
      <c r="O16">
        <f t="shared" si="0"/>
        <v>0.16242038216560509</v>
      </c>
    </row>
    <row r="17" spans="1:15" x14ac:dyDescent="0.2">
      <c r="A17" s="6">
        <v>15</v>
      </c>
      <c r="B17" s="6" t="s">
        <v>647</v>
      </c>
      <c r="C17" s="6">
        <v>13</v>
      </c>
      <c r="D17" s="6">
        <v>13</v>
      </c>
      <c r="E17" s="6">
        <v>0</v>
      </c>
      <c r="F17" s="6">
        <v>381</v>
      </c>
      <c r="G17" s="6">
        <v>63</v>
      </c>
      <c r="H17" s="6">
        <v>29.3</v>
      </c>
      <c r="I17" s="6">
        <v>299</v>
      </c>
      <c r="J17" s="6">
        <v>127.42</v>
      </c>
      <c r="K17" s="6">
        <v>0</v>
      </c>
      <c r="L17" s="6">
        <v>1</v>
      </c>
      <c r="M17" s="6">
        <v>33</v>
      </c>
      <c r="N17" s="6">
        <v>14</v>
      </c>
      <c r="O17">
        <f t="shared" si="0"/>
        <v>0.15719063545150502</v>
      </c>
    </row>
    <row r="18" spans="1:15" x14ac:dyDescent="0.2">
      <c r="A18" s="6">
        <v>16</v>
      </c>
      <c r="B18" s="6" t="s">
        <v>341</v>
      </c>
      <c r="C18" s="6">
        <v>10</v>
      </c>
      <c r="D18" s="6">
        <v>10</v>
      </c>
      <c r="E18" s="6">
        <v>1</v>
      </c>
      <c r="F18" s="6">
        <v>370</v>
      </c>
      <c r="G18" s="6">
        <v>67</v>
      </c>
      <c r="H18" s="6">
        <v>41.11</v>
      </c>
      <c r="I18" s="6">
        <v>288</v>
      </c>
      <c r="J18" s="6">
        <v>128.47</v>
      </c>
      <c r="K18" s="6">
        <v>0</v>
      </c>
      <c r="L18" s="6">
        <v>4</v>
      </c>
      <c r="M18" s="6">
        <v>37</v>
      </c>
      <c r="N18" s="6">
        <v>14</v>
      </c>
      <c r="O18">
        <f t="shared" si="0"/>
        <v>0.17708333333333334</v>
      </c>
    </row>
    <row r="19" spans="1:15" x14ac:dyDescent="0.2">
      <c r="A19" s="6">
        <v>17</v>
      </c>
      <c r="B19" s="6" t="s">
        <v>229</v>
      </c>
      <c r="C19" s="6">
        <v>15</v>
      </c>
      <c r="D19" s="6">
        <v>15</v>
      </c>
      <c r="E19" s="6">
        <v>1</v>
      </c>
      <c r="F19" s="6">
        <v>357</v>
      </c>
      <c r="G19" s="6">
        <v>58</v>
      </c>
      <c r="H19" s="6">
        <v>25.5</v>
      </c>
      <c r="I19" s="6">
        <v>260</v>
      </c>
      <c r="J19" s="6">
        <v>137.30000000000001</v>
      </c>
      <c r="K19" s="6">
        <v>0</v>
      </c>
      <c r="L19" s="6">
        <v>1</v>
      </c>
      <c r="M19" s="6">
        <v>31</v>
      </c>
      <c r="N19" s="6">
        <v>19</v>
      </c>
      <c r="O19">
        <f t="shared" si="0"/>
        <v>0.19230769230769232</v>
      </c>
    </row>
    <row r="20" spans="1:15" x14ac:dyDescent="0.2">
      <c r="A20" s="6">
        <v>18</v>
      </c>
      <c r="B20" s="6" t="s">
        <v>605</v>
      </c>
      <c r="C20" s="6">
        <v>14</v>
      </c>
      <c r="D20" s="6">
        <v>14</v>
      </c>
      <c r="E20" s="6">
        <v>0</v>
      </c>
      <c r="F20" s="6">
        <v>317</v>
      </c>
      <c r="G20" s="6">
        <v>82</v>
      </c>
      <c r="H20" s="6">
        <v>22.64</v>
      </c>
      <c r="I20" s="6">
        <v>221</v>
      </c>
      <c r="J20" s="6">
        <v>143.43</v>
      </c>
      <c r="K20" s="6">
        <v>0</v>
      </c>
      <c r="L20" s="6">
        <v>2</v>
      </c>
      <c r="M20" s="6">
        <v>40</v>
      </c>
      <c r="N20" s="6">
        <v>10</v>
      </c>
      <c r="O20">
        <f t="shared" si="0"/>
        <v>0.22624434389140272</v>
      </c>
    </row>
    <row r="21" spans="1:15" ht="15.75" customHeight="1" x14ac:dyDescent="0.2">
      <c r="A21" s="6">
        <v>19</v>
      </c>
      <c r="B21" s="6" t="s">
        <v>649</v>
      </c>
      <c r="C21" s="6">
        <v>15</v>
      </c>
      <c r="D21" s="6">
        <v>14</v>
      </c>
      <c r="E21" s="6">
        <v>4</v>
      </c>
      <c r="F21" s="6">
        <v>313</v>
      </c>
      <c r="G21" s="6" t="s">
        <v>2886</v>
      </c>
      <c r="H21" s="6">
        <v>31.3</v>
      </c>
      <c r="I21" s="6">
        <v>211</v>
      </c>
      <c r="J21" s="6">
        <v>148.34</v>
      </c>
      <c r="K21" s="6">
        <v>0</v>
      </c>
      <c r="L21" s="6">
        <v>2</v>
      </c>
      <c r="M21" s="6">
        <v>23</v>
      </c>
      <c r="N21" s="6">
        <v>16</v>
      </c>
      <c r="O21">
        <f t="shared" si="0"/>
        <v>0.18483412322274881</v>
      </c>
    </row>
    <row r="22" spans="1:15" ht="15.75" customHeight="1" x14ac:dyDescent="0.2">
      <c r="A22" s="6">
        <v>20</v>
      </c>
      <c r="B22" s="6" t="s">
        <v>2032</v>
      </c>
      <c r="C22" s="6">
        <v>11</v>
      </c>
      <c r="D22" s="6">
        <v>11</v>
      </c>
      <c r="E22" s="6">
        <v>1</v>
      </c>
      <c r="F22" s="6">
        <v>297</v>
      </c>
      <c r="G22" s="6" t="s">
        <v>2810</v>
      </c>
      <c r="H22" s="6">
        <v>29.7</v>
      </c>
      <c r="I22" s="6">
        <v>256</v>
      </c>
      <c r="J22" s="6">
        <v>116.01</v>
      </c>
      <c r="K22" s="6">
        <v>0</v>
      </c>
      <c r="L22" s="6">
        <v>2</v>
      </c>
      <c r="M22" s="6">
        <v>29</v>
      </c>
      <c r="N22" s="6">
        <v>7</v>
      </c>
      <c r="O22">
        <f t="shared" si="0"/>
        <v>0.140625</v>
      </c>
    </row>
    <row r="23" spans="1:15" ht="15.75" customHeight="1" x14ac:dyDescent="0.2">
      <c r="A23" s="6">
        <v>21</v>
      </c>
      <c r="B23" s="6" t="s">
        <v>220</v>
      </c>
      <c r="C23" s="6">
        <v>8</v>
      </c>
      <c r="D23" s="6">
        <v>8</v>
      </c>
      <c r="E23" s="6">
        <v>2</v>
      </c>
      <c r="F23" s="6">
        <v>292</v>
      </c>
      <c r="G23" s="6" t="s">
        <v>2887</v>
      </c>
      <c r="H23" s="6">
        <v>48.66</v>
      </c>
      <c r="I23" s="6">
        <v>236</v>
      </c>
      <c r="J23" s="6">
        <v>123.72</v>
      </c>
      <c r="K23" s="6">
        <v>0</v>
      </c>
      <c r="L23" s="6">
        <v>3</v>
      </c>
      <c r="M23" s="6">
        <v>21</v>
      </c>
      <c r="N23" s="6">
        <v>10</v>
      </c>
      <c r="O23">
        <f t="shared" si="0"/>
        <v>0.13135593220338984</v>
      </c>
    </row>
    <row r="24" spans="1:15" ht="15.75" customHeight="1" x14ac:dyDescent="0.2">
      <c r="A24" s="6">
        <v>22</v>
      </c>
      <c r="B24" s="6" t="s">
        <v>479</v>
      </c>
      <c r="C24" s="6">
        <v>10</v>
      </c>
      <c r="D24" s="6">
        <v>10</v>
      </c>
      <c r="E24" s="6">
        <v>4</v>
      </c>
      <c r="F24" s="6">
        <v>266</v>
      </c>
      <c r="G24" s="6" t="s">
        <v>2812</v>
      </c>
      <c r="H24" s="6">
        <v>44.33</v>
      </c>
      <c r="I24" s="6">
        <v>235</v>
      </c>
      <c r="J24" s="6">
        <v>113.19</v>
      </c>
      <c r="K24" s="6">
        <v>0</v>
      </c>
      <c r="L24" s="6">
        <v>2</v>
      </c>
      <c r="M24" s="6">
        <v>29</v>
      </c>
      <c r="N24" s="6">
        <v>2</v>
      </c>
      <c r="O24">
        <f t="shared" si="0"/>
        <v>0.13191489361702127</v>
      </c>
    </row>
    <row r="25" spans="1:15" ht="15.75" customHeight="1" x14ac:dyDescent="0.2">
      <c r="A25" s="6">
        <v>23</v>
      </c>
      <c r="B25" s="6" t="s">
        <v>97</v>
      </c>
      <c r="C25" s="6">
        <v>16</v>
      </c>
      <c r="D25" s="6">
        <v>13</v>
      </c>
      <c r="E25" s="6">
        <v>4</v>
      </c>
      <c r="F25" s="6">
        <v>257</v>
      </c>
      <c r="G25" s="6" t="s">
        <v>2884</v>
      </c>
      <c r="H25" s="6">
        <v>28.55</v>
      </c>
      <c r="I25" s="6">
        <v>170</v>
      </c>
      <c r="J25" s="6">
        <v>151.16999999999999</v>
      </c>
      <c r="K25" s="6">
        <v>0</v>
      </c>
      <c r="L25" s="6">
        <v>2</v>
      </c>
      <c r="M25" s="6">
        <v>16</v>
      </c>
      <c r="N25" s="6">
        <v>17</v>
      </c>
      <c r="O25">
        <f t="shared" si="0"/>
        <v>0.19411764705882353</v>
      </c>
    </row>
    <row r="26" spans="1:15" ht="15.75" customHeight="1" x14ac:dyDescent="0.2">
      <c r="A26" s="6">
        <v>24</v>
      </c>
      <c r="B26" s="6" t="s">
        <v>475</v>
      </c>
      <c r="C26" s="6">
        <v>7</v>
      </c>
      <c r="D26" s="6">
        <v>7</v>
      </c>
      <c r="E26" s="6">
        <v>0</v>
      </c>
      <c r="F26" s="6">
        <v>254</v>
      </c>
      <c r="G26" s="6">
        <v>124</v>
      </c>
      <c r="H26" s="6">
        <v>36.28</v>
      </c>
      <c r="I26" s="6">
        <v>166</v>
      </c>
      <c r="J26" s="6">
        <v>153.01</v>
      </c>
      <c r="K26" s="6">
        <v>1</v>
      </c>
      <c r="L26" s="6">
        <v>0</v>
      </c>
      <c r="M26" s="6">
        <v>27</v>
      </c>
      <c r="N26" s="6">
        <v>13</v>
      </c>
      <c r="O26">
        <f t="shared" si="0"/>
        <v>0.24096385542168675</v>
      </c>
    </row>
    <row r="27" spans="1:15" ht="15.75" customHeight="1" x14ac:dyDescent="0.2">
      <c r="A27" s="6">
        <v>25</v>
      </c>
      <c r="B27" s="6" t="s">
        <v>352</v>
      </c>
      <c r="C27" s="6">
        <v>10</v>
      </c>
      <c r="D27" s="6">
        <v>10</v>
      </c>
      <c r="E27" s="6">
        <v>0</v>
      </c>
      <c r="F27" s="6">
        <v>249</v>
      </c>
      <c r="G27" s="6">
        <v>50</v>
      </c>
      <c r="H27" s="6">
        <v>24.9</v>
      </c>
      <c r="I27" s="6">
        <v>168</v>
      </c>
      <c r="J27" s="6">
        <v>148.21</v>
      </c>
      <c r="K27" s="6">
        <v>0</v>
      </c>
      <c r="L27" s="6">
        <v>1</v>
      </c>
      <c r="M27" s="6">
        <v>32</v>
      </c>
      <c r="N27" s="6">
        <v>10</v>
      </c>
      <c r="O27">
        <f t="shared" si="0"/>
        <v>0.25</v>
      </c>
    </row>
    <row r="28" spans="1:15" ht="15.75" customHeight="1" x14ac:dyDescent="0.2">
      <c r="A28" s="6">
        <v>26</v>
      </c>
      <c r="B28" s="6" t="s">
        <v>185</v>
      </c>
      <c r="C28" s="6">
        <v>7</v>
      </c>
      <c r="D28" s="6">
        <v>7</v>
      </c>
      <c r="E28" s="6">
        <v>1</v>
      </c>
      <c r="F28" s="6">
        <v>248</v>
      </c>
      <c r="G28" s="6" t="s">
        <v>2888</v>
      </c>
      <c r="H28" s="6">
        <v>41.33</v>
      </c>
      <c r="I28" s="6">
        <v>175</v>
      </c>
      <c r="J28" s="6">
        <v>141.71</v>
      </c>
      <c r="K28" s="6">
        <v>0</v>
      </c>
      <c r="L28" s="6">
        <v>2</v>
      </c>
      <c r="M28" s="6">
        <v>20</v>
      </c>
      <c r="N28" s="6">
        <v>15</v>
      </c>
      <c r="O28">
        <f t="shared" si="0"/>
        <v>0.2</v>
      </c>
    </row>
    <row r="29" spans="1:15" ht="15.75" customHeight="1" x14ac:dyDescent="0.2">
      <c r="A29" s="6">
        <v>27</v>
      </c>
      <c r="B29" s="6" t="s">
        <v>485</v>
      </c>
      <c r="C29" s="6">
        <v>14</v>
      </c>
      <c r="D29" s="6">
        <v>13</v>
      </c>
      <c r="E29" s="6">
        <v>5</v>
      </c>
      <c r="F29" s="6">
        <v>245</v>
      </c>
      <c r="G29" s="6" t="s">
        <v>2804</v>
      </c>
      <c r="H29" s="6">
        <v>30.62</v>
      </c>
      <c r="I29" s="6">
        <v>165</v>
      </c>
      <c r="J29" s="6">
        <v>148.47999999999999</v>
      </c>
      <c r="K29" s="6">
        <v>0</v>
      </c>
      <c r="L29" s="6">
        <v>1</v>
      </c>
      <c r="M29" s="6">
        <v>16</v>
      </c>
      <c r="N29" s="6">
        <v>16</v>
      </c>
      <c r="O29">
        <f t="shared" si="0"/>
        <v>0.19393939393939394</v>
      </c>
    </row>
    <row r="30" spans="1:15" ht="15.75" customHeight="1" x14ac:dyDescent="0.2">
      <c r="A30" s="6">
        <v>28</v>
      </c>
      <c r="B30" s="6" t="s">
        <v>312</v>
      </c>
      <c r="C30" s="6">
        <v>14</v>
      </c>
      <c r="D30" s="6">
        <v>13</v>
      </c>
      <c r="E30" s="6">
        <v>6</v>
      </c>
      <c r="F30" s="6">
        <v>242</v>
      </c>
      <c r="G30" s="6" t="s">
        <v>2889</v>
      </c>
      <c r="H30" s="6">
        <v>34.57</v>
      </c>
      <c r="I30" s="6">
        <v>144</v>
      </c>
      <c r="J30" s="6">
        <v>168.05</v>
      </c>
      <c r="K30" s="6">
        <v>0</v>
      </c>
      <c r="L30" s="6">
        <v>1</v>
      </c>
      <c r="M30" s="6">
        <v>19</v>
      </c>
      <c r="N30" s="6">
        <v>12</v>
      </c>
      <c r="O30">
        <f t="shared" si="0"/>
        <v>0.21527777777777779</v>
      </c>
    </row>
    <row r="31" spans="1:15" ht="15.75" customHeight="1" x14ac:dyDescent="0.2">
      <c r="A31" s="6">
        <v>29</v>
      </c>
      <c r="B31" s="6" t="s">
        <v>170</v>
      </c>
      <c r="C31" s="6">
        <v>10</v>
      </c>
      <c r="D31" s="6">
        <v>10</v>
      </c>
      <c r="E31" s="6">
        <v>1</v>
      </c>
      <c r="F31" s="6">
        <v>241</v>
      </c>
      <c r="G31" s="6">
        <v>84</v>
      </c>
      <c r="H31" s="6">
        <v>26.77</v>
      </c>
      <c r="I31" s="6">
        <v>180</v>
      </c>
      <c r="J31" s="6">
        <v>133.88</v>
      </c>
      <c r="K31" s="6">
        <v>0</v>
      </c>
      <c r="L31" s="6">
        <v>2</v>
      </c>
      <c r="M31" s="6">
        <v>21</v>
      </c>
      <c r="N31" s="6">
        <v>10</v>
      </c>
      <c r="O31">
        <f t="shared" si="0"/>
        <v>0.17222222222222222</v>
      </c>
    </row>
    <row r="32" spans="1:15" ht="15.75" customHeight="1" x14ac:dyDescent="0.2">
      <c r="A32" s="6">
        <v>30</v>
      </c>
      <c r="B32" s="6" t="s">
        <v>313</v>
      </c>
      <c r="C32" s="6">
        <v>9</v>
      </c>
      <c r="D32" s="6">
        <v>9</v>
      </c>
      <c r="E32" s="6">
        <v>1</v>
      </c>
      <c r="F32" s="6">
        <v>230</v>
      </c>
      <c r="G32" s="6" t="s">
        <v>2814</v>
      </c>
      <c r="H32" s="6">
        <v>28.75</v>
      </c>
      <c r="I32" s="6">
        <v>193</v>
      </c>
      <c r="J32" s="6">
        <v>119.17</v>
      </c>
      <c r="K32" s="6">
        <v>0</v>
      </c>
      <c r="L32" s="6">
        <v>1</v>
      </c>
      <c r="M32" s="6">
        <v>18</v>
      </c>
      <c r="N32" s="6">
        <v>10</v>
      </c>
      <c r="O32">
        <f t="shared" si="0"/>
        <v>0.14507772020725387</v>
      </c>
    </row>
    <row r="33" spans="1:15" ht="15.75" customHeight="1" x14ac:dyDescent="0.2">
      <c r="A33" s="6">
        <v>31</v>
      </c>
      <c r="B33" s="6" t="s">
        <v>646</v>
      </c>
      <c r="C33" s="6">
        <v>16</v>
      </c>
      <c r="D33" s="6">
        <v>12</v>
      </c>
      <c r="E33" s="6">
        <v>9</v>
      </c>
      <c r="F33" s="6">
        <v>227</v>
      </c>
      <c r="G33" s="6" t="s">
        <v>2890</v>
      </c>
      <c r="H33" s="6">
        <v>75.66</v>
      </c>
      <c r="I33" s="6">
        <v>156</v>
      </c>
      <c r="J33" s="6">
        <v>145.51</v>
      </c>
      <c r="K33" s="6">
        <v>0</v>
      </c>
      <c r="L33" s="6">
        <v>1</v>
      </c>
      <c r="M33" s="6">
        <v>19</v>
      </c>
      <c r="N33" s="6">
        <v>9</v>
      </c>
      <c r="O33">
        <f t="shared" si="0"/>
        <v>0.17948717948717949</v>
      </c>
    </row>
    <row r="34" spans="1:15" ht="15.75" customHeight="1" x14ac:dyDescent="0.2">
      <c r="A34" s="6">
        <v>32</v>
      </c>
      <c r="B34" s="6" t="s">
        <v>152</v>
      </c>
      <c r="C34" s="6">
        <v>17</v>
      </c>
      <c r="D34" s="6">
        <v>15</v>
      </c>
      <c r="E34" s="6">
        <v>5</v>
      </c>
      <c r="F34" s="6">
        <v>223</v>
      </c>
      <c r="G34" s="6">
        <v>40</v>
      </c>
      <c r="H34" s="6">
        <v>22.3</v>
      </c>
      <c r="I34" s="6">
        <v>170</v>
      </c>
      <c r="J34" s="6">
        <v>131.16999999999999</v>
      </c>
      <c r="K34" s="6">
        <v>0</v>
      </c>
      <c r="L34" s="6">
        <v>0</v>
      </c>
      <c r="M34" s="6">
        <v>22</v>
      </c>
      <c r="N34" s="6">
        <v>7</v>
      </c>
      <c r="O34">
        <f t="shared" si="0"/>
        <v>0.17058823529411765</v>
      </c>
    </row>
    <row r="35" spans="1:15" ht="15.75" customHeight="1" x14ac:dyDescent="0.2">
      <c r="A35" s="6">
        <v>33</v>
      </c>
      <c r="B35" s="6" t="s">
        <v>142</v>
      </c>
      <c r="C35" s="6">
        <v>8</v>
      </c>
      <c r="D35" s="6">
        <v>8</v>
      </c>
      <c r="E35" s="6">
        <v>0</v>
      </c>
      <c r="F35" s="6">
        <v>195</v>
      </c>
      <c r="G35" s="6">
        <v>57</v>
      </c>
      <c r="H35" s="6">
        <v>24.37</v>
      </c>
      <c r="I35" s="6">
        <v>181</v>
      </c>
      <c r="J35" s="6">
        <v>107.73</v>
      </c>
      <c r="K35" s="6">
        <v>0</v>
      </c>
      <c r="L35" s="6">
        <v>2</v>
      </c>
      <c r="M35" s="6">
        <v>15</v>
      </c>
      <c r="N35" s="6">
        <v>6</v>
      </c>
      <c r="O35">
        <f t="shared" si="0"/>
        <v>0.11602209944751381</v>
      </c>
    </row>
    <row r="36" spans="1:15" ht="15.75" customHeight="1" x14ac:dyDescent="0.2">
      <c r="A36" s="6">
        <v>34</v>
      </c>
      <c r="B36" s="6" t="s">
        <v>653</v>
      </c>
      <c r="C36" s="6">
        <v>10</v>
      </c>
      <c r="D36" s="6">
        <v>10</v>
      </c>
      <c r="E36" s="6">
        <v>1</v>
      </c>
      <c r="F36" s="6">
        <v>193</v>
      </c>
      <c r="G36" s="6">
        <v>46</v>
      </c>
      <c r="H36" s="6">
        <v>21.44</v>
      </c>
      <c r="I36" s="6">
        <v>154</v>
      </c>
      <c r="J36" s="6">
        <v>125.32</v>
      </c>
      <c r="K36" s="6">
        <v>0</v>
      </c>
      <c r="L36" s="6">
        <v>0</v>
      </c>
      <c r="M36" s="6">
        <v>21</v>
      </c>
      <c r="N36" s="6">
        <v>8</v>
      </c>
      <c r="O36">
        <f t="shared" si="0"/>
        <v>0.18831168831168832</v>
      </c>
    </row>
    <row r="37" spans="1:15" ht="15.75" customHeight="1" x14ac:dyDescent="0.2">
      <c r="A37" s="6">
        <v>35</v>
      </c>
      <c r="B37" s="6" t="s">
        <v>661</v>
      </c>
      <c r="C37" s="6">
        <v>8</v>
      </c>
      <c r="D37" s="6">
        <v>7</v>
      </c>
      <c r="E37" s="6">
        <v>2</v>
      </c>
      <c r="F37" s="6">
        <v>191</v>
      </c>
      <c r="G37" s="6" t="s">
        <v>2891</v>
      </c>
      <c r="H37" s="6">
        <v>38.200000000000003</v>
      </c>
      <c r="I37" s="6">
        <v>156</v>
      </c>
      <c r="J37" s="6">
        <v>122.43</v>
      </c>
      <c r="K37" s="6">
        <v>0</v>
      </c>
      <c r="L37" s="6">
        <v>1</v>
      </c>
      <c r="M37" s="6">
        <v>10</v>
      </c>
      <c r="N37" s="6">
        <v>8</v>
      </c>
      <c r="O37">
        <f t="shared" si="0"/>
        <v>0.11538461538461539</v>
      </c>
    </row>
    <row r="38" spans="1:15" ht="15.75" customHeight="1" x14ac:dyDescent="0.2">
      <c r="A38" s="6">
        <v>36</v>
      </c>
      <c r="B38" s="6" t="s">
        <v>378</v>
      </c>
      <c r="C38" s="6">
        <v>10</v>
      </c>
      <c r="D38" s="6">
        <v>9</v>
      </c>
      <c r="E38" s="6">
        <v>2</v>
      </c>
      <c r="F38" s="6">
        <v>183</v>
      </c>
      <c r="G38" s="6">
        <v>54</v>
      </c>
      <c r="H38" s="6">
        <v>26.14</v>
      </c>
      <c r="I38" s="6">
        <v>120</v>
      </c>
      <c r="J38" s="6">
        <v>152.5</v>
      </c>
      <c r="K38" s="6">
        <v>0</v>
      </c>
      <c r="L38" s="6">
        <v>1</v>
      </c>
      <c r="M38" s="6">
        <v>14</v>
      </c>
      <c r="N38" s="6">
        <v>14</v>
      </c>
      <c r="O38">
        <f t="shared" si="0"/>
        <v>0.23333333333333334</v>
      </c>
    </row>
    <row r="39" spans="1:15" ht="15.75" customHeight="1" x14ac:dyDescent="0.2">
      <c r="A39" s="6">
        <v>37</v>
      </c>
      <c r="B39" s="6" t="s">
        <v>316</v>
      </c>
      <c r="C39" s="6">
        <v>8</v>
      </c>
      <c r="D39" s="6">
        <v>8</v>
      </c>
      <c r="E39" s="6">
        <v>3</v>
      </c>
      <c r="F39" s="6">
        <v>175</v>
      </c>
      <c r="G39" s="6" t="s">
        <v>2892</v>
      </c>
      <c r="H39" s="6">
        <v>35</v>
      </c>
      <c r="I39" s="6">
        <v>171</v>
      </c>
      <c r="J39" s="6">
        <v>102.33</v>
      </c>
      <c r="K39" s="6">
        <v>0</v>
      </c>
      <c r="L39" s="6">
        <v>0</v>
      </c>
      <c r="M39" s="6">
        <v>7</v>
      </c>
      <c r="N39" s="6">
        <v>5</v>
      </c>
      <c r="O39">
        <f t="shared" si="0"/>
        <v>7.0175438596491224E-2</v>
      </c>
    </row>
    <row r="40" spans="1:15" ht="15.75" customHeight="1" x14ac:dyDescent="0.2">
      <c r="A40" s="6">
        <v>38</v>
      </c>
      <c r="B40" s="6" t="s">
        <v>146</v>
      </c>
      <c r="C40" s="6">
        <v>12</v>
      </c>
      <c r="D40" s="6">
        <v>11</v>
      </c>
      <c r="E40" s="6">
        <v>1</v>
      </c>
      <c r="F40" s="6">
        <v>160</v>
      </c>
      <c r="G40" s="6">
        <v>64</v>
      </c>
      <c r="H40" s="6">
        <v>16</v>
      </c>
      <c r="I40" s="6">
        <v>123</v>
      </c>
      <c r="J40" s="6">
        <v>130.08000000000001</v>
      </c>
      <c r="K40" s="6">
        <v>0</v>
      </c>
      <c r="L40" s="6">
        <v>1</v>
      </c>
      <c r="M40" s="6">
        <v>9</v>
      </c>
      <c r="N40" s="6">
        <v>9</v>
      </c>
      <c r="O40">
        <f t="shared" si="0"/>
        <v>0.14634146341463414</v>
      </c>
    </row>
    <row r="41" spans="1:15" ht="15.75" customHeight="1" x14ac:dyDescent="0.2">
      <c r="A41" s="6">
        <v>39</v>
      </c>
      <c r="B41" s="6" t="s">
        <v>657</v>
      </c>
      <c r="C41" s="6">
        <v>12</v>
      </c>
      <c r="D41" s="6">
        <v>11</v>
      </c>
      <c r="E41" s="6">
        <v>2</v>
      </c>
      <c r="F41" s="6">
        <v>160</v>
      </c>
      <c r="G41" s="6">
        <v>54</v>
      </c>
      <c r="H41" s="6">
        <v>17.77</v>
      </c>
      <c r="I41" s="6">
        <v>128</v>
      </c>
      <c r="J41" s="6">
        <v>125</v>
      </c>
      <c r="K41" s="6">
        <v>0</v>
      </c>
      <c r="L41" s="6">
        <v>1</v>
      </c>
      <c r="M41" s="6">
        <v>13</v>
      </c>
      <c r="N41" s="6">
        <v>9</v>
      </c>
      <c r="O41">
        <f t="shared" si="0"/>
        <v>0.171875</v>
      </c>
    </row>
    <row r="42" spans="1:15" ht="15.75" customHeight="1" x14ac:dyDescent="0.2">
      <c r="A42" s="6">
        <v>40</v>
      </c>
      <c r="B42" s="6" t="s">
        <v>273</v>
      </c>
      <c r="C42" s="6">
        <v>14</v>
      </c>
      <c r="D42" s="6">
        <v>11</v>
      </c>
      <c r="E42" s="6">
        <v>1</v>
      </c>
      <c r="F42" s="6">
        <v>155</v>
      </c>
      <c r="G42" s="6">
        <v>44</v>
      </c>
      <c r="H42" s="6">
        <v>15.5</v>
      </c>
      <c r="I42" s="6">
        <v>147</v>
      </c>
      <c r="J42" s="6">
        <v>105.44</v>
      </c>
      <c r="K42" s="6">
        <v>0</v>
      </c>
      <c r="L42" s="6">
        <v>0</v>
      </c>
      <c r="M42" s="6">
        <v>11</v>
      </c>
      <c r="N42" s="6">
        <v>6</v>
      </c>
      <c r="O42">
        <f t="shared" si="0"/>
        <v>0.11564625850340136</v>
      </c>
    </row>
    <row r="43" spans="1:15" ht="15.75" customHeight="1" x14ac:dyDescent="0.2">
      <c r="A43" s="6">
        <v>41</v>
      </c>
      <c r="B43" s="6" t="s">
        <v>304</v>
      </c>
      <c r="C43" s="6">
        <v>11</v>
      </c>
      <c r="D43" s="6">
        <v>10</v>
      </c>
      <c r="E43" s="6">
        <v>3</v>
      </c>
      <c r="F43" s="6">
        <v>153</v>
      </c>
      <c r="G43" s="6">
        <v>47</v>
      </c>
      <c r="H43" s="6">
        <v>21.85</v>
      </c>
      <c r="I43" s="6">
        <v>114</v>
      </c>
      <c r="J43" s="6">
        <v>134.21</v>
      </c>
      <c r="K43" s="6">
        <v>0</v>
      </c>
      <c r="L43" s="6">
        <v>0</v>
      </c>
      <c r="M43" s="6">
        <v>9</v>
      </c>
      <c r="N43" s="6">
        <v>10</v>
      </c>
      <c r="O43">
        <f t="shared" si="0"/>
        <v>0.16666666666666666</v>
      </c>
    </row>
    <row r="44" spans="1:15" ht="15.75" customHeight="1" x14ac:dyDescent="0.2">
      <c r="A44" s="6">
        <v>42</v>
      </c>
      <c r="B44" s="6" t="s">
        <v>651</v>
      </c>
      <c r="C44" s="6">
        <v>8</v>
      </c>
      <c r="D44" s="6">
        <v>7</v>
      </c>
      <c r="E44" s="6">
        <v>1</v>
      </c>
      <c r="F44" s="6">
        <v>152</v>
      </c>
      <c r="G44" s="6">
        <v>39</v>
      </c>
      <c r="H44" s="6">
        <v>25.33</v>
      </c>
      <c r="I44" s="6">
        <v>135</v>
      </c>
      <c r="J44" s="6">
        <v>112.59</v>
      </c>
      <c r="K44" s="6">
        <v>0</v>
      </c>
      <c r="L44" s="6">
        <v>0</v>
      </c>
      <c r="M44" s="6">
        <v>13</v>
      </c>
      <c r="N44" s="6">
        <v>2</v>
      </c>
      <c r="O44">
        <f t="shared" si="0"/>
        <v>0.1111111111111111</v>
      </c>
    </row>
    <row r="45" spans="1:15" ht="15.75" customHeight="1" x14ac:dyDescent="0.2">
      <c r="A45" s="6">
        <v>43</v>
      </c>
      <c r="B45" s="6" t="s">
        <v>158</v>
      </c>
      <c r="C45" s="6">
        <v>5</v>
      </c>
      <c r="D45" s="6">
        <v>5</v>
      </c>
      <c r="E45" s="6">
        <v>0</v>
      </c>
      <c r="F45" s="6">
        <v>151</v>
      </c>
      <c r="G45" s="6">
        <v>58</v>
      </c>
      <c r="H45" s="6">
        <v>30.2</v>
      </c>
      <c r="I45" s="6">
        <v>93</v>
      </c>
      <c r="J45" s="6">
        <v>162.36000000000001</v>
      </c>
      <c r="K45" s="6">
        <v>0</v>
      </c>
      <c r="L45" s="6">
        <v>1</v>
      </c>
      <c r="M45" s="6">
        <v>18</v>
      </c>
      <c r="N45" s="6">
        <v>7</v>
      </c>
      <c r="O45">
        <f t="shared" si="0"/>
        <v>0.26881720430107525</v>
      </c>
    </row>
    <row r="46" spans="1:15" ht="15.75" customHeight="1" x14ac:dyDescent="0.2">
      <c r="A46" s="6">
        <v>44</v>
      </c>
      <c r="B46" s="6" t="s">
        <v>179</v>
      </c>
      <c r="C46" s="6">
        <v>5</v>
      </c>
      <c r="D46" s="6">
        <v>5</v>
      </c>
      <c r="E46" s="6">
        <v>0</v>
      </c>
      <c r="F46" s="6">
        <v>150</v>
      </c>
      <c r="G46" s="6">
        <v>60</v>
      </c>
      <c r="H46" s="6">
        <v>30</v>
      </c>
      <c r="I46" s="6">
        <v>121</v>
      </c>
      <c r="J46" s="6">
        <v>123.96</v>
      </c>
      <c r="K46" s="6">
        <v>0</v>
      </c>
      <c r="L46" s="6">
        <v>1</v>
      </c>
      <c r="M46" s="6">
        <v>21</v>
      </c>
      <c r="N46" s="6">
        <v>1</v>
      </c>
      <c r="O46">
        <f t="shared" si="0"/>
        <v>0.18181818181818182</v>
      </c>
    </row>
    <row r="47" spans="1:15" ht="15.75" customHeight="1" x14ac:dyDescent="0.2">
      <c r="A47" s="6">
        <v>45</v>
      </c>
      <c r="B47" s="6" t="s">
        <v>86</v>
      </c>
      <c r="C47" s="6">
        <v>6</v>
      </c>
      <c r="D47" s="6">
        <v>6</v>
      </c>
      <c r="E47" s="6">
        <v>1</v>
      </c>
      <c r="F47" s="6">
        <v>146</v>
      </c>
      <c r="G47" s="6">
        <v>42</v>
      </c>
      <c r="H47" s="6">
        <v>29.2</v>
      </c>
      <c r="I47" s="6">
        <v>119</v>
      </c>
      <c r="J47" s="6">
        <v>122.68</v>
      </c>
      <c r="K47" s="6">
        <v>0</v>
      </c>
      <c r="L47" s="6">
        <v>0</v>
      </c>
      <c r="M47" s="6">
        <v>12</v>
      </c>
      <c r="N47" s="6">
        <v>4</v>
      </c>
      <c r="O47">
        <f t="shared" si="0"/>
        <v>0.13445378151260504</v>
      </c>
    </row>
    <row r="48" spans="1:15" ht="15.75" customHeight="1" x14ac:dyDescent="0.2">
      <c r="A48" s="6">
        <v>46</v>
      </c>
      <c r="B48" s="6" t="s">
        <v>202</v>
      </c>
      <c r="C48" s="6">
        <v>13</v>
      </c>
      <c r="D48" s="6">
        <v>12</v>
      </c>
      <c r="E48" s="6">
        <v>2</v>
      </c>
      <c r="F48" s="6">
        <v>143</v>
      </c>
      <c r="G48" s="6">
        <v>39</v>
      </c>
      <c r="H48" s="6">
        <v>14.3</v>
      </c>
      <c r="I48" s="6">
        <v>123</v>
      </c>
      <c r="J48" s="6">
        <v>116.26</v>
      </c>
      <c r="K48" s="6">
        <v>0</v>
      </c>
      <c r="L48" s="6">
        <v>0</v>
      </c>
      <c r="M48" s="6">
        <v>10</v>
      </c>
      <c r="N48" s="6">
        <v>6</v>
      </c>
      <c r="O48">
        <f t="shared" si="0"/>
        <v>0.13008130081300814</v>
      </c>
    </row>
    <row r="49" spans="1:15" ht="15.75" customHeight="1" x14ac:dyDescent="0.2">
      <c r="A49" s="6">
        <v>47</v>
      </c>
      <c r="B49" s="6" t="s">
        <v>157</v>
      </c>
      <c r="C49" s="6">
        <v>17</v>
      </c>
      <c r="D49" s="6">
        <v>16</v>
      </c>
      <c r="E49" s="6">
        <v>4</v>
      </c>
      <c r="F49" s="6">
        <v>133</v>
      </c>
      <c r="G49" s="6" t="s">
        <v>2892</v>
      </c>
      <c r="H49" s="6">
        <v>11.08</v>
      </c>
      <c r="I49" s="6">
        <v>139</v>
      </c>
      <c r="J49" s="6">
        <v>95.68</v>
      </c>
      <c r="K49" s="6">
        <v>0</v>
      </c>
      <c r="L49" s="6">
        <v>0</v>
      </c>
      <c r="M49" s="6">
        <v>8</v>
      </c>
      <c r="N49" s="6">
        <v>6</v>
      </c>
      <c r="O49">
        <f t="shared" si="0"/>
        <v>0.10071942446043165</v>
      </c>
    </row>
    <row r="50" spans="1:15" ht="15.75" customHeight="1" x14ac:dyDescent="0.2">
      <c r="A50" s="6">
        <v>48</v>
      </c>
      <c r="B50" s="6" t="s">
        <v>348</v>
      </c>
      <c r="C50" s="6">
        <v>9</v>
      </c>
      <c r="D50" s="6">
        <v>9</v>
      </c>
      <c r="E50" s="6">
        <v>0</v>
      </c>
      <c r="F50" s="6">
        <v>131</v>
      </c>
      <c r="G50" s="6">
        <v>44</v>
      </c>
      <c r="H50" s="6">
        <v>14.55</v>
      </c>
      <c r="I50" s="6">
        <v>140</v>
      </c>
      <c r="J50" s="6">
        <v>93.57</v>
      </c>
      <c r="K50" s="6">
        <v>0</v>
      </c>
      <c r="L50" s="6">
        <v>0</v>
      </c>
      <c r="M50" s="6">
        <v>7</v>
      </c>
      <c r="N50" s="6">
        <v>5</v>
      </c>
      <c r="O50">
        <f t="shared" si="0"/>
        <v>8.5714285714285715E-2</v>
      </c>
    </row>
    <row r="51" spans="1:15" ht="15.75" customHeight="1" x14ac:dyDescent="0.2">
      <c r="A51" s="6">
        <v>49</v>
      </c>
      <c r="B51" s="6" t="s">
        <v>448</v>
      </c>
      <c r="C51" s="6">
        <v>12</v>
      </c>
      <c r="D51" s="6">
        <v>11</v>
      </c>
      <c r="E51" s="6">
        <v>2</v>
      </c>
      <c r="F51" s="6">
        <v>127</v>
      </c>
      <c r="G51" s="6" t="s">
        <v>2893</v>
      </c>
      <c r="H51" s="6">
        <v>14.11</v>
      </c>
      <c r="I51" s="6">
        <v>112</v>
      </c>
      <c r="J51" s="6">
        <v>113.39</v>
      </c>
      <c r="K51" s="6">
        <v>0</v>
      </c>
      <c r="L51" s="6">
        <v>0</v>
      </c>
      <c r="M51" s="6">
        <v>11</v>
      </c>
      <c r="N51" s="6">
        <v>5</v>
      </c>
      <c r="O51">
        <f t="shared" si="0"/>
        <v>0.14285714285714285</v>
      </c>
    </row>
    <row r="52" spans="1:15" ht="15.75" customHeight="1" x14ac:dyDescent="0.2">
      <c r="A52" s="6">
        <v>50</v>
      </c>
      <c r="B52" s="6" t="s">
        <v>141</v>
      </c>
      <c r="C52" s="6">
        <v>9</v>
      </c>
      <c r="D52" s="6">
        <v>8</v>
      </c>
      <c r="E52" s="6">
        <v>3</v>
      </c>
      <c r="F52" s="6">
        <v>124</v>
      </c>
      <c r="G52" s="6">
        <v>62</v>
      </c>
      <c r="H52" s="6">
        <v>24.8</v>
      </c>
      <c r="I52" s="6">
        <v>113</v>
      </c>
      <c r="J52" s="6">
        <v>109.73</v>
      </c>
      <c r="K52" s="6">
        <v>0</v>
      </c>
      <c r="L52" s="6">
        <v>1</v>
      </c>
      <c r="M52" s="6">
        <v>11</v>
      </c>
      <c r="N52" s="6">
        <v>3</v>
      </c>
      <c r="O52">
        <f t="shared" si="0"/>
        <v>0.12389380530973451</v>
      </c>
    </row>
    <row r="53" spans="1:15" ht="15.75" customHeight="1" x14ac:dyDescent="0.2">
      <c r="A53" s="6">
        <v>51</v>
      </c>
      <c r="B53" s="6" t="s">
        <v>288</v>
      </c>
      <c r="C53" s="6">
        <v>4</v>
      </c>
      <c r="D53" s="6">
        <v>4</v>
      </c>
      <c r="E53" s="6">
        <v>0</v>
      </c>
      <c r="F53" s="6">
        <v>115</v>
      </c>
      <c r="G53" s="6">
        <v>63</v>
      </c>
      <c r="H53" s="6">
        <v>28.75</v>
      </c>
      <c r="I53" s="6">
        <v>84</v>
      </c>
      <c r="J53" s="6">
        <v>136.9</v>
      </c>
      <c r="K53" s="6">
        <v>0</v>
      </c>
      <c r="L53" s="6">
        <v>1</v>
      </c>
      <c r="M53" s="6">
        <v>8</v>
      </c>
      <c r="N53" s="6">
        <v>5</v>
      </c>
      <c r="O53">
        <f t="shared" si="0"/>
        <v>0.15476190476190477</v>
      </c>
    </row>
    <row r="54" spans="1:15" ht="15.75" customHeight="1" x14ac:dyDescent="0.2">
      <c r="A54" s="6">
        <v>52</v>
      </c>
      <c r="B54" s="6" t="s">
        <v>300</v>
      </c>
      <c r="C54" s="6">
        <v>5</v>
      </c>
      <c r="D54" s="6">
        <v>4</v>
      </c>
      <c r="E54" s="6">
        <v>2</v>
      </c>
      <c r="F54" s="6">
        <v>115</v>
      </c>
      <c r="G54" s="6" t="s">
        <v>2817</v>
      </c>
      <c r="H54" s="6">
        <v>57.5</v>
      </c>
      <c r="I54" s="6">
        <v>97</v>
      </c>
      <c r="J54" s="6">
        <v>118.55</v>
      </c>
      <c r="K54" s="6">
        <v>0</v>
      </c>
      <c r="L54" s="6">
        <v>1</v>
      </c>
      <c r="M54" s="6">
        <v>10</v>
      </c>
      <c r="N54" s="6">
        <v>2</v>
      </c>
      <c r="O54">
        <f t="shared" si="0"/>
        <v>0.12371134020618557</v>
      </c>
    </row>
    <row r="55" spans="1:15" ht="15.75" customHeight="1" x14ac:dyDescent="0.2">
      <c r="A55" s="6">
        <v>53</v>
      </c>
      <c r="B55" s="6" t="s">
        <v>643</v>
      </c>
      <c r="C55" s="6">
        <v>16</v>
      </c>
      <c r="D55" s="6">
        <v>11</v>
      </c>
      <c r="E55" s="6">
        <v>4</v>
      </c>
      <c r="F55" s="6">
        <v>114</v>
      </c>
      <c r="G55" s="6" t="s">
        <v>2894</v>
      </c>
      <c r="H55" s="6">
        <v>16.28</v>
      </c>
      <c r="I55" s="6">
        <v>107</v>
      </c>
      <c r="J55" s="6">
        <v>106.54</v>
      </c>
      <c r="K55" s="6">
        <v>0</v>
      </c>
      <c r="L55" s="6">
        <v>0</v>
      </c>
      <c r="M55" s="6">
        <v>12</v>
      </c>
      <c r="N55" s="6">
        <v>3</v>
      </c>
      <c r="O55">
        <f t="shared" si="0"/>
        <v>0.14018691588785046</v>
      </c>
    </row>
    <row r="56" spans="1:15" ht="15.75" customHeight="1" x14ac:dyDescent="0.2">
      <c r="A56" s="6">
        <v>54</v>
      </c>
      <c r="B56" s="6" t="s">
        <v>74</v>
      </c>
      <c r="C56" s="6">
        <v>11</v>
      </c>
      <c r="D56" s="6">
        <v>10</v>
      </c>
      <c r="E56" s="6">
        <v>1</v>
      </c>
      <c r="F56" s="6">
        <v>111</v>
      </c>
      <c r="G56" s="6">
        <v>28</v>
      </c>
      <c r="H56" s="6">
        <v>12.33</v>
      </c>
      <c r="I56" s="6">
        <v>87</v>
      </c>
      <c r="J56" s="6">
        <v>127.58</v>
      </c>
      <c r="K56" s="6">
        <v>0</v>
      </c>
      <c r="L56" s="6">
        <v>0</v>
      </c>
      <c r="M56" s="6">
        <v>4</v>
      </c>
      <c r="N56" s="6">
        <v>8</v>
      </c>
      <c r="O56">
        <f t="shared" si="0"/>
        <v>0.13793103448275862</v>
      </c>
    </row>
    <row r="57" spans="1:15" ht="15.75" customHeight="1" x14ac:dyDescent="0.2">
      <c r="A57" s="6">
        <v>55</v>
      </c>
      <c r="B57" s="6" t="s">
        <v>82</v>
      </c>
      <c r="C57" s="6">
        <v>8</v>
      </c>
      <c r="D57" s="6">
        <v>7</v>
      </c>
      <c r="E57" s="6">
        <v>1</v>
      </c>
      <c r="F57" s="6">
        <v>98</v>
      </c>
      <c r="G57" s="6">
        <v>33</v>
      </c>
      <c r="H57" s="6">
        <v>16.329999999999998</v>
      </c>
      <c r="I57" s="6">
        <v>75</v>
      </c>
      <c r="J57" s="6">
        <v>130.66</v>
      </c>
      <c r="K57" s="6">
        <v>0</v>
      </c>
      <c r="L57" s="6">
        <v>0</v>
      </c>
      <c r="M57" s="6">
        <v>7</v>
      </c>
      <c r="N57" s="6">
        <v>4</v>
      </c>
      <c r="O57">
        <f t="shared" si="0"/>
        <v>0.14666666666666667</v>
      </c>
    </row>
    <row r="58" spans="1:15" ht="15.75" customHeight="1" x14ac:dyDescent="0.2">
      <c r="A58" s="6">
        <v>56</v>
      </c>
      <c r="B58" s="6" t="s">
        <v>217</v>
      </c>
      <c r="C58" s="6">
        <v>4</v>
      </c>
      <c r="D58" s="6">
        <v>4</v>
      </c>
      <c r="E58" s="6">
        <v>1</v>
      </c>
      <c r="F58" s="6">
        <v>94</v>
      </c>
      <c r="G58" s="6">
        <v>43</v>
      </c>
      <c r="H58" s="6">
        <v>31.33</v>
      </c>
      <c r="I58" s="6">
        <v>73</v>
      </c>
      <c r="J58" s="6">
        <v>128.76</v>
      </c>
      <c r="K58" s="6">
        <v>0</v>
      </c>
      <c r="L58" s="6">
        <v>0</v>
      </c>
      <c r="M58" s="6">
        <v>3</v>
      </c>
      <c r="N58" s="6">
        <v>6</v>
      </c>
      <c r="O58">
        <f t="shared" si="0"/>
        <v>0.12328767123287671</v>
      </c>
    </row>
    <row r="59" spans="1:15" ht="15.75" customHeight="1" x14ac:dyDescent="0.2">
      <c r="A59" s="6">
        <v>57</v>
      </c>
      <c r="B59" s="6" t="s">
        <v>253</v>
      </c>
      <c r="C59" s="6">
        <v>7</v>
      </c>
      <c r="D59" s="6">
        <v>5</v>
      </c>
      <c r="E59" s="6">
        <v>2</v>
      </c>
      <c r="F59" s="6">
        <v>93</v>
      </c>
      <c r="G59" s="6" t="s">
        <v>2812</v>
      </c>
      <c r="H59" s="6">
        <v>31</v>
      </c>
      <c r="I59" s="6">
        <v>56</v>
      </c>
      <c r="J59" s="6">
        <v>166.07</v>
      </c>
      <c r="K59" s="6">
        <v>0</v>
      </c>
      <c r="L59" s="6">
        <v>1</v>
      </c>
      <c r="M59" s="6">
        <v>5</v>
      </c>
      <c r="N59" s="6">
        <v>8</v>
      </c>
      <c r="O59">
        <f t="shared" si="0"/>
        <v>0.23214285714285715</v>
      </c>
    </row>
    <row r="60" spans="1:15" ht="15.75" customHeight="1" x14ac:dyDescent="0.2">
      <c r="A60" s="6">
        <v>58</v>
      </c>
      <c r="B60" s="6" t="s">
        <v>287</v>
      </c>
      <c r="C60" s="6">
        <v>11</v>
      </c>
      <c r="D60" s="6">
        <v>10</v>
      </c>
      <c r="E60" s="6">
        <v>2</v>
      </c>
      <c r="F60" s="6">
        <v>93</v>
      </c>
      <c r="G60" s="6">
        <v>25</v>
      </c>
      <c r="H60" s="6">
        <v>11.62</v>
      </c>
      <c r="I60" s="6">
        <v>83</v>
      </c>
      <c r="J60" s="6">
        <v>112.04</v>
      </c>
      <c r="K60" s="6">
        <v>0</v>
      </c>
      <c r="L60" s="6">
        <v>0</v>
      </c>
      <c r="M60" s="6">
        <v>6</v>
      </c>
      <c r="N60" s="6">
        <v>4</v>
      </c>
      <c r="O60">
        <f t="shared" si="0"/>
        <v>0.12048192771084337</v>
      </c>
    </row>
    <row r="61" spans="1:15" ht="15.75" customHeight="1" x14ac:dyDescent="0.2">
      <c r="A61" s="6">
        <v>59</v>
      </c>
      <c r="B61" s="6" t="s">
        <v>222</v>
      </c>
      <c r="C61" s="6">
        <v>10</v>
      </c>
      <c r="D61" s="6">
        <v>7</v>
      </c>
      <c r="E61" s="6">
        <v>3</v>
      </c>
      <c r="F61" s="6">
        <v>89</v>
      </c>
      <c r="G61" s="6" t="s">
        <v>2895</v>
      </c>
      <c r="H61" s="6">
        <v>22.25</v>
      </c>
      <c r="I61" s="6">
        <v>72</v>
      </c>
      <c r="J61" s="6">
        <v>123.61</v>
      </c>
      <c r="K61" s="6">
        <v>0</v>
      </c>
      <c r="L61" s="6">
        <v>0</v>
      </c>
      <c r="M61" s="6">
        <v>11</v>
      </c>
      <c r="N61" s="6">
        <v>1</v>
      </c>
      <c r="O61">
        <f t="shared" si="0"/>
        <v>0.16666666666666666</v>
      </c>
    </row>
    <row r="62" spans="1:15" ht="15.75" customHeight="1" x14ac:dyDescent="0.2">
      <c r="A62" s="6">
        <v>60</v>
      </c>
      <c r="B62" s="6" t="s">
        <v>178</v>
      </c>
      <c r="C62" s="6">
        <v>8</v>
      </c>
      <c r="D62" s="6">
        <v>7</v>
      </c>
      <c r="E62" s="6">
        <v>1</v>
      </c>
      <c r="F62" s="6">
        <v>85</v>
      </c>
      <c r="G62" s="6" t="s">
        <v>2892</v>
      </c>
      <c r="H62" s="6">
        <v>14.16</v>
      </c>
      <c r="I62" s="6">
        <v>72</v>
      </c>
      <c r="J62" s="6">
        <v>118.05</v>
      </c>
      <c r="K62" s="6">
        <v>0</v>
      </c>
      <c r="L62" s="6">
        <v>0</v>
      </c>
      <c r="M62" s="6">
        <v>2</v>
      </c>
      <c r="N62" s="6">
        <v>6</v>
      </c>
      <c r="O62">
        <f t="shared" si="0"/>
        <v>0.1111111111111111</v>
      </c>
    </row>
    <row r="63" spans="1:15" ht="15.75" customHeight="1" x14ac:dyDescent="0.2">
      <c r="A63" s="6">
        <v>61</v>
      </c>
      <c r="B63" s="6" t="s">
        <v>644</v>
      </c>
      <c r="C63" s="6">
        <v>12</v>
      </c>
      <c r="D63" s="6">
        <v>11</v>
      </c>
      <c r="E63" s="6">
        <v>0</v>
      </c>
      <c r="F63" s="6">
        <v>85</v>
      </c>
      <c r="G63" s="6">
        <v>32</v>
      </c>
      <c r="H63" s="6">
        <v>7.72</v>
      </c>
      <c r="I63" s="6">
        <v>76</v>
      </c>
      <c r="J63" s="6">
        <v>111.84</v>
      </c>
      <c r="K63" s="6">
        <v>0</v>
      </c>
      <c r="L63" s="6">
        <v>0</v>
      </c>
      <c r="M63" s="6">
        <v>3</v>
      </c>
      <c r="N63" s="6">
        <v>5</v>
      </c>
      <c r="O63">
        <f t="shared" si="0"/>
        <v>0.10526315789473684</v>
      </c>
    </row>
    <row r="64" spans="1:15" ht="15.75" customHeight="1" x14ac:dyDescent="0.2">
      <c r="A64" s="6">
        <v>62</v>
      </c>
      <c r="B64" s="6" t="s">
        <v>642</v>
      </c>
      <c r="C64" s="6">
        <v>14</v>
      </c>
      <c r="D64" s="6">
        <v>10</v>
      </c>
      <c r="E64" s="6">
        <v>2</v>
      </c>
      <c r="F64" s="6">
        <v>83</v>
      </c>
      <c r="G64" s="6">
        <v>22</v>
      </c>
      <c r="H64" s="6">
        <v>10.37</v>
      </c>
      <c r="I64" s="6">
        <v>69</v>
      </c>
      <c r="J64" s="6">
        <v>120.28</v>
      </c>
      <c r="K64" s="6">
        <v>0</v>
      </c>
      <c r="L64" s="6">
        <v>0</v>
      </c>
      <c r="M64" s="6">
        <v>9</v>
      </c>
      <c r="N64" s="6">
        <v>2</v>
      </c>
      <c r="O64">
        <f t="shared" si="0"/>
        <v>0.15942028985507245</v>
      </c>
    </row>
    <row r="65" spans="1:15" ht="15.75" customHeight="1" x14ac:dyDescent="0.2">
      <c r="A65" s="6">
        <v>63</v>
      </c>
      <c r="B65" s="6" t="s">
        <v>266</v>
      </c>
      <c r="C65" s="6">
        <v>5</v>
      </c>
      <c r="D65" s="6">
        <v>5</v>
      </c>
      <c r="E65" s="6">
        <v>0</v>
      </c>
      <c r="F65" s="6">
        <v>72</v>
      </c>
      <c r="G65" s="6">
        <v>29</v>
      </c>
      <c r="H65" s="6">
        <v>14.4</v>
      </c>
      <c r="I65" s="6">
        <v>74</v>
      </c>
      <c r="J65" s="6">
        <v>97.29</v>
      </c>
      <c r="K65" s="6">
        <v>0</v>
      </c>
      <c r="L65" s="6">
        <v>0</v>
      </c>
      <c r="M65" s="6">
        <v>2</v>
      </c>
      <c r="N65" s="6">
        <v>3</v>
      </c>
      <c r="O65">
        <f t="shared" si="0"/>
        <v>6.7567567567567571E-2</v>
      </c>
    </row>
    <row r="66" spans="1:15" ht="15.75" customHeight="1" x14ac:dyDescent="0.2">
      <c r="A66" s="6">
        <v>64</v>
      </c>
      <c r="B66" s="6" t="s">
        <v>276</v>
      </c>
      <c r="C66" s="6">
        <v>4</v>
      </c>
      <c r="D66" s="6">
        <v>4</v>
      </c>
      <c r="E66" s="6">
        <v>0</v>
      </c>
      <c r="F66" s="6">
        <v>71</v>
      </c>
      <c r="G66" s="6">
        <v>31</v>
      </c>
      <c r="H66" s="6">
        <v>17.75</v>
      </c>
      <c r="I66" s="6">
        <v>62</v>
      </c>
      <c r="J66" s="6">
        <v>114.51</v>
      </c>
      <c r="K66" s="6">
        <v>0</v>
      </c>
      <c r="L66" s="6">
        <v>0</v>
      </c>
      <c r="M66" s="6">
        <v>3</v>
      </c>
      <c r="N66" s="6">
        <v>3</v>
      </c>
      <c r="O66">
        <f t="shared" si="0"/>
        <v>9.6774193548387094E-2</v>
      </c>
    </row>
    <row r="67" spans="1:15" ht="15.75" customHeight="1" x14ac:dyDescent="0.2">
      <c r="A67" s="6">
        <v>65</v>
      </c>
      <c r="B67" s="6" t="s">
        <v>208</v>
      </c>
      <c r="C67" s="6">
        <v>7</v>
      </c>
      <c r="D67" s="6">
        <v>5</v>
      </c>
      <c r="E67" s="6">
        <v>3</v>
      </c>
      <c r="F67" s="6">
        <v>68</v>
      </c>
      <c r="G67" s="6" t="s">
        <v>2896</v>
      </c>
      <c r="H67" s="6">
        <v>34</v>
      </c>
      <c r="I67" s="6">
        <v>73</v>
      </c>
      <c r="J67" s="6">
        <v>93.15</v>
      </c>
      <c r="K67" s="6">
        <v>0</v>
      </c>
      <c r="L67" s="6">
        <v>0</v>
      </c>
      <c r="M67" s="6">
        <v>7</v>
      </c>
      <c r="N67" s="6">
        <v>0</v>
      </c>
      <c r="O67">
        <f t="shared" si="0"/>
        <v>9.5890410958904104E-2</v>
      </c>
    </row>
    <row r="68" spans="1:15" ht="15.75" customHeight="1" x14ac:dyDescent="0.2">
      <c r="A68" s="6">
        <v>66</v>
      </c>
      <c r="B68" s="6" t="s">
        <v>652</v>
      </c>
      <c r="C68" s="6">
        <v>11</v>
      </c>
      <c r="D68" s="6">
        <v>7</v>
      </c>
      <c r="E68" s="6">
        <v>2</v>
      </c>
      <c r="F68" s="6">
        <v>67</v>
      </c>
      <c r="G68" s="6" t="s">
        <v>2826</v>
      </c>
      <c r="H68" s="6">
        <v>13.4</v>
      </c>
      <c r="I68" s="6">
        <v>49</v>
      </c>
      <c r="J68" s="6">
        <v>136.72999999999999</v>
      </c>
      <c r="K68" s="6">
        <v>0</v>
      </c>
      <c r="L68" s="6">
        <v>0</v>
      </c>
      <c r="M68" s="6">
        <v>2</v>
      </c>
      <c r="N68" s="6">
        <v>5</v>
      </c>
      <c r="O68">
        <f t="shared" ref="O68:O131" si="1">SUM(M68:N68)/I68</f>
        <v>0.14285714285714285</v>
      </c>
    </row>
    <row r="69" spans="1:15" ht="15.75" customHeight="1" x14ac:dyDescent="0.2">
      <c r="A69" s="6">
        <v>67</v>
      </c>
      <c r="B69" s="6" t="s">
        <v>206</v>
      </c>
      <c r="C69" s="6">
        <v>9</v>
      </c>
      <c r="D69" s="6">
        <v>7</v>
      </c>
      <c r="E69" s="6">
        <v>3</v>
      </c>
      <c r="F69" s="6">
        <v>65</v>
      </c>
      <c r="G69" s="6" t="s">
        <v>2830</v>
      </c>
      <c r="H69" s="6">
        <v>16.25</v>
      </c>
      <c r="I69" s="6">
        <v>55</v>
      </c>
      <c r="J69" s="6">
        <v>118.18</v>
      </c>
      <c r="K69" s="6">
        <v>0</v>
      </c>
      <c r="L69" s="6">
        <v>0</v>
      </c>
      <c r="M69" s="6">
        <v>5</v>
      </c>
      <c r="N69" s="6">
        <v>3</v>
      </c>
      <c r="O69">
        <f t="shared" si="1"/>
        <v>0.14545454545454545</v>
      </c>
    </row>
    <row r="70" spans="1:15" ht="15.75" customHeight="1" x14ac:dyDescent="0.2">
      <c r="A70" s="6">
        <v>68</v>
      </c>
      <c r="B70" s="6" t="s">
        <v>167</v>
      </c>
      <c r="C70" s="6">
        <v>7</v>
      </c>
      <c r="D70" s="6">
        <v>5</v>
      </c>
      <c r="E70" s="6">
        <v>5</v>
      </c>
      <c r="F70" s="6">
        <v>64</v>
      </c>
      <c r="G70" s="6" t="s">
        <v>2827</v>
      </c>
      <c r="H70" s="6">
        <v>0</v>
      </c>
      <c r="I70" s="6">
        <v>58</v>
      </c>
      <c r="J70" s="6">
        <v>110.34</v>
      </c>
      <c r="K70" s="6">
        <v>0</v>
      </c>
      <c r="L70" s="6">
        <v>0</v>
      </c>
      <c r="M70" s="6">
        <v>3</v>
      </c>
      <c r="N70" s="6">
        <v>2</v>
      </c>
      <c r="O70">
        <f t="shared" si="1"/>
        <v>8.6206896551724144E-2</v>
      </c>
    </row>
    <row r="71" spans="1:15" ht="15.75" customHeight="1" x14ac:dyDescent="0.2">
      <c r="A71" s="6">
        <v>69</v>
      </c>
      <c r="B71" s="6" t="s">
        <v>648</v>
      </c>
      <c r="C71" s="6">
        <v>14</v>
      </c>
      <c r="D71" s="6">
        <v>10</v>
      </c>
      <c r="E71" s="6">
        <v>2</v>
      </c>
      <c r="F71" s="6">
        <v>62</v>
      </c>
      <c r="G71" s="6">
        <v>26</v>
      </c>
      <c r="H71" s="6">
        <v>7.75</v>
      </c>
      <c r="I71" s="6">
        <v>47</v>
      </c>
      <c r="J71" s="6">
        <v>131.91</v>
      </c>
      <c r="K71" s="6">
        <v>0</v>
      </c>
      <c r="L71" s="6">
        <v>0</v>
      </c>
      <c r="M71" s="6">
        <v>3</v>
      </c>
      <c r="N71" s="6">
        <v>5</v>
      </c>
      <c r="O71">
        <f t="shared" si="1"/>
        <v>0.1702127659574468</v>
      </c>
    </row>
    <row r="72" spans="1:15" ht="15.75" customHeight="1" x14ac:dyDescent="0.2">
      <c r="A72" s="6">
        <v>70</v>
      </c>
      <c r="B72" s="6" t="s">
        <v>650</v>
      </c>
      <c r="C72" s="6">
        <v>11</v>
      </c>
      <c r="D72" s="6">
        <v>7</v>
      </c>
      <c r="E72" s="6">
        <v>0</v>
      </c>
      <c r="F72" s="6">
        <v>59</v>
      </c>
      <c r="G72" s="6">
        <v>14</v>
      </c>
      <c r="H72" s="6">
        <v>8.42</v>
      </c>
      <c r="I72" s="6">
        <v>53</v>
      </c>
      <c r="J72" s="6">
        <v>111.32</v>
      </c>
      <c r="K72" s="6">
        <v>0</v>
      </c>
      <c r="L72" s="6">
        <v>0</v>
      </c>
      <c r="M72" s="6">
        <v>4</v>
      </c>
      <c r="N72" s="6">
        <v>2</v>
      </c>
      <c r="O72">
        <f t="shared" si="1"/>
        <v>0.11320754716981132</v>
      </c>
    </row>
    <row r="73" spans="1:15" ht="15.75" customHeight="1" x14ac:dyDescent="0.2">
      <c r="A73" s="6">
        <v>71</v>
      </c>
      <c r="B73" s="6" t="s">
        <v>168</v>
      </c>
      <c r="C73" s="6">
        <v>15</v>
      </c>
      <c r="D73" s="6">
        <v>8</v>
      </c>
      <c r="E73" s="6">
        <v>4</v>
      </c>
      <c r="F73" s="6">
        <v>59</v>
      </c>
      <c r="G73" s="6">
        <v>31</v>
      </c>
      <c r="H73" s="6">
        <v>14.75</v>
      </c>
      <c r="I73" s="6">
        <v>46</v>
      </c>
      <c r="J73" s="6">
        <v>128.26</v>
      </c>
      <c r="K73" s="6">
        <v>0</v>
      </c>
      <c r="L73" s="6">
        <v>0</v>
      </c>
      <c r="M73" s="6">
        <v>6</v>
      </c>
      <c r="N73" s="6">
        <v>2</v>
      </c>
      <c r="O73">
        <f t="shared" si="1"/>
        <v>0.17391304347826086</v>
      </c>
    </row>
    <row r="74" spans="1:15" ht="15.75" customHeight="1" x14ac:dyDescent="0.2">
      <c r="A74" s="6">
        <v>72</v>
      </c>
      <c r="B74" s="6" t="s">
        <v>343</v>
      </c>
      <c r="C74" s="6">
        <v>7</v>
      </c>
      <c r="D74" s="6">
        <v>5</v>
      </c>
      <c r="E74" s="6">
        <v>0</v>
      </c>
      <c r="F74" s="6">
        <v>58</v>
      </c>
      <c r="G74" s="6">
        <v>28</v>
      </c>
      <c r="H74" s="6">
        <v>11.6</v>
      </c>
      <c r="I74" s="6">
        <v>52</v>
      </c>
      <c r="J74" s="6">
        <v>111.53</v>
      </c>
      <c r="K74" s="6">
        <v>0</v>
      </c>
      <c r="L74" s="6">
        <v>0</v>
      </c>
      <c r="M74" s="6">
        <v>1</v>
      </c>
      <c r="N74" s="6">
        <v>3</v>
      </c>
      <c r="O74">
        <f t="shared" si="1"/>
        <v>7.6923076923076927E-2</v>
      </c>
    </row>
    <row r="75" spans="1:15" ht="15.75" customHeight="1" x14ac:dyDescent="0.2">
      <c r="A75" s="6">
        <v>73</v>
      </c>
      <c r="B75" s="6" t="s">
        <v>293</v>
      </c>
      <c r="C75" s="6">
        <v>9</v>
      </c>
      <c r="D75" s="6">
        <v>4</v>
      </c>
      <c r="E75" s="6">
        <v>1</v>
      </c>
      <c r="F75" s="6">
        <v>56</v>
      </c>
      <c r="G75" s="6">
        <v>34</v>
      </c>
      <c r="H75" s="6">
        <v>18.66</v>
      </c>
      <c r="I75" s="6">
        <v>29</v>
      </c>
      <c r="J75" s="6">
        <v>193.1</v>
      </c>
      <c r="K75" s="6">
        <v>0</v>
      </c>
      <c r="L75" s="6">
        <v>0</v>
      </c>
      <c r="M75" s="6">
        <v>5</v>
      </c>
      <c r="N75" s="6">
        <v>3</v>
      </c>
      <c r="O75">
        <f t="shared" si="1"/>
        <v>0.27586206896551724</v>
      </c>
    </row>
    <row r="76" spans="1:15" ht="15.75" customHeight="1" x14ac:dyDescent="0.2">
      <c r="A76" s="6">
        <v>74</v>
      </c>
      <c r="B76" s="6" t="s">
        <v>200</v>
      </c>
      <c r="C76" s="6">
        <v>6</v>
      </c>
      <c r="D76" s="6">
        <v>5</v>
      </c>
      <c r="E76" s="6">
        <v>1</v>
      </c>
      <c r="F76" s="6">
        <v>55</v>
      </c>
      <c r="G76" s="6">
        <v>19</v>
      </c>
      <c r="H76" s="6">
        <v>13.75</v>
      </c>
      <c r="I76" s="6">
        <v>52</v>
      </c>
      <c r="J76" s="6">
        <v>105.76</v>
      </c>
      <c r="K76" s="6">
        <v>0</v>
      </c>
      <c r="L76" s="6">
        <v>0</v>
      </c>
      <c r="M76" s="6">
        <v>2</v>
      </c>
      <c r="N76" s="6">
        <v>2</v>
      </c>
      <c r="O76">
        <f t="shared" si="1"/>
        <v>7.6923076923076927E-2</v>
      </c>
    </row>
    <row r="77" spans="1:15" ht="15.75" customHeight="1" x14ac:dyDescent="0.2">
      <c r="A77" s="6">
        <v>75</v>
      </c>
      <c r="B77" s="6" t="s">
        <v>133</v>
      </c>
      <c r="C77" s="6">
        <v>1</v>
      </c>
      <c r="D77" s="6">
        <v>1</v>
      </c>
      <c r="E77" s="6">
        <v>0</v>
      </c>
      <c r="F77" s="6">
        <v>49</v>
      </c>
      <c r="G77" s="6">
        <v>49</v>
      </c>
      <c r="H77" s="6">
        <v>49</v>
      </c>
      <c r="I77" s="6">
        <v>35</v>
      </c>
      <c r="J77" s="6">
        <v>140</v>
      </c>
      <c r="K77" s="6">
        <v>0</v>
      </c>
      <c r="L77" s="6">
        <v>0</v>
      </c>
      <c r="M77" s="6">
        <v>4</v>
      </c>
      <c r="N77" s="6">
        <v>3</v>
      </c>
      <c r="O77">
        <f t="shared" si="1"/>
        <v>0.2</v>
      </c>
    </row>
    <row r="78" spans="1:15" ht="15.75" customHeight="1" x14ac:dyDescent="0.2">
      <c r="A78" s="6">
        <v>76</v>
      </c>
      <c r="B78" s="6" t="s">
        <v>305</v>
      </c>
      <c r="C78" s="6">
        <v>8</v>
      </c>
      <c r="D78" s="6">
        <v>6</v>
      </c>
      <c r="E78" s="6">
        <v>1</v>
      </c>
      <c r="F78" s="6">
        <v>47</v>
      </c>
      <c r="G78" s="6">
        <v>26</v>
      </c>
      <c r="H78" s="6">
        <v>9.4</v>
      </c>
      <c r="I78" s="6">
        <v>48</v>
      </c>
      <c r="J78" s="6">
        <v>97.91</v>
      </c>
      <c r="K78" s="6">
        <v>0</v>
      </c>
      <c r="L78" s="6">
        <v>0</v>
      </c>
      <c r="M78" s="6">
        <v>3</v>
      </c>
      <c r="N78" s="6">
        <v>1</v>
      </c>
      <c r="O78">
        <f t="shared" si="1"/>
        <v>8.3333333333333329E-2</v>
      </c>
    </row>
    <row r="79" spans="1:15" ht="15.75" customHeight="1" x14ac:dyDescent="0.2">
      <c r="A79" s="6">
        <v>77</v>
      </c>
      <c r="B79" s="6" t="s">
        <v>156</v>
      </c>
      <c r="C79" s="6">
        <v>11</v>
      </c>
      <c r="D79" s="6">
        <v>3</v>
      </c>
      <c r="E79" s="6">
        <v>2</v>
      </c>
      <c r="F79" s="6">
        <v>47</v>
      </c>
      <c r="G79" s="6">
        <v>23</v>
      </c>
      <c r="H79" s="6">
        <v>47</v>
      </c>
      <c r="I79" s="6">
        <v>18</v>
      </c>
      <c r="J79" s="6">
        <v>261.11</v>
      </c>
      <c r="K79" s="6">
        <v>0</v>
      </c>
      <c r="L79" s="6">
        <v>0</v>
      </c>
      <c r="M79" s="6">
        <v>3</v>
      </c>
      <c r="N79" s="6">
        <v>4</v>
      </c>
      <c r="O79">
        <f t="shared" si="1"/>
        <v>0.3888888888888889</v>
      </c>
    </row>
    <row r="80" spans="1:15" ht="15.75" customHeight="1" x14ac:dyDescent="0.2">
      <c r="A80" s="6">
        <v>78</v>
      </c>
      <c r="B80" s="6" t="s">
        <v>563</v>
      </c>
      <c r="C80" s="6">
        <v>13</v>
      </c>
      <c r="D80" s="6">
        <v>5</v>
      </c>
      <c r="E80" s="6">
        <v>2</v>
      </c>
      <c r="F80" s="6">
        <v>44</v>
      </c>
      <c r="G80" s="6" t="s">
        <v>2897</v>
      </c>
      <c r="H80" s="6">
        <v>14.66</v>
      </c>
      <c r="I80" s="6">
        <v>42</v>
      </c>
      <c r="J80" s="6">
        <v>104.76</v>
      </c>
      <c r="K80" s="6">
        <v>0</v>
      </c>
      <c r="L80" s="6">
        <v>0</v>
      </c>
      <c r="M80" s="6">
        <v>2</v>
      </c>
      <c r="N80" s="6">
        <v>1</v>
      </c>
      <c r="O80">
        <f t="shared" si="1"/>
        <v>7.1428571428571425E-2</v>
      </c>
    </row>
    <row r="81" spans="1:15" ht="15.75" customHeight="1" x14ac:dyDescent="0.2">
      <c r="A81" s="6">
        <v>79</v>
      </c>
      <c r="B81" s="6" t="s">
        <v>218</v>
      </c>
      <c r="C81" s="6">
        <v>4</v>
      </c>
      <c r="D81" s="6">
        <v>4</v>
      </c>
      <c r="E81" s="6">
        <v>0</v>
      </c>
      <c r="F81" s="6">
        <v>42</v>
      </c>
      <c r="G81" s="6">
        <v>14</v>
      </c>
      <c r="H81" s="6">
        <v>10.5</v>
      </c>
      <c r="I81" s="6">
        <v>39</v>
      </c>
      <c r="J81" s="6">
        <v>107.69</v>
      </c>
      <c r="K81" s="6">
        <v>0</v>
      </c>
      <c r="L81" s="6">
        <v>0</v>
      </c>
      <c r="M81" s="6">
        <v>5</v>
      </c>
      <c r="N81" s="6">
        <v>2</v>
      </c>
      <c r="O81">
        <f t="shared" si="1"/>
        <v>0.17948717948717949</v>
      </c>
    </row>
    <row r="82" spans="1:15" ht="15.75" customHeight="1" x14ac:dyDescent="0.2">
      <c r="A82" s="6">
        <v>80</v>
      </c>
      <c r="B82" s="6" t="s">
        <v>209</v>
      </c>
      <c r="C82" s="6">
        <v>5</v>
      </c>
      <c r="D82" s="6">
        <v>5</v>
      </c>
      <c r="E82" s="6">
        <v>0</v>
      </c>
      <c r="F82" s="6">
        <v>42</v>
      </c>
      <c r="G82" s="6">
        <v>25</v>
      </c>
      <c r="H82" s="6">
        <v>8.4</v>
      </c>
      <c r="I82" s="6">
        <v>41</v>
      </c>
      <c r="J82" s="6">
        <v>102.43</v>
      </c>
      <c r="K82" s="6">
        <v>0</v>
      </c>
      <c r="L82" s="6">
        <v>0</v>
      </c>
      <c r="M82" s="6">
        <v>3</v>
      </c>
      <c r="N82" s="6">
        <v>1</v>
      </c>
      <c r="O82">
        <f t="shared" si="1"/>
        <v>9.7560975609756101E-2</v>
      </c>
    </row>
    <row r="83" spans="1:15" ht="15.75" customHeight="1" x14ac:dyDescent="0.2">
      <c r="A83" s="6">
        <v>81</v>
      </c>
      <c r="B83" s="6" t="s">
        <v>181</v>
      </c>
      <c r="C83" s="6">
        <v>6</v>
      </c>
      <c r="D83" s="6">
        <v>3</v>
      </c>
      <c r="E83" s="6">
        <v>1</v>
      </c>
      <c r="F83" s="6">
        <v>41</v>
      </c>
      <c r="G83" s="6">
        <v>24</v>
      </c>
      <c r="H83" s="6">
        <v>20.5</v>
      </c>
      <c r="I83" s="6">
        <v>29</v>
      </c>
      <c r="J83" s="6">
        <v>141.37</v>
      </c>
      <c r="K83" s="6">
        <v>0</v>
      </c>
      <c r="L83" s="6">
        <v>0</v>
      </c>
      <c r="M83" s="6">
        <v>3</v>
      </c>
      <c r="N83" s="6">
        <v>2</v>
      </c>
      <c r="O83">
        <f t="shared" si="1"/>
        <v>0.17241379310344829</v>
      </c>
    </row>
    <row r="84" spans="1:15" ht="15.75" customHeight="1" x14ac:dyDescent="0.2">
      <c r="A84" s="6">
        <v>82</v>
      </c>
      <c r="B84" s="6" t="s">
        <v>645</v>
      </c>
      <c r="C84" s="6">
        <v>12</v>
      </c>
      <c r="D84" s="6">
        <v>6</v>
      </c>
      <c r="E84" s="6">
        <v>1</v>
      </c>
      <c r="F84" s="6">
        <v>40</v>
      </c>
      <c r="G84" s="6">
        <v>12</v>
      </c>
      <c r="H84" s="6">
        <v>8</v>
      </c>
      <c r="I84" s="6">
        <v>46</v>
      </c>
      <c r="J84" s="6">
        <v>86.95</v>
      </c>
      <c r="K84" s="6">
        <v>0</v>
      </c>
      <c r="L84" s="6">
        <v>0</v>
      </c>
      <c r="M84" s="6">
        <v>2</v>
      </c>
      <c r="N84" s="6">
        <v>1</v>
      </c>
      <c r="O84">
        <f t="shared" si="1"/>
        <v>6.5217391304347824E-2</v>
      </c>
    </row>
    <row r="85" spans="1:15" ht="15.75" customHeight="1" x14ac:dyDescent="0.2">
      <c r="A85" s="6">
        <v>83</v>
      </c>
      <c r="B85" s="6" t="s">
        <v>230</v>
      </c>
      <c r="C85" s="6">
        <v>3</v>
      </c>
      <c r="D85" s="6">
        <v>3</v>
      </c>
      <c r="E85" s="6">
        <v>0</v>
      </c>
      <c r="F85" s="6">
        <v>34</v>
      </c>
      <c r="G85" s="6">
        <v>17</v>
      </c>
      <c r="H85" s="6">
        <v>11.33</v>
      </c>
      <c r="I85" s="6">
        <v>20</v>
      </c>
      <c r="J85" s="6">
        <v>170</v>
      </c>
      <c r="K85" s="6">
        <v>0</v>
      </c>
      <c r="L85" s="6">
        <v>0</v>
      </c>
      <c r="M85" s="6">
        <v>3</v>
      </c>
      <c r="N85" s="6">
        <v>2</v>
      </c>
      <c r="O85">
        <f t="shared" si="1"/>
        <v>0.25</v>
      </c>
    </row>
    <row r="86" spans="1:15" ht="15.75" customHeight="1" x14ac:dyDescent="0.2">
      <c r="A86" s="6">
        <v>84</v>
      </c>
      <c r="B86" s="6" t="s">
        <v>180</v>
      </c>
      <c r="C86" s="6">
        <v>5</v>
      </c>
      <c r="D86" s="6">
        <v>3</v>
      </c>
      <c r="E86" s="6">
        <v>1</v>
      </c>
      <c r="F86" s="6">
        <v>34</v>
      </c>
      <c r="G86" s="6">
        <v>23</v>
      </c>
      <c r="H86" s="6">
        <v>17</v>
      </c>
      <c r="I86" s="6">
        <v>26</v>
      </c>
      <c r="J86" s="6">
        <v>130.76</v>
      </c>
      <c r="K86" s="6">
        <v>0</v>
      </c>
      <c r="L86" s="6">
        <v>0</v>
      </c>
      <c r="M86" s="6">
        <v>2</v>
      </c>
      <c r="N86" s="6">
        <v>1</v>
      </c>
      <c r="O86">
        <f t="shared" si="1"/>
        <v>0.11538461538461539</v>
      </c>
    </row>
    <row r="87" spans="1:15" ht="15.75" customHeight="1" x14ac:dyDescent="0.2">
      <c r="A87" s="6">
        <v>85</v>
      </c>
      <c r="B87" s="6" t="s">
        <v>123</v>
      </c>
      <c r="C87" s="6">
        <v>11</v>
      </c>
      <c r="D87" s="6">
        <v>7</v>
      </c>
      <c r="E87" s="6">
        <v>6</v>
      </c>
      <c r="F87" s="6">
        <v>34</v>
      </c>
      <c r="G87" s="6" t="s">
        <v>2831</v>
      </c>
      <c r="H87" s="6">
        <v>34</v>
      </c>
      <c r="I87" s="6">
        <v>30</v>
      </c>
      <c r="J87" s="6">
        <v>113.33</v>
      </c>
      <c r="K87" s="6">
        <v>0</v>
      </c>
      <c r="L87" s="6">
        <v>0</v>
      </c>
      <c r="M87" s="6">
        <v>3</v>
      </c>
      <c r="N87" s="6">
        <v>0</v>
      </c>
      <c r="O87">
        <f t="shared" si="1"/>
        <v>0.1</v>
      </c>
    </row>
    <row r="88" spans="1:15" ht="15.75" customHeight="1" x14ac:dyDescent="0.2">
      <c r="A88" s="6">
        <v>86</v>
      </c>
      <c r="B88" s="6" t="s">
        <v>131</v>
      </c>
      <c r="C88" s="6">
        <v>4</v>
      </c>
      <c r="D88" s="6">
        <v>2</v>
      </c>
      <c r="E88" s="6">
        <v>0</v>
      </c>
      <c r="F88" s="6">
        <v>32</v>
      </c>
      <c r="G88" s="6">
        <v>30</v>
      </c>
      <c r="H88" s="6">
        <v>16</v>
      </c>
      <c r="I88" s="6">
        <v>21</v>
      </c>
      <c r="J88" s="6">
        <v>152.38</v>
      </c>
      <c r="K88" s="6">
        <v>0</v>
      </c>
      <c r="L88" s="6">
        <v>0</v>
      </c>
      <c r="M88" s="6">
        <v>1</v>
      </c>
      <c r="N88" s="6">
        <v>3</v>
      </c>
      <c r="O88">
        <f t="shared" si="1"/>
        <v>0.19047619047619047</v>
      </c>
    </row>
    <row r="89" spans="1:15" ht="15.75" customHeight="1" x14ac:dyDescent="0.2">
      <c r="A89" s="6">
        <v>87</v>
      </c>
      <c r="B89" s="6" t="s">
        <v>236</v>
      </c>
      <c r="C89" s="6">
        <v>5</v>
      </c>
      <c r="D89" s="6">
        <v>4</v>
      </c>
      <c r="E89" s="6">
        <v>2</v>
      </c>
      <c r="F89" s="6">
        <v>31</v>
      </c>
      <c r="G89" s="6">
        <v>14</v>
      </c>
      <c r="H89" s="6">
        <v>15.5</v>
      </c>
      <c r="I89" s="6">
        <v>32</v>
      </c>
      <c r="J89" s="6">
        <v>96.87</v>
      </c>
      <c r="K89" s="6">
        <v>0</v>
      </c>
      <c r="L89" s="6">
        <v>0</v>
      </c>
      <c r="M89" s="6">
        <v>0</v>
      </c>
      <c r="N89" s="6">
        <v>1</v>
      </c>
      <c r="O89">
        <f t="shared" si="1"/>
        <v>3.125E-2</v>
      </c>
    </row>
    <row r="90" spans="1:15" ht="15.75" customHeight="1" x14ac:dyDescent="0.2">
      <c r="A90" s="6">
        <v>88</v>
      </c>
      <c r="B90" s="6" t="s">
        <v>347</v>
      </c>
      <c r="C90" s="6">
        <v>6</v>
      </c>
      <c r="D90" s="6">
        <v>4</v>
      </c>
      <c r="E90" s="6">
        <v>0</v>
      </c>
      <c r="F90" s="6">
        <v>31</v>
      </c>
      <c r="G90" s="6">
        <v>10</v>
      </c>
      <c r="H90" s="6">
        <v>7.75</v>
      </c>
      <c r="I90" s="6">
        <v>47</v>
      </c>
      <c r="J90" s="6">
        <v>65.95</v>
      </c>
      <c r="K90" s="6">
        <v>0</v>
      </c>
      <c r="L90" s="6">
        <v>0</v>
      </c>
      <c r="M90" s="6">
        <v>2</v>
      </c>
      <c r="N90" s="6">
        <v>0</v>
      </c>
      <c r="O90">
        <f t="shared" si="1"/>
        <v>4.2553191489361701E-2</v>
      </c>
    </row>
    <row r="91" spans="1:15" ht="15.75" customHeight="1" x14ac:dyDescent="0.2">
      <c r="A91" s="6">
        <v>89</v>
      </c>
      <c r="B91" s="6" t="s">
        <v>144</v>
      </c>
      <c r="C91" s="6">
        <v>1</v>
      </c>
      <c r="D91" s="6">
        <v>1</v>
      </c>
      <c r="E91" s="6">
        <v>0</v>
      </c>
      <c r="F91" s="6">
        <v>26</v>
      </c>
      <c r="G91" s="6">
        <v>26</v>
      </c>
      <c r="H91" s="6">
        <v>26</v>
      </c>
      <c r="I91" s="6">
        <v>26</v>
      </c>
      <c r="J91" s="6">
        <v>100</v>
      </c>
      <c r="K91" s="6">
        <v>0</v>
      </c>
      <c r="L91" s="6">
        <v>0</v>
      </c>
      <c r="M91" s="6">
        <v>1</v>
      </c>
      <c r="N91" s="6">
        <v>1</v>
      </c>
      <c r="O91">
        <f t="shared" si="1"/>
        <v>7.6923076923076927E-2</v>
      </c>
    </row>
    <row r="92" spans="1:15" ht="15.75" customHeight="1" x14ac:dyDescent="0.2">
      <c r="A92" s="6">
        <v>90</v>
      </c>
      <c r="B92" s="6" t="s">
        <v>164</v>
      </c>
      <c r="C92" s="6">
        <v>3</v>
      </c>
      <c r="D92" s="6">
        <v>3</v>
      </c>
      <c r="E92" s="6">
        <v>1</v>
      </c>
      <c r="F92" s="6">
        <v>26</v>
      </c>
      <c r="G92" s="6" t="s">
        <v>2831</v>
      </c>
      <c r="H92" s="6">
        <v>13</v>
      </c>
      <c r="I92" s="6">
        <v>33</v>
      </c>
      <c r="J92" s="6">
        <v>78.78</v>
      </c>
      <c r="K92" s="6">
        <v>0</v>
      </c>
      <c r="L92" s="6">
        <v>0</v>
      </c>
      <c r="M92" s="6">
        <v>1</v>
      </c>
      <c r="N92" s="6">
        <v>2</v>
      </c>
      <c r="O92">
        <f t="shared" si="1"/>
        <v>9.0909090909090912E-2</v>
      </c>
    </row>
    <row r="93" spans="1:15" ht="15.75" customHeight="1" x14ac:dyDescent="0.2">
      <c r="A93" s="6">
        <v>91</v>
      </c>
      <c r="B93" s="6" t="s">
        <v>285</v>
      </c>
      <c r="C93" s="6">
        <v>2</v>
      </c>
      <c r="D93" s="6">
        <v>2</v>
      </c>
      <c r="E93" s="6">
        <v>1</v>
      </c>
      <c r="F93" s="6">
        <v>25</v>
      </c>
      <c r="G93" s="6">
        <v>18</v>
      </c>
      <c r="H93" s="6">
        <v>25</v>
      </c>
      <c r="I93" s="6">
        <v>27</v>
      </c>
      <c r="J93" s="6">
        <v>92.59</v>
      </c>
      <c r="K93" s="6">
        <v>0</v>
      </c>
      <c r="L93" s="6">
        <v>0</v>
      </c>
      <c r="M93" s="6">
        <v>3</v>
      </c>
      <c r="N93" s="6">
        <v>0</v>
      </c>
      <c r="O93">
        <f t="shared" si="1"/>
        <v>0.1111111111111111</v>
      </c>
    </row>
    <row r="94" spans="1:15" ht="15.75" customHeight="1" x14ac:dyDescent="0.2">
      <c r="A94" s="6">
        <v>92</v>
      </c>
      <c r="B94" s="6" t="s">
        <v>314</v>
      </c>
      <c r="C94" s="6">
        <v>9</v>
      </c>
      <c r="D94" s="6">
        <v>2</v>
      </c>
      <c r="E94" s="6">
        <v>0</v>
      </c>
      <c r="F94" s="6">
        <v>25</v>
      </c>
      <c r="G94" s="6">
        <v>20</v>
      </c>
      <c r="H94" s="6">
        <v>12.5</v>
      </c>
      <c r="I94" s="6">
        <v>20</v>
      </c>
      <c r="J94" s="6">
        <v>125</v>
      </c>
      <c r="K94" s="6">
        <v>0</v>
      </c>
      <c r="L94" s="6">
        <v>0</v>
      </c>
      <c r="M94" s="6">
        <v>2</v>
      </c>
      <c r="N94" s="6">
        <v>2</v>
      </c>
      <c r="O94">
        <f t="shared" si="1"/>
        <v>0.2</v>
      </c>
    </row>
    <row r="95" spans="1:15" ht="15.75" customHeight="1" x14ac:dyDescent="0.2">
      <c r="A95" s="6">
        <v>93</v>
      </c>
      <c r="B95" s="6" t="s">
        <v>332</v>
      </c>
      <c r="C95" s="6">
        <v>3</v>
      </c>
      <c r="D95" s="6">
        <v>2</v>
      </c>
      <c r="E95" s="6">
        <v>1</v>
      </c>
      <c r="F95" s="6">
        <v>21</v>
      </c>
      <c r="G95" s="6">
        <v>21</v>
      </c>
      <c r="H95" s="6">
        <v>21</v>
      </c>
      <c r="I95" s="6">
        <v>17</v>
      </c>
      <c r="J95" s="6">
        <v>123.52</v>
      </c>
      <c r="K95" s="6">
        <v>0</v>
      </c>
      <c r="L95" s="6">
        <v>0</v>
      </c>
      <c r="M95" s="6">
        <v>2</v>
      </c>
      <c r="N95" s="6">
        <v>0</v>
      </c>
      <c r="O95">
        <f t="shared" si="1"/>
        <v>0.11764705882352941</v>
      </c>
    </row>
    <row r="96" spans="1:15" ht="15.75" customHeight="1" x14ac:dyDescent="0.2">
      <c r="A96" s="6">
        <v>94</v>
      </c>
      <c r="B96" s="6" t="s">
        <v>520</v>
      </c>
      <c r="C96" s="6">
        <v>15</v>
      </c>
      <c r="D96" s="6">
        <v>4</v>
      </c>
      <c r="E96" s="6">
        <v>3</v>
      </c>
      <c r="F96" s="6">
        <v>20</v>
      </c>
      <c r="G96" s="6" t="s">
        <v>2836</v>
      </c>
      <c r="H96" s="6">
        <v>20</v>
      </c>
      <c r="I96" s="6">
        <v>26</v>
      </c>
      <c r="J96" s="6">
        <v>76.92</v>
      </c>
      <c r="K96" s="6">
        <v>0</v>
      </c>
      <c r="L96" s="6">
        <v>0</v>
      </c>
      <c r="M96" s="6">
        <v>1</v>
      </c>
      <c r="N96" s="6">
        <v>1</v>
      </c>
      <c r="O96">
        <f t="shared" si="1"/>
        <v>7.6923076923076927E-2</v>
      </c>
    </row>
    <row r="97" spans="1:15" ht="15.75" customHeight="1" x14ac:dyDescent="0.2">
      <c r="A97" s="6">
        <v>95</v>
      </c>
      <c r="B97" s="6" t="s">
        <v>257</v>
      </c>
      <c r="C97" s="6">
        <v>2</v>
      </c>
      <c r="D97" s="6">
        <v>2</v>
      </c>
      <c r="E97" s="6">
        <v>0</v>
      </c>
      <c r="F97" s="6">
        <v>19</v>
      </c>
      <c r="G97" s="6">
        <v>12</v>
      </c>
      <c r="H97" s="6">
        <v>9.5</v>
      </c>
      <c r="I97" s="6">
        <v>23</v>
      </c>
      <c r="J97" s="6">
        <v>82.6</v>
      </c>
      <c r="K97" s="6">
        <v>0</v>
      </c>
      <c r="L97" s="6">
        <v>0</v>
      </c>
      <c r="M97" s="6">
        <v>1</v>
      </c>
      <c r="N97" s="6">
        <v>1</v>
      </c>
      <c r="O97">
        <f t="shared" si="1"/>
        <v>8.6956521739130432E-2</v>
      </c>
    </row>
    <row r="98" spans="1:15" ht="15.75" customHeight="1" x14ac:dyDescent="0.2">
      <c r="A98" s="6">
        <v>96</v>
      </c>
      <c r="B98" s="6" t="s">
        <v>244</v>
      </c>
      <c r="C98" s="6">
        <v>3</v>
      </c>
      <c r="D98" s="6">
        <v>2</v>
      </c>
      <c r="E98" s="6">
        <v>1</v>
      </c>
      <c r="F98" s="6">
        <v>18</v>
      </c>
      <c r="G98" s="6">
        <v>12</v>
      </c>
      <c r="H98" s="6">
        <v>18</v>
      </c>
      <c r="I98" s="6">
        <v>16</v>
      </c>
      <c r="J98" s="6">
        <v>112.5</v>
      </c>
      <c r="K98" s="6">
        <v>0</v>
      </c>
      <c r="L98" s="6">
        <v>0</v>
      </c>
      <c r="M98" s="6">
        <v>0</v>
      </c>
      <c r="N98" s="6">
        <v>1</v>
      </c>
      <c r="O98">
        <f t="shared" si="1"/>
        <v>6.25E-2</v>
      </c>
    </row>
    <row r="99" spans="1:15" ht="15.75" customHeight="1" x14ac:dyDescent="0.2">
      <c r="A99" s="6">
        <v>97</v>
      </c>
      <c r="B99" s="6" t="s">
        <v>210</v>
      </c>
      <c r="C99" s="6">
        <v>8</v>
      </c>
      <c r="D99" s="6">
        <v>3</v>
      </c>
      <c r="E99" s="6">
        <v>3</v>
      </c>
      <c r="F99" s="6">
        <v>18</v>
      </c>
      <c r="G99" s="6" t="s">
        <v>2894</v>
      </c>
      <c r="H99" s="6">
        <v>0</v>
      </c>
      <c r="I99" s="6">
        <v>11</v>
      </c>
      <c r="J99" s="6">
        <v>163.63</v>
      </c>
      <c r="K99" s="6">
        <v>0</v>
      </c>
      <c r="L99" s="6">
        <v>0</v>
      </c>
      <c r="M99" s="6">
        <v>1</v>
      </c>
      <c r="N99" s="6">
        <v>1</v>
      </c>
      <c r="O99">
        <f t="shared" si="1"/>
        <v>0.18181818181818182</v>
      </c>
    </row>
    <row r="100" spans="1:15" ht="15.75" customHeight="1" x14ac:dyDescent="0.2">
      <c r="A100" s="6">
        <v>98</v>
      </c>
      <c r="B100" s="6" t="s">
        <v>103</v>
      </c>
      <c r="C100" s="6">
        <v>1</v>
      </c>
      <c r="D100" s="6">
        <v>1</v>
      </c>
      <c r="E100" s="6">
        <v>0</v>
      </c>
      <c r="F100" s="6">
        <v>16</v>
      </c>
      <c r="G100" s="6">
        <v>16</v>
      </c>
      <c r="H100" s="6">
        <v>16</v>
      </c>
      <c r="I100" s="6">
        <v>14</v>
      </c>
      <c r="J100" s="6">
        <v>114.28</v>
      </c>
      <c r="K100" s="6">
        <v>0</v>
      </c>
      <c r="L100" s="6">
        <v>0</v>
      </c>
      <c r="M100" s="6">
        <v>2</v>
      </c>
      <c r="N100" s="6">
        <v>1</v>
      </c>
      <c r="O100">
        <f t="shared" si="1"/>
        <v>0.21428571428571427</v>
      </c>
    </row>
    <row r="101" spans="1:15" ht="15.75" customHeight="1" x14ac:dyDescent="0.2">
      <c r="A101" s="6">
        <v>99</v>
      </c>
      <c r="B101" s="6" t="s">
        <v>83</v>
      </c>
      <c r="C101" s="6">
        <v>4</v>
      </c>
      <c r="D101" s="6">
        <v>3</v>
      </c>
      <c r="E101" s="6">
        <v>1</v>
      </c>
      <c r="F101" s="6">
        <v>16</v>
      </c>
      <c r="G101" s="6">
        <v>15</v>
      </c>
      <c r="H101" s="6">
        <v>8</v>
      </c>
      <c r="I101" s="6">
        <v>17</v>
      </c>
      <c r="J101" s="6">
        <v>94.11</v>
      </c>
      <c r="K101" s="6">
        <v>0</v>
      </c>
      <c r="L101" s="6">
        <v>0</v>
      </c>
      <c r="M101" s="6">
        <v>0</v>
      </c>
      <c r="N101" s="6">
        <v>1</v>
      </c>
      <c r="O101">
        <f t="shared" si="1"/>
        <v>5.8823529411764705E-2</v>
      </c>
    </row>
    <row r="102" spans="1:15" ht="15.75" customHeight="1" x14ac:dyDescent="0.2">
      <c r="A102" s="6">
        <v>100</v>
      </c>
      <c r="B102" s="6" t="s">
        <v>128</v>
      </c>
      <c r="C102" s="6">
        <v>14</v>
      </c>
      <c r="D102" s="6">
        <v>6</v>
      </c>
      <c r="E102" s="6">
        <v>1</v>
      </c>
      <c r="F102" s="6">
        <v>16</v>
      </c>
      <c r="G102" s="6">
        <v>7</v>
      </c>
      <c r="H102" s="6">
        <v>3.2</v>
      </c>
      <c r="I102" s="6">
        <v>25</v>
      </c>
      <c r="J102" s="6">
        <v>64</v>
      </c>
      <c r="K102" s="6">
        <v>0</v>
      </c>
      <c r="L102" s="6">
        <v>0</v>
      </c>
      <c r="M102" s="6">
        <v>2</v>
      </c>
      <c r="N102" s="6">
        <v>0</v>
      </c>
      <c r="O102">
        <f t="shared" si="1"/>
        <v>0.08</v>
      </c>
    </row>
    <row r="103" spans="1:15" ht="15.75" customHeight="1" x14ac:dyDescent="0.2">
      <c r="A103" s="6">
        <v>101</v>
      </c>
      <c r="B103" s="6" t="s">
        <v>464</v>
      </c>
      <c r="C103" s="6">
        <v>14</v>
      </c>
      <c r="D103" s="6">
        <v>7</v>
      </c>
      <c r="E103" s="6">
        <v>5</v>
      </c>
      <c r="F103" s="6">
        <v>16</v>
      </c>
      <c r="G103" s="6" t="s">
        <v>2898</v>
      </c>
      <c r="H103" s="6">
        <v>8</v>
      </c>
      <c r="I103" s="6">
        <v>17</v>
      </c>
      <c r="J103" s="6">
        <v>94.11</v>
      </c>
      <c r="K103" s="6">
        <v>0</v>
      </c>
      <c r="L103" s="6">
        <v>0</v>
      </c>
      <c r="M103" s="6">
        <v>2</v>
      </c>
      <c r="N103" s="6">
        <v>0</v>
      </c>
      <c r="O103">
        <f t="shared" si="1"/>
        <v>0.11764705882352941</v>
      </c>
    </row>
    <row r="104" spans="1:15" ht="15.75" customHeight="1" x14ac:dyDescent="0.2">
      <c r="A104" s="6">
        <v>102</v>
      </c>
      <c r="B104" s="6" t="s">
        <v>219</v>
      </c>
      <c r="C104" s="6">
        <v>1</v>
      </c>
      <c r="D104" s="6">
        <v>1</v>
      </c>
      <c r="E104" s="6">
        <v>0</v>
      </c>
      <c r="F104" s="6">
        <v>15</v>
      </c>
      <c r="G104" s="6">
        <v>15</v>
      </c>
      <c r="H104" s="6">
        <v>15</v>
      </c>
      <c r="I104" s="6">
        <v>14</v>
      </c>
      <c r="J104" s="6">
        <v>107.14</v>
      </c>
      <c r="K104" s="6">
        <v>0</v>
      </c>
      <c r="L104" s="6">
        <v>0</v>
      </c>
      <c r="M104" s="6">
        <v>2</v>
      </c>
      <c r="N104" s="6">
        <v>0</v>
      </c>
      <c r="O104">
        <f t="shared" si="1"/>
        <v>0.14285714285714285</v>
      </c>
    </row>
    <row r="105" spans="1:15" ht="15.75" customHeight="1" x14ac:dyDescent="0.2">
      <c r="A105" s="6">
        <v>103</v>
      </c>
      <c r="B105" s="6" t="s">
        <v>134</v>
      </c>
      <c r="C105" s="6">
        <v>3</v>
      </c>
      <c r="D105" s="6">
        <v>1</v>
      </c>
      <c r="E105" s="6">
        <v>1</v>
      </c>
      <c r="F105" s="6">
        <v>15</v>
      </c>
      <c r="G105" s="6" t="s">
        <v>2899</v>
      </c>
      <c r="H105" s="6">
        <v>0</v>
      </c>
      <c r="I105" s="6">
        <v>11</v>
      </c>
      <c r="J105" s="6">
        <v>136.36000000000001</v>
      </c>
      <c r="K105" s="6">
        <v>0</v>
      </c>
      <c r="L105" s="6">
        <v>0</v>
      </c>
      <c r="M105" s="6">
        <v>2</v>
      </c>
      <c r="N105" s="6">
        <v>0</v>
      </c>
      <c r="O105">
        <f t="shared" si="1"/>
        <v>0.18181818181818182</v>
      </c>
    </row>
    <row r="106" spans="1:15" ht="15.75" customHeight="1" x14ac:dyDescent="0.2">
      <c r="A106" s="6">
        <v>104</v>
      </c>
      <c r="B106" s="6" t="s">
        <v>182</v>
      </c>
      <c r="C106" s="6">
        <v>3</v>
      </c>
      <c r="D106" s="6">
        <v>2</v>
      </c>
      <c r="E106" s="6">
        <v>0</v>
      </c>
      <c r="F106" s="6">
        <v>15</v>
      </c>
      <c r="G106" s="6">
        <v>15</v>
      </c>
      <c r="H106" s="6">
        <v>7.5</v>
      </c>
      <c r="I106" s="6">
        <v>24</v>
      </c>
      <c r="J106" s="6">
        <v>62.5</v>
      </c>
      <c r="K106" s="6">
        <v>0</v>
      </c>
      <c r="L106" s="6">
        <v>0</v>
      </c>
      <c r="M106" s="6">
        <v>2</v>
      </c>
      <c r="N106" s="6">
        <v>0</v>
      </c>
      <c r="O106">
        <f t="shared" si="1"/>
        <v>8.3333333333333329E-2</v>
      </c>
    </row>
    <row r="107" spans="1:15" ht="15.75" customHeight="1" x14ac:dyDescent="0.2">
      <c r="A107" s="6">
        <v>105</v>
      </c>
      <c r="B107" s="6" t="s">
        <v>239</v>
      </c>
      <c r="C107" s="6">
        <v>3</v>
      </c>
      <c r="D107" s="6">
        <v>2</v>
      </c>
      <c r="E107" s="6">
        <v>0</v>
      </c>
      <c r="F107" s="6">
        <v>15</v>
      </c>
      <c r="G107" s="6">
        <v>9</v>
      </c>
      <c r="H107" s="6">
        <v>7.5</v>
      </c>
      <c r="I107" s="6">
        <v>24</v>
      </c>
      <c r="J107" s="6">
        <v>62.5</v>
      </c>
      <c r="K107" s="6">
        <v>0</v>
      </c>
      <c r="L107" s="6">
        <v>0</v>
      </c>
      <c r="M107" s="6">
        <v>1</v>
      </c>
      <c r="N107" s="6">
        <v>0</v>
      </c>
      <c r="O107">
        <f t="shared" si="1"/>
        <v>4.1666666666666664E-2</v>
      </c>
    </row>
    <row r="108" spans="1:15" ht="15.75" customHeight="1" x14ac:dyDescent="0.2">
      <c r="A108" s="6">
        <v>106</v>
      </c>
      <c r="B108" s="6" t="s">
        <v>344</v>
      </c>
      <c r="C108" s="6">
        <v>3</v>
      </c>
      <c r="D108" s="6">
        <v>2</v>
      </c>
      <c r="E108" s="6">
        <v>0</v>
      </c>
      <c r="F108" s="6">
        <v>15</v>
      </c>
      <c r="G108" s="6">
        <v>11</v>
      </c>
      <c r="H108" s="6">
        <v>7.5</v>
      </c>
      <c r="I108" s="6">
        <v>26</v>
      </c>
      <c r="J108" s="6">
        <v>57.69</v>
      </c>
      <c r="K108" s="6">
        <v>0</v>
      </c>
      <c r="L108" s="6">
        <v>0</v>
      </c>
      <c r="M108" s="6">
        <v>1</v>
      </c>
      <c r="N108" s="6">
        <v>0</v>
      </c>
      <c r="O108">
        <f t="shared" si="1"/>
        <v>3.8461538461538464E-2</v>
      </c>
    </row>
    <row r="109" spans="1:15" ht="15.75" customHeight="1" x14ac:dyDescent="0.2">
      <c r="A109" s="6">
        <v>107</v>
      </c>
      <c r="B109" s="6" t="s">
        <v>174</v>
      </c>
      <c r="C109" s="6">
        <v>2</v>
      </c>
      <c r="D109" s="6">
        <v>1</v>
      </c>
      <c r="E109" s="6">
        <v>1</v>
      </c>
      <c r="F109" s="6">
        <v>14</v>
      </c>
      <c r="G109" s="6" t="s">
        <v>2831</v>
      </c>
      <c r="H109" s="6">
        <v>0</v>
      </c>
      <c r="I109" s="6">
        <v>6</v>
      </c>
      <c r="J109" s="6">
        <v>233.33</v>
      </c>
      <c r="K109" s="6">
        <v>0</v>
      </c>
      <c r="L109" s="6">
        <v>0</v>
      </c>
      <c r="M109" s="6">
        <v>2</v>
      </c>
      <c r="N109" s="6">
        <v>1</v>
      </c>
      <c r="O109">
        <f t="shared" si="1"/>
        <v>0.5</v>
      </c>
    </row>
    <row r="110" spans="1:15" ht="15.75" customHeight="1" x14ac:dyDescent="0.2">
      <c r="A110" s="6">
        <v>108</v>
      </c>
      <c r="B110" s="6" t="s">
        <v>137</v>
      </c>
      <c r="C110" s="6">
        <v>9</v>
      </c>
      <c r="D110" s="6">
        <v>7</v>
      </c>
      <c r="E110" s="6">
        <v>1</v>
      </c>
      <c r="F110" s="6">
        <v>14</v>
      </c>
      <c r="G110" s="6">
        <v>9</v>
      </c>
      <c r="H110" s="6">
        <v>2.33</v>
      </c>
      <c r="I110" s="6">
        <v>24</v>
      </c>
      <c r="J110" s="6">
        <v>58.33</v>
      </c>
      <c r="K110" s="6">
        <v>0</v>
      </c>
      <c r="L110" s="6">
        <v>0</v>
      </c>
      <c r="M110" s="6">
        <v>1</v>
      </c>
      <c r="N110" s="6">
        <v>0</v>
      </c>
      <c r="O110">
        <f t="shared" si="1"/>
        <v>4.1666666666666664E-2</v>
      </c>
    </row>
    <row r="111" spans="1:15" ht="15.75" customHeight="1" x14ac:dyDescent="0.2">
      <c r="A111" s="6">
        <v>109</v>
      </c>
      <c r="B111" s="6" t="s">
        <v>272</v>
      </c>
      <c r="C111" s="6">
        <v>11</v>
      </c>
      <c r="D111" s="6">
        <v>5</v>
      </c>
      <c r="E111" s="6">
        <v>0</v>
      </c>
      <c r="F111" s="6">
        <v>14</v>
      </c>
      <c r="G111" s="6">
        <v>8</v>
      </c>
      <c r="H111" s="6">
        <v>2.8</v>
      </c>
      <c r="I111" s="6">
        <v>15</v>
      </c>
      <c r="J111" s="6">
        <v>93.33</v>
      </c>
      <c r="K111" s="6">
        <v>0</v>
      </c>
      <c r="L111" s="6">
        <v>0</v>
      </c>
      <c r="M111" s="6">
        <v>1</v>
      </c>
      <c r="N111" s="6">
        <v>0</v>
      </c>
      <c r="O111">
        <f t="shared" si="1"/>
        <v>6.6666666666666666E-2</v>
      </c>
    </row>
    <row r="112" spans="1:15" ht="15.75" customHeight="1" x14ac:dyDescent="0.2">
      <c r="A112" s="6">
        <v>110</v>
      </c>
      <c r="B112" s="6" t="s">
        <v>231</v>
      </c>
      <c r="C112" s="6">
        <v>14</v>
      </c>
      <c r="D112" s="6">
        <v>4</v>
      </c>
      <c r="E112" s="6">
        <v>3</v>
      </c>
      <c r="F112" s="6">
        <v>13</v>
      </c>
      <c r="G112" s="6" t="s">
        <v>2841</v>
      </c>
      <c r="H112" s="6">
        <v>13</v>
      </c>
      <c r="I112" s="6">
        <v>17</v>
      </c>
      <c r="J112" s="6">
        <v>76.47</v>
      </c>
      <c r="K112" s="6">
        <v>0</v>
      </c>
      <c r="L112" s="6">
        <v>0</v>
      </c>
      <c r="M112" s="6">
        <v>0</v>
      </c>
      <c r="N112" s="6">
        <v>0</v>
      </c>
      <c r="O112">
        <f t="shared" si="1"/>
        <v>0</v>
      </c>
    </row>
    <row r="113" spans="1:15" ht="15.75" customHeight="1" x14ac:dyDescent="0.2">
      <c r="A113" s="6">
        <v>111</v>
      </c>
      <c r="B113" s="6" t="s">
        <v>193</v>
      </c>
      <c r="C113" s="6">
        <v>15</v>
      </c>
      <c r="D113" s="6">
        <v>3</v>
      </c>
      <c r="E113" s="6">
        <v>2</v>
      </c>
      <c r="F113" s="6">
        <v>13</v>
      </c>
      <c r="G113" s="6" t="s">
        <v>2841</v>
      </c>
      <c r="H113" s="6">
        <v>13</v>
      </c>
      <c r="I113" s="6">
        <v>6</v>
      </c>
      <c r="J113" s="6">
        <v>216.66</v>
      </c>
      <c r="K113" s="6">
        <v>0</v>
      </c>
      <c r="L113" s="6">
        <v>0</v>
      </c>
      <c r="M113" s="6">
        <v>2</v>
      </c>
      <c r="N113" s="6">
        <v>0</v>
      </c>
      <c r="O113">
        <f t="shared" si="1"/>
        <v>0.33333333333333331</v>
      </c>
    </row>
    <row r="114" spans="1:15" ht="15.75" customHeight="1" x14ac:dyDescent="0.2">
      <c r="A114" s="6">
        <v>112</v>
      </c>
      <c r="B114" s="6" t="s">
        <v>354</v>
      </c>
      <c r="C114" s="6">
        <v>15</v>
      </c>
      <c r="D114" s="6">
        <v>2</v>
      </c>
      <c r="E114" s="6">
        <v>2</v>
      </c>
      <c r="F114" s="6">
        <v>10</v>
      </c>
      <c r="G114" s="6" t="s">
        <v>2842</v>
      </c>
      <c r="H114" s="6">
        <v>0</v>
      </c>
      <c r="I114" s="6">
        <v>27</v>
      </c>
      <c r="J114" s="6">
        <v>37.03</v>
      </c>
      <c r="K114" s="6">
        <v>0</v>
      </c>
      <c r="L114" s="6">
        <v>0</v>
      </c>
      <c r="M114" s="6">
        <v>0</v>
      </c>
      <c r="N114" s="6">
        <v>0</v>
      </c>
      <c r="O114">
        <f t="shared" si="1"/>
        <v>0</v>
      </c>
    </row>
    <row r="115" spans="1:15" ht="15.75" customHeight="1" x14ac:dyDescent="0.2">
      <c r="A115" s="6">
        <v>113</v>
      </c>
      <c r="B115" s="6" t="s">
        <v>87</v>
      </c>
      <c r="C115" s="6">
        <v>2</v>
      </c>
      <c r="D115" s="6">
        <v>1</v>
      </c>
      <c r="E115" s="6">
        <v>0</v>
      </c>
      <c r="F115" s="6">
        <v>8</v>
      </c>
      <c r="G115" s="6">
        <v>8</v>
      </c>
      <c r="H115" s="6">
        <v>8</v>
      </c>
      <c r="I115" s="6">
        <v>8</v>
      </c>
      <c r="J115" s="6">
        <v>100</v>
      </c>
      <c r="K115" s="6">
        <v>0</v>
      </c>
      <c r="L115" s="6">
        <v>0</v>
      </c>
      <c r="M115" s="6">
        <v>1</v>
      </c>
      <c r="N115" s="6">
        <v>0</v>
      </c>
      <c r="O115">
        <f t="shared" si="1"/>
        <v>0.125</v>
      </c>
    </row>
    <row r="116" spans="1:15" ht="15.75" customHeight="1" x14ac:dyDescent="0.2">
      <c r="A116" s="6">
        <v>114</v>
      </c>
      <c r="B116" s="6" t="s">
        <v>295</v>
      </c>
      <c r="C116" s="6">
        <v>7</v>
      </c>
      <c r="D116" s="6">
        <v>2</v>
      </c>
      <c r="E116" s="6">
        <v>1</v>
      </c>
      <c r="F116" s="6">
        <v>8</v>
      </c>
      <c r="G116" s="6" t="s">
        <v>2842</v>
      </c>
      <c r="H116" s="6">
        <v>8</v>
      </c>
      <c r="I116" s="6">
        <v>7</v>
      </c>
      <c r="J116" s="6">
        <v>114.28</v>
      </c>
      <c r="K116" s="6">
        <v>0</v>
      </c>
      <c r="L116" s="6">
        <v>0</v>
      </c>
      <c r="M116" s="6">
        <v>1</v>
      </c>
      <c r="N116" s="6">
        <v>0</v>
      </c>
      <c r="O116">
        <f t="shared" si="1"/>
        <v>0.14285714285714285</v>
      </c>
    </row>
    <row r="117" spans="1:15" ht="15.75" customHeight="1" x14ac:dyDescent="0.2">
      <c r="A117" s="6">
        <v>115</v>
      </c>
      <c r="B117" s="6" t="s">
        <v>598</v>
      </c>
      <c r="C117" s="6">
        <v>8</v>
      </c>
      <c r="D117" s="6">
        <v>2</v>
      </c>
      <c r="E117" s="6">
        <v>2</v>
      </c>
      <c r="F117" s="6">
        <v>8</v>
      </c>
      <c r="G117" s="6" t="s">
        <v>2838</v>
      </c>
      <c r="H117" s="6">
        <v>0</v>
      </c>
      <c r="I117" s="6">
        <v>8</v>
      </c>
      <c r="J117" s="6">
        <v>100</v>
      </c>
      <c r="K117" s="6">
        <v>0</v>
      </c>
      <c r="L117" s="6">
        <v>0</v>
      </c>
      <c r="M117" s="6">
        <v>1</v>
      </c>
      <c r="N117" s="6">
        <v>0</v>
      </c>
      <c r="O117">
        <f t="shared" si="1"/>
        <v>0.125</v>
      </c>
    </row>
    <row r="118" spans="1:15" ht="15.75" customHeight="1" x14ac:dyDescent="0.2">
      <c r="A118" s="6">
        <v>116</v>
      </c>
      <c r="B118" s="6" t="s">
        <v>240</v>
      </c>
      <c r="C118" s="6">
        <v>14</v>
      </c>
      <c r="D118" s="6">
        <v>5</v>
      </c>
      <c r="E118" s="6">
        <v>5</v>
      </c>
      <c r="F118" s="6">
        <v>8</v>
      </c>
      <c r="G118" s="6" t="s">
        <v>2842</v>
      </c>
      <c r="H118" s="6">
        <v>0</v>
      </c>
      <c r="I118" s="6">
        <v>14</v>
      </c>
      <c r="J118" s="6">
        <v>57.14</v>
      </c>
      <c r="K118" s="6">
        <v>0</v>
      </c>
      <c r="L118" s="6">
        <v>0</v>
      </c>
      <c r="M118" s="6">
        <v>0</v>
      </c>
      <c r="N118" s="6">
        <v>1</v>
      </c>
      <c r="O118">
        <f t="shared" si="1"/>
        <v>7.1428571428571425E-2</v>
      </c>
    </row>
    <row r="119" spans="1:15" ht="15.75" customHeight="1" x14ac:dyDescent="0.2">
      <c r="A119" s="6">
        <v>117</v>
      </c>
      <c r="B119" s="6" t="s">
        <v>291</v>
      </c>
      <c r="C119" s="6">
        <v>1</v>
      </c>
      <c r="D119" s="6">
        <v>1</v>
      </c>
      <c r="E119" s="6">
        <v>0</v>
      </c>
      <c r="F119" s="6">
        <v>7</v>
      </c>
      <c r="G119" s="6">
        <v>7</v>
      </c>
      <c r="H119" s="6">
        <v>7</v>
      </c>
      <c r="I119" s="6">
        <v>17</v>
      </c>
      <c r="J119" s="6">
        <v>41.17</v>
      </c>
      <c r="K119" s="6">
        <v>0</v>
      </c>
      <c r="L119" s="6">
        <v>0</v>
      </c>
      <c r="M119" s="6">
        <v>0</v>
      </c>
      <c r="N119" s="6">
        <v>0</v>
      </c>
      <c r="O119">
        <f t="shared" si="1"/>
        <v>0</v>
      </c>
    </row>
    <row r="120" spans="1:15" ht="15.75" customHeight="1" x14ac:dyDescent="0.2">
      <c r="A120" s="6">
        <v>118</v>
      </c>
      <c r="B120" s="6" t="s">
        <v>315</v>
      </c>
      <c r="C120" s="6">
        <v>3</v>
      </c>
      <c r="D120" s="6">
        <v>2</v>
      </c>
      <c r="E120" s="6">
        <v>1</v>
      </c>
      <c r="F120" s="6">
        <v>7</v>
      </c>
      <c r="G120" s="6" t="s">
        <v>2838</v>
      </c>
      <c r="H120" s="6">
        <v>7</v>
      </c>
      <c r="I120" s="6">
        <v>5</v>
      </c>
      <c r="J120" s="6">
        <v>140</v>
      </c>
      <c r="K120" s="6">
        <v>0</v>
      </c>
      <c r="L120" s="6">
        <v>0</v>
      </c>
      <c r="M120" s="6">
        <v>0</v>
      </c>
      <c r="N120" s="6">
        <v>1</v>
      </c>
      <c r="O120">
        <f t="shared" si="1"/>
        <v>0.2</v>
      </c>
    </row>
    <row r="121" spans="1:15" ht="15.75" customHeight="1" x14ac:dyDescent="0.2">
      <c r="A121" s="6">
        <v>119</v>
      </c>
      <c r="B121" s="6" t="s">
        <v>138</v>
      </c>
      <c r="C121" s="6">
        <v>2</v>
      </c>
      <c r="D121" s="6">
        <v>2</v>
      </c>
      <c r="E121" s="6">
        <v>1</v>
      </c>
      <c r="F121" s="6">
        <v>6</v>
      </c>
      <c r="G121" s="6" t="s">
        <v>2843</v>
      </c>
      <c r="H121" s="6">
        <v>6</v>
      </c>
      <c r="I121" s="6">
        <v>6</v>
      </c>
      <c r="J121" s="6">
        <v>100</v>
      </c>
      <c r="K121" s="6">
        <v>0</v>
      </c>
      <c r="L121" s="6">
        <v>0</v>
      </c>
      <c r="M121" s="6">
        <v>0</v>
      </c>
      <c r="N121" s="6">
        <v>0</v>
      </c>
      <c r="O121">
        <f t="shared" si="1"/>
        <v>0</v>
      </c>
    </row>
    <row r="122" spans="1:15" ht="15.75" customHeight="1" x14ac:dyDescent="0.2">
      <c r="A122" s="6">
        <v>120</v>
      </c>
      <c r="B122" s="6" t="s">
        <v>159</v>
      </c>
      <c r="C122" s="6">
        <v>4</v>
      </c>
      <c r="D122" s="6">
        <v>3</v>
      </c>
      <c r="E122" s="6">
        <v>2</v>
      </c>
      <c r="F122" s="6">
        <v>6</v>
      </c>
      <c r="G122" s="6">
        <v>6</v>
      </c>
      <c r="H122" s="6">
        <v>6</v>
      </c>
      <c r="I122" s="6">
        <v>12</v>
      </c>
      <c r="J122" s="6">
        <v>50</v>
      </c>
      <c r="K122" s="6">
        <v>0</v>
      </c>
      <c r="L122" s="6">
        <v>0</v>
      </c>
      <c r="M122" s="6">
        <v>0</v>
      </c>
      <c r="N122" s="6">
        <v>0</v>
      </c>
      <c r="O122">
        <f t="shared" si="1"/>
        <v>0</v>
      </c>
    </row>
    <row r="123" spans="1:15" ht="15.75" customHeight="1" x14ac:dyDescent="0.2">
      <c r="A123" s="6">
        <v>121</v>
      </c>
      <c r="B123" s="6" t="s">
        <v>114</v>
      </c>
      <c r="C123" s="6">
        <v>16</v>
      </c>
      <c r="D123" s="6">
        <v>1</v>
      </c>
      <c r="E123" s="6">
        <v>1</v>
      </c>
      <c r="F123" s="6">
        <v>5</v>
      </c>
      <c r="G123" s="6" t="s">
        <v>2898</v>
      </c>
      <c r="H123" s="6">
        <v>0</v>
      </c>
      <c r="I123" s="6">
        <v>3</v>
      </c>
      <c r="J123" s="6">
        <v>166.66</v>
      </c>
      <c r="K123" s="6">
        <v>0</v>
      </c>
      <c r="L123" s="6">
        <v>0</v>
      </c>
      <c r="M123" s="6">
        <v>1</v>
      </c>
      <c r="N123" s="6">
        <v>0</v>
      </c>
      <c r="O123">
        <f t="shared" si="1"/>
        <v>0.33333333333333331</v>
      </c>
    </row>
    <row r="124" spans="1:15" ht="15.75" customHeight="1" x14ac:dyDescent="0.2">
      <c r="A124" s="6">
        <v>122</v>
      </c>
      <c r="B124" s="6" t="s">
        <v>306</v>
      </c>
      <c r="C124" s="6">
        <v>16</v>
      </c>
      <c r="D124" s="6">
        <v>4</v>
      </c>
      <c r="E124" s="6">
        <v>2</v>
      </c>
      <c r="F124" s="6">
        <v>5</v>
      </c>
      <c r="G124" s="6" t="s">
        <v>2843</v>
      </c>
      <c r="H124" s="6">
        <v>2.5</v>
      </c>
      <c r="I124" s="6">
        <v>5</v>
      </c>
      <c r="J124" s="6">
        <v>100</v>
      </c>
      <c r="K124" s="6">
        <v>0</v>
      </c>
      <c r="L124" s="6">
        <v>0</v>
      </c>
      <c r="M124" s="6">
        <v>0</v>
      </c>
      <c r="N124" s="6">
        <v>0</v>
      </c>
      <c r="O124">
        <f t="shared" si="1"/>
        <v>0</v>
      </c>
    </row>
    <row r="125" spans="1:15" ht="15.75" customHeight="1" x14ac:dyDescent="0.2">
      <c r="A125" s="6">
        <v>123</v>
      </c>
      <c r="B125" s="6" t="s">
        <v>166</v>
      </c>
      <c r="C125" s="6">
        <v>3</v>
      </c>
      <c r="D125" s="6">
        <v>2</v>
      </c>
      <c r="E125" s="6">
        <v>2</v>
      </c>
      <c r="F125" s="6">
        <v>4</v>
      </c>
      <c r="G125" s="6" t="s">
        <v>2845</v>
      </c>
      <c r="H125" s="6">
        <v>0</v>
      </c>
      <c r="I125" s="6">
        <v>4</v>
      </c>
      <c r="J125" s="6">
        <v>100</v>
      </c>
      <c r="K125" s="6">
        <v>0</v>
      </c>
      <c r="L125" s="6">
        <v>0</v>
      </c>
      <c r="M125" s="6">
        <v>0</v>
      </c>
      <c r="N125" s="6">
        <v>0</v>
      </c>
      <c r="O125">
        <f t="shared" si="1"/>
        <v>0</v>
      </c>
    </row>
    <row r="126" spans="1:15" ht="15.75" customHeight="1" x14ac:dyDescent="0.2">
      <c r="A126" s="6">
        <v>124</v>
      </c>
      <c r="B126" s="6" t="s">
        <v>243</v>
      </c>
      <c r="C126" s="6">
        <v>5</v>
      </c>
      <c r="D126" s="6">
        <v>2</v>
      </c>
      <c r="E126" s="6">
        <v>0</v>
      </c>
      <c r="F126" s="6">
        <v>4</v>
      </c>
      <c r="G126" s="6">
        <v>3</v>
      </c>
      <c r="H126" s="6">
        <v>2</v>
      </c>
      <c r="I126" s="6">
        <v>5</v>
      </c>
      <c r="J126" s="6">
        <v>80</v>
      </c>
      <c r="K126" s="6">
        <v>0</v>
      </c>
      <c r="L126" s="6">
        <v>0</v>
      </c>
      <c r="M126" s="6">
        <v>0</v>
      </c>
      <c r="N126" s="6">
        <v>0</v>
      </c>
      <c r="O126">
        <f t="shared" si="1"/>
        <v>0</v>
      </c>
    </row>
    <row r="127" spans="1:15" ht="15.75" customHeight="1" x14ac:dyDescent="0.2">
      <c r="A127" s="6">
        <v>125</v>
      </c>
      <c r="B127" s="6" t="s">
        <v>330</v>
      </c>
      <c r="C127" s="6">
        <v>3</v>
      </c>
      <c r="D127" s="6">
        <v>1</v>
      </c>
      <c r="E127" s="6">
        <v>0</v>
      </c>
      <c r="F127" s="6">
        <v>3</v>
      </c>
      <c r="G127" s="6">
        <v>3</v>
      </c>
      <c r="H127" s="6">
        <v>3</v>
      </c>
      <c r="I127" s="6">
        <v>5</v>
      </c>
      <c r="J127" s="6">
        <v>60</v>
      </c>
      <c r="K127" s="6">
        <v>0</v>
      </c>
      <c r="L127" s="6">
        <v>0</v>
      </c>
      <c r="M127" s="6">
        <v>0</v>
      </c>
      <c r="N127" s="6">
        <v>0</v>
      </c>
      <c r="O127">
        <f t="shared" si="1"/>
        <v>0</v>
      </c>
    </row>
    <row r="128" spans="1:15" ht="15.75" customHeight="1" x14ac:dyDescent="0.2">
      <c r="A128" s="6">
        <v>126</v>
      </c>
      <c r="B128" s="6" t="s">
        <v>682</v>
      </c>
      <c r="C128" s="6">
        <v>1</v>
      </c>
      <c r="D128" s="6">
        <v>1</v>
      </c>
      <c r="E128" s="6">
        <v>1</v>
      </c>
      <c r="F128" s="6">
        <v>2</v>
      </c>
      <c r="G128" s="6" t="s">
        <v>2845</v>
      </c>
      <c r="H128" s="6">
        <v>0</v>
      </c>
      <c r="I128" s="6">
        <v>4</v>
      </c>
      <c r="J128" s="6">
        <v>50</v>
      </c>
      <c r="K128" s="6">
        <v>0</v>
      </c>
      <c r="L128" s="6">
        <v>0</v>
      </c>
      <c r="M128" s="6">
        <v>0</v>
      </c>
      <c r="N128" s="6">
        <v>0</v>
      </c>
      <c r="O128">
        <f t="shared" si="1"/>
        <v>0</v>
      </c>
    </row>
    <row r="129" spans="1:15" ht="15.75" customHeight="1" x14ac:dyDescent="0.2">
      <c r="A129" s="6">
        <v>127</v>
      </c>
      <c r="B129" s="6" t="s">
        <v>329</v>
      </c>
      <c r="C129" s="6">
        <v>1</v>
      </c>
      <c r="D129" s="6">
        <v>1</v>
      </c>
      <c r="E129" s="6">
        <v>0</v>
      </c>
      <c r="F129" s="6">
        <v>2</v>
      </c>
      <c r="G129" s="6">
        <v>2</v>
      </c>
      <c r="H129" s="6">
        <v>2</v>
      </c>
      <c r="I129" s="6">
        <v>4</v>
      </c>
      <c r="J129" s="6">
        <v>50</v>
      </c>
      <c r="K129" s="6">
        <v>0</v>
      </c>
      <c r="L129" s="6">
        <v>0</v>
      </c>
      <c r="M129" s="6">
        <v>0</v>
      </c>
      <c r="N129" s="6">
        <v>0</v>
      </c>
      <c r="O129">
        <f t="shared" si="1"/>
        <v>0</v>
      </c>
    </row>
    <row r="130" spans="1:15" ht="15.75" customHeight="1" x14ac:dyDescent="0.2">
      <c r="A130" s="6">
        <v>128</v>
      </c>
      <c r="B130" s="6" t="s">
        <v>245</v>
      </c>
      <c r="C130" s="6">
        <v>2</v>
      </c>
      <c r="D130" s="6">
        <v>1</v>
      </c>
      <c r="E130" s="6">
        <v>0</v>
      </c>
      <c r="F130" s="6">
        <v>2</v>
      </c>
      <c r="G130" s="6">
        <v>2</v>
      </c>
      <c r="H130" s="6">
        <v>2</v>
      </c>
      <c r="I130" s="6">
        <v>4</v>
      </c>
      <c r="J130" s="6">
        <v>50</v>
      </c>
      <c r="K130" s="6">
        <v>0</v>
      </c>
      <c r="L130" s="6">
        <v>0</v>
      </c>
      <c r="M130" s="6">
        <v>0</v>
      </c>
      <c r="N130" s="6">
        <v>0</v>
      </c>
      <c r="O130">
        <f t="shared" si="1"/>
        <v>0</v>
      </c>
    </row>
    <row r="131" spans="1:15" ht="15.75" customHeight="1" x14ac:dyDescent="0.2">
      <c r="A131" s="6">
        <v>129</v>
      </c>
      <c r="B131" s="6" t="s">
        <v>198</v>
      </c>
      <c r="C131" s="6">
        <v>4</v>
      </c>
      <c r="D131" s="6">
        <v>2</v>
      </c>
      <c r="E131" s="6">
        <v>1</v>
      </c>
      <c r="F131" s="6">
        <v>2</v>
      </c>
      <c r="G131" s="6" t="s">
        <v>2846</v>
      </c>
      <c r="H131" s="6">
        <v>2</v>
      </c>
      <c r="I131" s="6">
        <v>4</v>
      </c>
      <c r="J131" s="6">
        <v>50</v>
      </c>
      <c r="K131" s="6">
        <v>0</v>
      </c>
      <c r="L131" s="6">
        <v>0</v>
      </c>
      <c r="M131" s="6">
        <v>0</v>
      </c>
      <c r="N131" s="6">
        <v>0</v>
      </c>
      <c r="O131">
        <f t="shared" si="1"/>
        <v>0</v>
      </c>
    </row>
    <row r="132" spans="1:15" ht="15.75" customHeight="1" x14ac:dyDescent="0.2">
      <c r="A132" s="6">
        <v>130</v>
      </c>
      <c r="B132" s="6" t="s">
        <v>668</v>
      </c>
      <c r="C132" s="6">
        <v>5</v>
      </c>
      <c r="D132" s="6">
        <v>3</v>
      </c>
      <c r="E132" s="6">
        <v>2</v>
      </c>
      <c r="F132" s="6">
        <v>2</v>
      </c>
      <c r="G132" s="6" t="s">
        <v>2845</v>
      </c>
      <c r="H132" s="6">
        <v>2</v>
      </c>
      <c r="I132" s="6">
        <v>4</v>
      </c>
      <c r="J132" s="6">
        <v>50</v>
      </c>
      <c r="K132" s="6">
        <v>0</v>
      </c>
      <c r="L132" s="6">
        <v>0</v>
      </c>
      <c r="M132" s="6">
        <v>0</v>
      </c>
      <c r="N132" s="6">
        <v>0</v>
      </c>
      <c r="O132">
        <f t="shared" ref="O132:O151" si="2">SUM(M132:N132)/I132</f>
        <v>0</v>
      </c>
    </row>
    <row r="133" spans="1:15" ht="15.75" customHeight="1" x14ac:dyDescent="0.2">
      <c r="A133" s="6">
        <v>131</v>
      </c>
      <c r="B133" s="6" t="s">
        <v>389</v>
      </c>
      <c r="C133" s="6">
        <v>12</v>
      </c>
      <c r="D133" s="6">
        <v>2</v>
      </c>
      <c r="E133" s="6">
        <v>2</v>
      </c>
      <c r="F133" s="6">
        <v>2</v>
      </c>
      <c r="G133" s="6" t="s">
        <v>2846</v>
      </c>
      <c r="H133" s="6">
        <v>0</v>
      </c>
      <c r="I133" s="6">
        <v>3</v>
      </c>
      <c r="J133" s="6">
        <v>66.66</v>
      </c>
      <c r="K133" s="6">
        <v>0</v>
      </c>
      <c r="L133" s="6">
        <v>0</v>
      </c>
      <c r="M133" s="6">
        <v>0</v>
      </c>
      <c r="N133" s="6">
        <v>0</v>
      </c>
      <c r="O133">
        <f t="shared" si="2"/>
        <v>0</v>
      </c>
    </row>
    <row r="134" spans="1:15" ht="15.75" customHeight="1" x14ac:dyDescent="0.2">
      <c r="A134" s="6">
        <v>132</v>
      </c>
      <c r="B134" s="6" t="s">
        <v>340</v>
      </c>
      <c r="C134" s="6">
        <v>17</v>
      </c>
      <c r="D134" s="6">
        <v>3</v>
      </c>
      <c r="E134" s="6">
        <v>2</v>
      </c>
      <c r="F134" s="6">
        <v>2</v>
      </c>
      <c r="G134" s="6" t="s">
        <v>2845</v>
      </c>
      <c r="H134" s="6">
        <v>2</v>
      </c>
      <c r="I134" s="6">
        <v>4</v>
      </c>
      <c r="J134" s="6">
        <v>50</v>
      </c>
      <c r="K134" s="6">
        <v>0</v>
      </c>
      <c r="L134" s="6">
        <v>0</v>
      </c>
      <c r="M134" s="6">
        <v>0</v>
      </c>
      <c r="N134" s="6">
        <v>0</v>
      </c>
      <c r="O134">
        <f t="shared" si="2"/>
        <v>0</v>
      </c>
    </row>
    <row r="135" spans="1:15" ht="15.75" customHeight="1" x14ac:dyDescent="0.2">
      <c r="A135" s="6">
        <v>133</v>
      </c>
      <c r="B135" s="6" t="s">
        <v>674</v>
      </c>
      <c r="C135" s="6">
        <v>1</v>
      </c>
      <c r="D135" s="6">
        <v>1</v>
      </c>
      <c r="E135" s="6">
        <v>1</v>
      </c>
      <c r="F135" s="6">
        <v>1</v>
      </c>
      <c r="G135" s="6" t="s">
        <v>2846</v>
      </c>
      <c r="H135" s="6">
        <v>0</v>
      </c>
      <c r="I135" s="6">
        <v>1</v>
      </c>
      <c r="J135" s="6">
        <v>100</v>
      </c>
      <c r="K135" s="6">
        <v>0</v>
      </c>
      <c r="L135" s="6">
        <v>0</v>
      </c>
      <c r="M135" s="6">
        <v>0</v>
      </c>
      <c r="N135" s="6">
        <v>0</v>
      </c>
      <c r="O135">
        <f t="shared" si="2"/>
        <v>0</v>
      </c>
    </row>
    <row r="136" spans="1:15" ht="15.75" customHeight="1" x14ac:dyDescent="0.2">
      <c r="A136" s="6">
        <v>134</v>
      </c>
      <c r="B136" s="6" t="s">
        <v>328</v>
      </c>
      <c r="C136" s="6">
        <v>1</v>
      </c>
      <c r="D136" s="6">
        <v>1</v>
      </c>
      <c r="E136" s="6">
        <v>0</v>
      </c>
      <c r="F136" s="6">
        <v>1</v>
      </c>
      <c r="G136" s="6">
        <v>1</v>
      </c>
      <c r="H136" s="6">
        <v>1</v>
      </c>
      <c r="I136" s="6">
        <v>3</v>
      </c>
      <c r="J136" s="6">
        <v>33.33</v>
      </c>
      <c r="K136" s="6">
        <v>0</v>
      </c>
      <c r="L136" s="6">
        <v>0</v>
      </c>
      <c r="M136" s="6">
        <v>0</v>
      </c>
      <c r="N136" s="6">
        <v>0</v>
      </c>
      <c r="O136">
        <f t="shared" si="2"/>
        <v>0</v>
      </c>
    </row>
    <row r="137" spans="1:15" ht="15.75" customHeight="1" x14ac:dyDescent="0.2">
      <c r="A137" s="6">
        <v>135</v>
      </c>
      <c r="B137" s="6" t="s">
        <v>346</v>
      </c>
      <c r="C137" s="6">
        <v>2</v>
      </c>
      <c r="D137" s="6">
        <v>2</v>
      </c>
      <c r="E137" s="6">
        <v>1</v>
      </c>
      <c r="F137" s="6">
        <v>1</v>
      </c>
      <c r="G137" s="6" t="s">
        <v>2846</v>
      </c>
      <c r="H137" s="6">
        <v>1</v>
      </c>
      <c r="I137" s="6">
        <v>2</v>
      </c>
      <c r="J137" s="6">
        <v>50</v>
      </c>
      <c r="K137" s="6">
        <v>0</v>
      </c>
      <c r="L137" s="6">
        <v>0</v>
      </c>
      <c r="M137" s="6">
        <v>0</v>
      </c>
      <c r="N137" s="6">
        <v>0</v>
      </c>
      <c r="O137">
        <f t="shared" si="2"/>
        <v>0</v>
      </c>
    </row>
    <row r="138" spans="1:15" ht="15.75" customHeight="1" x14ac:dyDescent="0.2">
      <c r="A138" s="6">
        <v>136</v>
      </c>
      <c r="B138" s="6" t="s">
        <v>656</v>
      </c>
      <c r="C138" s="6">
        <v>7</v>
      </c>
      <c r="D138" s="6">
        <v>1</v>
      </c>
      <c r="E138" s="6">
        <v>0</v>
      </c>
      <c r="F138" s="6">
        <v>1</v>
      </c>
      <c r="G138" s="6">
        <v>1</v>
      </c>
      <c r="H138" s="6">
        <v>1</v>
      </c>
      <c r="I138" s="6">
        <v>2</v>
      </c>
      <c r="J138" s="6">
        <v>50</v>
      </c>
      <c r="K138" s="6">
        <v>0</v>
      </c>
      <c r="L138" s="6">
        <v>0</v>
      </c>
      <c r="M138" s="6">
        <v>0</v>
      </c>
      <c r="N138" s="6">
        <v>0</v>
      </c>
      <c r="O138">
        <f t="shared" si="2"/>
        <v>0</v>
      </c>
    </row>
    <row r="139" spans="1:15" ht="15.75" customHeight="1" x14ac:dyDescent="0.2">
      <c r="A139" s="6">
        <v>137</v>
      </c>
      <c r="B139" s="6" t="s">
        <v>282</v>
      </c>
      <c r="C139" s="6">
        <v>9</v>
      </c>
      <c r="D139" s="6">
        <v>1</v>
      </c>
      <c r="E139" s="6">
        <v>0</v>
      </c>
      <c r="F139" s="6">
        <v>1</v>
      </c>
      <c r="G139" s="6">
        <v>1</v>
      </c>
      <c r="H139" s="6">
        <v>1</v>
      </c>
      <c r="I139" s="6">
        <v>4</v>
      </c>
      <c r="J139" s="6">
        <v>25</v>
      </c>
      <c r="K139" s="6">
        <v>0</v>
      </c>
      <c r="L139" s="6">
        <v>0</v>
      </c>
      <c r="M139" s="6">
        <v>0</v>
      </c>
      <c r="N139" s="6">
        <v>0</v>
      </c>
      <c r="O139">
        <f t="shared" si="2"/>
        <v>0</v>
      </c>
    </row>
    <row r="140" spans="1:15" ht="15.75" customHeight="1" x14ac:dyDescent="0.2">
      <c r="A140" s="6">
        <v>138</v>
      </c>
      <c r="B140" s="6" t="s">
        <v>333</v>
      </c>
      <c r="C140" s="6">
        <v>14</v>
      </c>
      <c r="D140" s="6">
        <v>4</v>
      </c>
      <c r="E140" s="6">
        <v>4</v>
      </c>
      <c r="F140" s="6">
        <v>1</v>
      </c>
      <c r="G140" s="6" t="s">
        <v>2846</v>
      </c>
      <c r="H140" s="6">
        <v>0</v>
      </c>
      <c r="I140" s="6">
        <v>4</v>
      </c>
      <c r="J140" s="6">
        <v>25</v>
      </c>
      <c r="K140" s="6">
        <v>0</v>
      </c>
      <c r="L140" s="6">
        <v>0</v>
      </c>
      <c r="M140" s="6">
        <v>0</v>
      </c>
      <c r="N140" s="6">
        <v>0</v>
      </c>
      <c r="O140">
        <f t="shared" si="2"/>
        <v>0</v>
      </c>
    </row>
    <row r="141" spans="1:15" ht="15.75" customHeight="1" x14ac:dyDescent="0.2">
      <c r="A141" s="6">
        <v>139</v>
      </c>
      <c r="B141" s="6" t="s">
        <v>145</v>
      </c>
      <c r="C141" s="6">
        <v>15</v>
      </c>
      <c r="D141" s="6">
        <v>2</v>
      </c>
      <c r="E141" s="6">
        <v>2</v>
      </c>
      <c r="F141" s="6">
        <v>1</v>
      </c>
      <c r="G141" s="6" t="s">
        <v>2846</v>
      </c>
      <c r="H141" s="6">
        <v>0</v>
      </c>
      <c r="I141" s="6">
        <v>1</v>
      </c>
      <c r="J141" s="6">
        <v>100</v>
      </c>
      <c r="K141" s="6">
        <v>0</v>
      </c>
      <c r="L141" s="6">
        <v>0</v>
      </c>
      <c r="M141" s="6">
        <v>0</v>
      </c>
      <c r="N141" s="6">
        <v>0</v>
      </c>
      <c r="O141">
        <f t="shared" si="2"/>
        <v>0</v>
      </c>
    </row>
    <row r="142" spans="1:15" ht="15.75" customHeight="1" x14ac:dyDescent="0.2">
      <c r="A142" s="6">
        <v>140</v>
      </c>
      <c r="B142" s="6" t="s">
        <v>659</v>
      </c>
      <c r="C142" s="6">
        <v>1</v>
      </c>
      <c r="D142" s="6">
        <v>1</v>
      </c>
      <c r="E142" s="6">
        <v>0</v>
      </c>
      <c r="F142" s="6">
        <v>0</v>
      </c>
      <c r="G142" s="6" t="s">
        <v>2900</v>
      </c>
      <c r="H142" s="6">
        <v>0</v>
      </c>
      <c r="I142" s="6">
        <v>3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>
        <f t="shared" si="2"/>
        <v>0</v>
      </c>
    </row>
    <row r="143" spans="1:15" ht="15.75" customHeight="1" x14ac:dyDescent="0.2">
      <c r="A143" s="6">
        <v>141</v>
      </c>
      <c r="B143" s="6" t="s">
        <v>194</v>
      </c>
      <c r="C143" s="6">
        <v>1</v>
      </c>
      <c r="D143" s="6">
        <v>1</v>
      </c>
      <c r="E143" s="6">
        <v>0</v>
      </c>
      <c r="F143" s="6">
        <v>0</v>
      </c>
      <c r="G143" s="6" t="s">
        <v>2900</v>
      </c>
      <c r="H143" s="6">
        <v>0</v>
      </c>
      <c r="I143" s="6">
        <v>2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>
        <f t="shared" si="2"/>
        <v>0</v>
      </c>
    </row>
    <row r="144" spans="1:15" ht="15.75" customHeight="1" x14ac:dyDescent="0.2">
      <c r="A144" s="6">
        <v>142</v>
      </c>
      <c r="B144" s="6" t="s">
        <v>205</v>
      </c>
      <c r="C144" s="6">
        <v>1</v>
      </c>
      <c r="D144" s="6">
        <v>1</v>
      </c>
      <c r="E144" s="6">
        <v>1</v>
      </c>
      <c r="F144" s="6">
        <v>0</v>
      </c>
      <c r="G144" s="6" t="s">
        <v>2900</v>
      </c>
      <c r="H144" s="6">
        <v>0</v>
      </c>
      <c r="I144" s="6">
        <v>4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>
        <f t="shared" si="2"/>
        <v>0</v>
      </c>
    </row>
    <row r="145" spans="1:15" ht="15.75" customHeight="1" x14ac:dyDescent="0.2">
      <c r="A145" s="6">
        <v>143</v>
      </c>
      <c r="B145" s="6" t="s">
        <v>256</v>
      </c>
      <c r="C145" s="6">
        <v>1</v>
      </c>
      <c r="D145" s="6">
        <v>1</v>
      </c>
      <c r="E145" s="6">
        <v>0</v>
      </c>
      <c r="F145" s="6">
        <v>0</v>
      </c>
      <c r="G145" s="6" t="s">
        <v>2900</v>
      </c>
      <c r="H145" s="6">
        <v>0</v>
      </c>
      <c r="I145" s="6">
        <v>2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>
        <f t="shared" si="2"/>
        <v>0</v>
      </c>
    </row>
    <row r="146" spans="1:15" ht="15.75" customHeight="1" x14ac:dyDescent="0.2">
      <c r="A146" s="6">
        <v>144</v>
      </c>
      <c r="B146" s="6" t="s">
        <v>303</v>
      </c>
      <c r="C146" s="6">
        <v>1</v>
      </c>
      <c r="D146" s="6">
        <v>1</v>
      </c>
      <c r="E146" s="6">
        <v>0</v>
      </c>
      <c r="F146" s="6">
        <v>0</v>
      </c>
      <c r="G146" s="6" t="s">
        <v>2900</v>
      </c>
      <c r="H146" s="6">
        <v>0</v>
      </c>
      <c r="I146" s="6">
        <v>1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>
        <f t="shared" si="2"/>
        <v>0</v>
      </c>
    </row>
    <row r="147" spans="1:15" ht="15.75" customHeight="1" x14ac:dyDescent="0.2">
      <c r="A147" s="6">
        <v>145</v>
      </c>
      <c r="B147" s="6" t="s">
        <v>106</v>
      </c>
      <c r="C147" s="6">
        <v>2</v>
      </c>
      <c r="D147" s="6">
        <v>1</v>
      </c>
      <c r="E147" s="6">
        <v>0</v>
      </c>
      <c r="F147" s="6">
        <v>0</v>
      </c>
      <c r="G147" s="6" t="s">
        <v>2900</v>
      </c>
      <c r="H147" s="6">
        <v>0</v>
      </c>
      <c r="I147" s="6">
        <v>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>
        <f t="shared" si="2"/>
        <v>0</v>
      </c>
    </row>
    <row r="148" spans="1:15" ht="15.75" customHeight="1" x14ac:dyDescent="0.2">
      <c r="A148" s="6">
        <v>146</v>
      </c>
      <c r="B148" s="6" t="s">
        <v>221</v>
      </c>
      <c r="C148" s="6">
        <v>2</v>
      </c>
      <c r="D148" s="6">
        <v>2</v>
      </c>
      <c r="E148" s="6">
        <v>0</v>
      </c>
      <c r="F148" s="6">
        <v>0</v>
      </c>
      <c r="G148" s="6" t="s">
        <v>2900</v>
      </c>
      <c r="H148" s="6">
        <v>0</v>
      </c>
      <c r="I148" s="6">
        <v>3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>
        <f t="shared" si="2"/>
        <v>0</v>
      </c>
    </row>
    <row r="149" spans="1:15" ht="15.75" customHeight="1" x14ac:dyDescent="0.2">
      <c r="A149" s="6">
        <v>147</v>
      </c>
      <c r="B149" s="6" t="s">
        <v>297</v>
      </c>
      <c r="C149" s="6">
        <v>2</v>
      </c>
      <c r="D149" s="6">
        <v>2</v>
      </c>
      <c r="E149" s="6">
        <v>0</v>
      </c>
      <c r="F149" s="6">
        <v>0</v>
      </c>
      <c r="G149" s="6" t="s">
        <v>2900</v>
      </c>
      <c r="H149" s="6">
        <v>0</v>
      </c>
      <c r="I149" s="6">
        <v>4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>
        <f t="shared" si="2"/>
        <v>0</v>
      </c>
    </row>
    <row r="150" spans="1:15" ht="15.75" customHeight="1" x14ac:dyDescent="0.2">
      <c r="A150" s="6">
        <v>148</v>
      </c>
      <c r="B150" s="6" t="s">
        <v>662</v>
      </c>
      <c r="C150" s="6">
        <v>3</v>
      </c>
      <c r="D150" s="6">
        <v>2</v>
      </c>
      <c r="E150" s="6">
        <v>0</v>
      </c>
      <c r="F150" s="6">
        <v>0</v>
      </c>
      <c r="G150" s="6" t="s">
        <v>2900</v>
      </c>
      <c r="H150" s="6">
        <v>0</v>
      </c>
      <c r="I150" s="6">
        <v>2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>
        <f t="shared" si="2"/>
        <v>0</v>
      </c>
    </row>
    <row r="151" spans="1:15" ht="15.75" customHeight="1" x14ac:dyDescent="0.2">
      <c r="A151" s="6">
        <v>149</v>
      </c>
      <c r="B151" s="6" t="s">
        <v>260</v>
      </c>
      <c r="C151" s="6">
        <v>10</v>
      </c>
      <c r="D151" s="6">
        <v>2</v>
      </c>
      <c r="E151" s="6">
        <v>1</v>
      </c>
      <c r="F151" s="6">
        <v>0</v>
      </c>
      <c r="G151" s="6" t="s">
        <v>2900</v>
      </c>
      <c r="H151" s="6">
        <v>0</v>
      </c>
      <c r="I151" s="6">
        <v>1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>
        <f t="shared" si="2"/>
        <v>0</v>
      </c>
    </row>
    <row r="152" spans="1:15" ht="15.75" customHeight="1" x14ac:dyDescent="0.2"/>
    <row r="153" spans="1:15" ht="15.75" customHeight="1" x14ac:dyDescent="0.2"/>
    <row r="154" spans="1:15" ht="15.75" customHeight="1" x14ac:dyDescent="0.2"/>
    <row r="155" spans="1:15" ht="15.75" customHeight="1" x14ac:dyDescent="0.2"/>
    <row r="156" spans="1:15" ht="15.75" customHeight="1" x14ac:dyDescent="0.2"/>
    <row r="157" spans="1:15" ht="15.75" customHeight="1" x14ac:dyDescent="0.2"/>
    <row r="158" spans="1:15" ht="15.75" customHeight="1" x14ac:dyDescent="0.2"/>
    <row r="159" spans="1:15" ht="15.75" customHeight="1" x14ac:dyDescent="0.2"/>
    <row r="160" spans="1:15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0F00-000000000000}"/>
    <hyperlink ref="B1" location="IPL - Batsman Database (20-22)!A1" display="Batsman DB" xr:uid="{00000000-0004-0000-0F00-000001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C5E0B3"/>
  </sheetPr>
  <dimension ref="A1:N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4" x14ac:dyDescent="0.2">
      <c r="A1" s="31" t="s">
        <v>2790</v>
      </c>
      <c r="B1" s="32" t="s">
        <v>2791</v>
      </c>
    </row>
    <row r="2" spans="1:14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2795</v>
      </c>
      <c r="F2" s="6" t="s">
        <v>2796</v>
      </c>
      <c r="G2" s="6" t="s">
        <v>2797</v>
      </c>
      <c r="H2" s="6" t="s">
        <v>2798</v>
      </c>
      <c r="I2" s="6" t="s">
        <v>2799</v>
      </c>
      <c r="J2" s="6" t="s">
        <v>2800</v>
      </c>
      <c r="K2" s="6">
        <v>100</v>
      </c>
      <c r="L2" s="6">
        <v>50</v>
      </c>
      <c r="M2" s="6" t="s">
        <v>1032</v>
      </c>
      <c r="N2" s="6" t="s">
        <v>1033</v>
      </c>
    </row>
    <row r="3" spans="1:14" x14ac:dyDescent="0.2">
      <c r="A3" s="6">
        <v>1</v>
      </c>
      <c r="B3" s="6" t="s">
        <v>312</v>
      </c>
      <c r="C3" s="6">
        <v>14</v>
      </c>
      <c r="D3" s="6">
        <v>13</v>
      </c>
      <c r="E3" s="6">
        <v>6</v>
      </c>
      <c r="F3" s="6">
        <v>242</v>
      </c>
      <c r="G3" s="6" t="s">
        <v>2889</v>
      </c>
      <c r="H3" s="6">
        <v>34.57</v>
      </c>
      <c r="I3" s="6">
        <v>144</v>
      </c>
      <c r="J3" s="6">
        <v>168.05</v>
      </c>
      <c r="K3" s="6">
        <v>0</v>
      </c>
      <c r="L3" s="6">
        <v>1</v>
      </c>
      <c r="M3" s="6">
        <v>19</v>
      </c>
      <c r="N3" s="6">
        <v>12</v>
      </c>
    </row>
    <row r="4" spans="1:14" x14ac:dyDescent="0.2">
      <c r="A4" s="6">
        <v>2</v>
      </c>
      <c r="B4" s="6" t="s">
        <v>253</v>
      </c>
      <c r="C4" s="6">
        <v>7</v>
      </c>
      <c r="D4" s="6">
        <v>5</v>
      </c>
      <c r="E4" s="6">
        <v>2</v>
      </c>
      <c r="F4" s="6">
        <v>93</v>
      </c>
      <c r="G4" s="6" t="s">
        <v>2812</v>
      </c>
      <c r="H4" s="6">
        <v>31</v>
      </c>
      <c r="I4" s="6">
        <v>56</v>
      </c>
      <c r="J4" s="6">
        <v>166.07</v>
      </c>
      <c r="K4" s="6">
        <v>0</v>
      </c>
      <c r="L4" s="6">
        <v>1</v>
      </c>
      <c r="M4" s="6">
        <v>5</v>
      </c>
      <c r="N4" s="6">
        <v>8</v>
      </c>
    </row>
    <row r="5" spans="1:14" x14ac:dyDescent="0.2">
      <c r="A5" s="6">
        <v>3</v>
      </c>
      <c r="B5" s="6" t="s">
        <v>158</v>
      </c>
      <c r="C5" s="6">
        <v>5</v>
      </c>
      <c r="D5" s="6">
        <v>5</v>
      </c>
      <c r="E5" s="6">
        <v>0</v>
      </c>
      <c r="F5" s="6">
        <v>151</v>
      </c>
      <c r="G5" s="6">
        <v>58</v>
      </c>
      <c r="H5" s="6">
        <v>30.2</v>
      </c>
      <c r="I5" s="6">
        <v>93</v>
      </c>
      <c r="J5" s="6">
        <v>162.36000000000001</v>
      </c>
      <c r="K5" s="6">
        <v>0</v>
      </c>
      <c r="L5" s="6">
        <v>1</v>
      </c>
      <c r="M5" s="6">
        <v>18</v>
      </c>
      <c r="N5" s="6">
        <v>7</v>
      </c>
    </row>
    <row r="6" spans="1:14" x14ac:dyDescent="0.2">
      <c r="A6" s="6">
        <v>4</v>
      </c>
      <c r="B6" s="6" t="s">
        <v>552</v>
      </c>
      <c r="C6" s="6">
        <v>15</v>
      </c>
      <c r="D6" s="6">
        <v>15</v>
      </c>
      <c r="E6" s="6">
        <v>0</v>
      </c>
      <c r="F6" s="6">
        <v>479</v>
      </c>
      <c r="G6" s="6">
        <v>82</v>
      </c>
      <c r="H6" s="6">
        <v>31.93</v>
      </c>
      <c r="I6" s="6">
        <v>301</v>
      </c>
      <c r="J6" s="6">
        <v>159.13</v>
      </c>
      <c r="K6" s="6">
        <v>0</v>
      </c>
      <c r="L6" s="6">
        <v>4</v>
      </c>
      <c r="M6" s="6">
        <v>56</v>
      </c>
      <c r="N6" s="6">
        <v>18</v>
      </c>
    </row>
    <row r="7" spans="1:14" x14ac:dyDescent="0.2">
      <c r="A7" s="6">
        <v>5</v>
      </c>
      <c r="B7" s="6" t="s">
        <v>475</v>
      </c>
      <c r="C7" s="6">
        <v>7</v>
      </c>
      <c r="D7" s="6">
        <v>7</v>
      </c>
      <c r="E7" s="6">
        <v>0</v>
      </c>
      <c r="F7" s="6">
        <v>254</v>
      </c>
      <c r="G7" s="6">
        <v>124</v>
      </c>
      <c r="H7" s="6">
        <v>36.28</v>
      </c>
      <c r="I7" s="6">
        <v>166</v>
      </c>
      <c r="J7" s="6">
        <v>153.01</v>
      </c>
      <c r="K7" s="6">
        <v>1</v>
      </c>
      <c r="L7" s="6">
        <v>0</v>
      </c>
      <c r="M7" s="6">
        <v>27</v>
      </c>
      <c r="N7" s="6">
        <v>13</v>
      </c>
    </row>
    <row r="8" spans="1:14" x14ac:dyDescent="0.2">
      <c r="A8" s="6">
        <v>6</v>
      </c>
      <c r="B8" s="6" t="s">
        <v>378</v>
      </c>
      <c r="C8" s="6">
        <v>10</v>
      </c>
      <c r="D8" s="6">
        <v>9</v>
      </c>
      <c r="E8" s="6">
        <v>2</v>
      </c>
      <c r="F8" s="6">
        <v>183</v>
      </c>
      <c r="G8" s="6">
        <v>54</v>
      </c>
      <c r="H8" s="6">
        <v>26.14</v>
      </c>
      <c r="I8" s="6">
        <v>120</v>
      </c>
      <c r="J8" s="6">
        <v>152.5</v>
      </c>
      <c r="K8" s="6">
        <v>0</v>
      </c>
      <c r="L8" s="6">
        <v>1</v>
      </c>
      <c r="M8" s="6">
        <v>14</v>
      </c>
      <c r="N8" s="6">
        <v>14</v>
      </c>
    </row>
    <row r="9" spans="1:14" x14ac:dyDescent="0.2">
      <c r="A9" s="6">
        <v>7</v>
      </c>
      <c r="B9" s="6" t="s">
        <v>97</v>
      </c>
      <c r="C9" s="6">
        <v>16</v>
      </c>
      <c r="D9" s="6">
        <v>13</v>
      </c>
      <c r="E9" s="6">
        <v>4</v>
      </c>
      <c r="F9" s="6">
        <v>257</v>
      </c>
      <c r="G9" s="6" t="s">
        <v>2884</v>
      </c>
      <c r="H9" s="6">
        <v>28.55</v>
      </c>
      <c r="I9" s="6">
        <v>170</v>
      </c>
      <c r="J9" s="6">
        <v>151.16999999999999</v>
      </c>
      <c r="K9" s="6">
        <v>0</v>
      </c>
      <c r="L9" s="6">
        <v>2</v>
      </c>
      <c r="M9" s="6">
        <v>16</v>
      </c>
      <c r="N9" s="6">
        <v>17</v>
      </c>
    </row>
    <row r="10" spans="1:14" x14ac:dyDescent="0.2">
      <c r="A10" s="6">
        <v>8</v>
      </c>
      <c r="B10" s="6" t="s">
        <v>485</v>
      </c>
      <c r="C10" s="6">
        <v>14</v>
      </c>
      <c r="D10" s="6">
        <v>13</v>
      </c>
      <c r="E10" s="6">
        <v>5</v>
      </c>
      <c r="F10" s="6">
        <v>245</v>
      </c>
      <c r="G10" s="6" t="s">
        <v>2804</v>
      </c>
      <c r="H10" s="6">
        <v>30.62</v>
      </c>
      <c r="I10" s="6">
        <v>165</v>
      </c>
      <c r="J10" s="6">
        <v>148.47999999999999</v>
      </c>
      <c r="K10" s="6">
        <v>0</v>
      </c>
      <c r="L10" s="6">
        <v>1</v>
      </c>
      <c r="M10" s="6">
        <v>16</v>
      </c>
      <c r="N10" s="6">
        <v>16</v>
      </c>
    </row>
    <row r="11" spans="1:14" x14ac:dyDescent="0.2">
      <c r="A11" s="6">
        <v>9</v>
      </c>
      <c r="B11" s="6" t="s">
        <v>649</v>
      </c>
      <c r="C11" s="6">
        <v>15</v>
      </c>
      <c r="D11" s="6">
        <v>14</v>
      </c>
      <c r="E11" s="6">
        <v>4</v>
      </c>
      <c r="F11" s="6">
        <v>313</v>
      </c>
      <c r="G11" s="6" t="s">
        <v>2886</v>
      </c>
      <c r="H11" s="6">
        <v>31.3</v>
      </c>
      <c r="I11" s="6">
        <v>211</v>
      </c>
      <c r="J11" s="6">
        <v>148.34</v>
      </c>
      <c r="K11" s="6">
        <v>0</v>
      </c>
      <c r="L11" s="6">
        <v>2</v>
      </c>
      <c r="M11" s="6">
        <v>23</v>
      </c>
      <c r="N11" s="6">
        <v>16</v>
      </c>
    </row>
    <row r="12" spans="1:14" x14ac:dyDescent="0.2">
      <c r="A12" s="6">
        <v>10</v>
      </c>
      <c r="B12" s="6" t="s">
        <v>352</v>
      </c>
      <c r="C12" s="6">
        <v>10</v>
      </c>
      <c r="D12" s="6">
        <v>10</v>
      </c>
      <c r="E12" s="6">
        <v>0</v>
      </c>
      <c r="F12" s="6">
        <v>249</v>
      </c>
      <c r="G12" s="6">
        <v>50</v>
      </c>
      <c r="H12" s="6">
        <v>24.9</v>
      </c>
      <c r="I12" s="6">
        <v>168</v>
      </c>
      <c r="J12" s="6">
        <v>148.21</v>
      </c>
      <c r="K12" s="6">
        <v>0</v>
      </c>
      <c r="L12" s="6">
        <v>1</v>
      </c>
      <c r="M12" s="6">
        <v>32</v>
      </c>
      <c r="N12" s="6">
        <v>10</v>
      </c>
    </row>
    <row r="13" spans="1:14" x14ac:dyDescent="0.2">
      <c r="A13" s="6">
        <v>11</v>
      </c>
      <c r="B13" s="6" t="s">
        <v>646</v>
      </c>
      <c r="C13" s="6">
        <v>16</v>
      </c>
      <c r="D13" s="6">
        <v>12</v>
      </c>
      <c r="E13" s="6">
        <v>9</v>
      </c>
      <c r="F13" s="6">
        <v>227</v>
      </c>
      <c r="G13" s="6" t="s">
        <v>2890</v>
      </c>
      <c r="H13" s="6">
        <v>75.66</v>
      </c>
      <c r="I13" s="6">
        <v>156</v>
      </c>
      <c r="J13" s="6">
        <v>145.51</v>
      </c>
      <c r="K13" s="6">
        <v>0</v>
      </c>
      <c r="L13" s="6">
        <v>1</v>
      </c>
      <c r="M13" s="6">
        <v>19</v>
      </c>
      <c r="N13" s="6">
        <v>9</v>
      </c>
    </row>
    <row r="14" spans="1:14" x14ac:dyDescent="0.2">
      <c r="A14" s="6">
        <v>12</v>
      </c>
      <c r="B14" s="6" t="s">
        <v>163</v>
      </c>
      <c r="C14" s="6">
        <v>15</v>
      </c>
      <c r="D14" s="6">
        <v>14</v>
      </c>
      <c r="E14" s="6">
        <v>2</v>
      </c>
      <c r="F14" s="6">
        <v>513</v>
      </c>
      <c r="G14" s="6">
        <v>78</v>
      </c>
      <c r="H14" s="6">
        <v>42.75</v>
      </c>
      <c r="I14" s="6">
        <v>356</v>
      </c>
      <c r="J14" s="6">
        <v>144.1</v>
      </c>
      <c r="K14" s="6">
        <v>0</v>
      </c>
      <c r="L14" s="6">
        <v>6</v>
      </c>
      <c r="M14" s="6">
        <v>48</v>
      </c>
      <c r="N14" s="6">
        <v>21</v>
      </c>
    </row>
    <row r="15" spans="1:14" x14ac:dyDescent="0.2">
      <c r="A15" s="6">
        <v>13</v>
      </c>
      <c r="B15" s="6" t="s">
        <v>605</v>
      </c>
      <c r="C15" s="6">
        <v>14</v>
      </c>
      <c r="D15" s="6">
        <v>14</v>
      </c>
      <c r="E15" s="6">
        <v>0</v>
      </c>
      <c r="F15" s="6">
        <v>317</v>
      </c>
      <c r="G15" s="6">
        <v>82</v>
      </c>
      <c r="H15" s="6">
        <v>22.64</v>
      </c>
      <c r="I15" s="6">
        <v>221</v>
      </c>
      <c r="J15" s="6">
        <v>143.43</v>
      </c>
      <c r="K15" s="6">
        <v>0</v>
      </c>
      <c r="L15" s="6">
        <v>2</v>
      </c>
      <c r="M15" s="6">
        <v>40</v>
      </c>
      <c r="N15" s="6">
        <v>10</v>
      </c>
    </row>
    <row r="16" spans="1:14" x14ac:dyDescent="0.2">
      <c r="A16" s="6">
        <v>14</v>
      </c>
      <c r="B16" s="6" t="s">
        <v>185</v>
      </c>
      <c r="C16" s="6">
        <v>7</v>
      </c>
      <c r="D16" s="6">
        <v>7</v>
      </c>
      <c r="E16" s="6">
        <v>1</v>
      </c>
      <c r="F16" s="6">
        <v>248</v>
      </c>
      <c r="G16" s="6" t="s">
        <v>2888</v>
      </c>
      <c r="H16" s="6">
        <v>41.33</v>
      </c>
      <c r="I16" s="6">
        <v>175</v>
      </c>
      <c r="J16" s="6">
        <v>141.71</v>
      </c>
      <c r="K16" s="6">
        <v>0</v>
      </c>
      <c r="L16" s="6">
        <v>2</v>
      </c>
      <c r="M16" s="6">
        <v>20</v>
      </c>
      <c r="N16" s="6">
        <v>15</v>
      </c>
    </row>
    <row r="17" spans="1:14" x14ac:dyDescent="0.2">
      <c r="A17" s="6">
        <v>15</v>
      </c>
      <c r="B17" s="6" t="s">
        <v>509</v>
      </c>
      <c r="C17" s="6">
        <v>12</v>
      </c>
      <c r="D17" s="6">
        <v>12</v>
      </c>
      <c r="E17" s="6">
        <v>1</v>
      </c>
      <c r="F17" s="6">
        <v>441</v>
      </c>
      <c r="G17" s="6" t="s">
        <v>2882</v>
      </c>
      <c r="H17" s="6">
        <v>40.090000000000003</v>
      </c>
      <c r="I17" s="6">
        <v>314</v>
      </c>
      <c r="J17" s="6">
        <v>140.44</v>
      </c>
      <c r="K17" s="6">
        <v>0</v>
      </c>
      <c r="L17" s="6">
        <v>4</v>
      </c>
      <c r="M17" s="6">
        <v>42</v>
      </c>
      <c r="N17" s="6">
        <v>18</v>
      </c>
    </row>
    <row r="18" spans="1:14" x14ac:dyDescent="0.2">
      <c r="A18" s="6">
        <v>16</v>
      </c>
      <c r="B18" s="6" t="s">
        <v>274</v>
      </c>
      <c r="C18" s="6">
        <v>17</v>
      </c>
      <c r="D18" s="6">
        <v>16</v>
      </c>
      <c r="E18" s="6">
        <v>2</v>
      </c>
      <c r="F18" s="6">
        <v>397</v>
      </c>
      <c r="G18" s="6" t="s">
        <v>2885</v>
      </c>
      <c r="H18" s="6">
        <v>28.35</v>
      </c>
      <c r="I18" s="6">
        <v>283</v>
      </c>
      <c r="J18" s="6">
        <v>140.28</v>
      </c>
      <c r="K18" s="6">
        <v>0</v>
      </c>
      <c r="L18" s="6">
        <v>2</v>
      </c>
      <c r="M18" s="6">
        <v>41</v>
      </c>
      <c r="N18" s="6">
        <v>11</v>
      </c>
    </row>
    <row r="19" spans="1:14" x14ac:dyDescent="0.2">
      <c r="A19" s="6">
        <v>17</v>
      </c>
      <c r="B19" s="6" t="s">
        <v>487</v>
      </c>
      <c r="C19" s="6">
        <v>13</v>
      </c>
      <c r="D19" s="6">
        <v>13</v>
      </c>
      <c r="E19" s="6">
        <v>3</v>
      </c>
      <c r="F19" s="6">
        <v>626</v>
      </c>
      <c r="G19" s="6" t="s">
        <v>2881</v>
      </c>
      <c r="H19" s="6">
        <v>62.6</v>
      </c>
      <c r="I19" s="6">
        <v>451</v>
      </c>
      <c r="J19" s="6">
        <v>138.80000000000001</v>
      </c>
      <c r="K19" s="6">
        <v>0</v>
      </c>
      <c r="L19" s="6">
        <v>6</v>
      </c>
      <c r="M19" s="6">
        <v>48</v>
      </c>
      <c r="N19" s="6">
        <v>30</v>
      </c>
    </row>
    <row r="20" spans="1:14" x14ac:dyDescent="0.2">
      <c r="A20" s="6">
        <v>18</v>
      </c>
      <c r="B20" s="6" t="s">
        <v>1447</v>
      </c>
      <c r="C20" s="6">
        <v>16</v>
      </c>
      <c r="D20" s="6">
        <v>16</v>
      </c>
      <c r="E20" s="6">
        <v>2</v>
      </c>
      <c r="F20" s="6">
        <v>633</v>
      </c>
      <c r="G20" s="6" t="s">
        <v>2815</v>
      </c>
      <c r="H20" s="6">
        <v>45.21</v>
      </c>
      <c r="I20" s="6">
        <v>458</v>
      </c>
      <c r="J20" s="6">
        <v>138.19999999999999</v>
      </c>
      <c r="K20" s="6">
        <v>0</v>
      </c>
      <c r="L20" s="6">
        <v>6</v>
      </c>
      <c r="M20" s="6">
        <v>60</v>
      </c>
      <c r="N20" s="6">
        <v>23</v>
      </c>
    </row>
    <row r="21" spans="1:14" ht="15.75" customHeight="1" x14ac:dyDescent="0.2">
      <c r="A21" s="6">
        <v>19</v>
      </c>
      <c r="B21" s="6" t="s">
        <v>229</v>
      </c>
      <c r="C21" s="6">
        <v>15</v>
      </c>
      <c r="D21" s="6">
        <v>15</v>
      </c>
      <c r="E21" s="6">
        <v>1</v>
      </c>
      <c r="F21" s="6">
        <v>357</v>
      </c>
      <c r="G21" s="6">
        <v>58</v>
      </c>
      <c r="H21" s="6">
        <v>25.5</v>
      </c>
      <c r="I21" s="6">
        <v>260</v>
      </c>
      <c r="J21" s="6">
        <v>137.30000000000001</v>
      </c>
      <c r="K21" s="6">
        <v>0</v>
      </c>
      <c r="L21" s="6">
        <v>1</v>
      </c>
      <c r="M21" s="6">
        <v>31</v>
      </c>
      <c r="N21" s="6">
        <v>19</v>
      </c>
    </row>
    <row r="22" spans="1:14" ht="15.75" customHeight="1" x14ac:dyDescent="0.2">
      <c r="A22" s="6">
        <v>20</v>
      </c>
      <c r="B22" s="6" t="s">
        <v>652</v>
      </c>
      <c r="C22" s="6">
        <v>11</v>
      </c>
      <c r="D22" s="6">
        <v>7</v>
      </c>
      <c r="E22" s="6">
        <v>2</v>
      </c>
      <c r="F22" s="6">
        <v>67</v>
      </c>
      <c r="G22" s="6" t="s">
        <v>2826</v>
      </c>
      <c r="H22" s="6">
        <v>13.4</v>
      </c>
      <c r="I22" s="6">
        <v>49</v>
      </c>
      <c r="J22" s="6">
        <v>136.72999999999999</v>
      </c>
      <c r="K22" s="6">
        <v>0</v>
      </c>
      <c r="L22" s="6">
        <v>0</v>
      </c>
      <c r="M22" s="6">
        <v>2</v>
      </c>
      <c r="N22" s="6">
        <v>5</v>
      </c>
    </row>
    <row r="23" spans="1:14" ht="15.75" customHeight="1" x14ac:dyDescent="0.2">
      <c r="A23" s="6">
        <v>21</v>
      </c>
      <c r="B23" s="6" t="s">
        <v>579</v>
      </c>
      <c r="C23" s="6">
        <v>14</v>
      </c>
      <c r="D23" s="6">
        <v>14</v>
      </c>
      <c r="E23" s="6">
        <v>2</v>
      </c>
      <c r="F23" s="6">
        <v>484</v>
      </c>
      <c r="G23" s="6">
        <v>119</v>
      </c>
      <c r="H23" s="6">
        <v>40.33</v>
      </c>
      <c r="I23" s="6">
        <v>354</v>
      </c>
      <c r="J23" s="6">
        <v>136.72</v>
      </c>
      <c r="K23" s="6">
        <v>1</v>
      </c>
      <c r="L23" s="6">
        <v>2</v>
      </c>
      <c r="M23" s="6">
        <v>45</v>
      </c>
      <c r="N23" s="6">
        <v>17</v>
      </c>
    </row>
    <row r="24" spans="1:14" ht="15.75" customHeight="1" x14ac:dyDescent="0.2">
      <c r="A24" s="6">
        <v>22</v>
      </c>
      <c r="B24" s="6" t="s">
        <v>570</v>
      </c>
      <c r="C24" s="6">
        <v>16</v>
      </c>
      <c r="D24" s="6">
        <v>16</v>
      </c>
      <c r="E24" s="6">
        <v>2</v>
      </c>
      <c r="F24" s="6">
        <v>635</v>
      </c>
      <c r="G24" s="6" t="s">
        <v>2880</v>
      </c>
      <c r="H24" s="6">
        <v>45.35</v>
      </c>
      <c r="I24" s="6">
        <v>466</v>
      </c>
      <c r="J24" s="6">
        <v>136.26</v>
      </c>
      <c r="K24" s="6">
        <v>1</v>
      </c>
      <c r="L24" s="6">
        <v>4</v>
      </c>
      <c r="M24" s="6">
        <v>64</v>
      </c>
      <c r="N24" s="6">
        <v>23</v>
      </c>
    </row>
    <row r="25" spans="1:14" ht="15.75" customHeight="1" x14ac:dyDescent="0.2">
      <c r="A25" s="6">
        <v>23</v>
      </c>
      <c r="B25" s="6" t="s">
        <v>304</v>
      </c>
      <c r="C25" s="6">
        <v>11</v>
      </c>
      <c r="D25" s="6">
        <v>10</v>
      </c>
      <c r="E25" s="6">
        <v>3</v>
      </c>
      <c r="F25" s="6">
        <v>153</v>
      </c>
      <c r="G25" s="6">
        <v>47</v>
      </c>
      <c r="H25" s="6">
        <v>21.85</v>
      </c>
      <c r="I25" s="6">
        <v>114</v>
      </c>
      <c r="J25" s="6">
        <v>134.21</v>
      </c>
      <c r="K25" s="6">
        <v>0</v>
      </c>
      <c r="L25" s="6">
        <v>0</v>
      </c>
      <c r="M25" s="6">
        <v>9</v>
      </c>
      <c r="N25" s="6">
        <v>10</v>
      </c>
    </row>
    <row r="26" spans="1:14" ht="15.75" customHeight="1" x14ac:dyDescent="0.2">
      <c r="A26" s="6">
        <v>24</v>
      </c>
      <c r="B26" s="6" t="s">
        <v>170</v>
      </c>
      <c r="C26" s="6">
        <v>10</v>
      </c>
      <c r="D26" s="6">
        <v>10</v>
      </c>
      <c r="E26" s="6">
        <v>1</v>
      </c>
      <c r="F26" s="6">
        <v>241</v>
      </c>
      <c r="G26" s="6">
        <v>84</v>
      </c>
      <c r="H26" s="6">
        <v>26.77</v>
      </c>
      <c r="I26" s="6">
        <v>180</v>
      </c>
      <c r="J26" s="6">
        <v>133.88</v>
      </c>
      <c r="K26" s="6">
        <v>0</v>
      </c>
      <c r="L26" s="6">
        <v>2</v>
      </c>
      <c r="M26" s="6">
        <v>21</v>
      </c>
      <c r="N26" s="6">
        <v>10</v>
      </c>
    </row>
    <row r="27" spans="1:14" ht="15.75" customHeight="1" x14ac:dyDescent="0.2">
      <c r="A27" s="6">
        <v>25</v>
      </c>
      <c r="B27" s="6" t="s">
        <v>648</v>
      </c>
      <c r="C27" s="6">
        <v>14</v>
      </c>
      <c r="D27" s="6">
        <v>10</v>
      </c>
      <c r="E27" s="6">
        <v>2</v>
      </c>
      <c r="F27" s="6">
        <v>62</v>
      </c>
      <c r="G27" s="6">
        <v>26</v>
      </c>
      <c r="H27" s="6">
        <v>7.75</v>
      </c>
      <c r="I27" s="6">
        <v>47</v>
      </c>
      <c r="J27" s="6">
        <v>131.91</v>
      </c>
      <c r="K27" s="6">
        <v>0</v>
      </c>
      <c r="L27" s="6">
        <v>0</v>
      </c>
      <c r="M27" s="6">
        <v>3</v>
      </c>
      <c r="N27" s="6">
        <v>5</v>
      </c>
    </row>
    <row r="28" spans="1:14" ht="15.75" customHeight="1" x14ac:dyDescent="0.2">
      <c r="A28" s="6">
        <v>26</v>
      </c>
      <c r="B28" s="6" t="s">
        <v>152</v>
      </c>
      <c r="C28" s="6">
        <v>17</v>
      </c>
      <c r="D28" s="6">
        <v>15</v>
      </c>
      <c r="E28" s="6">
        <v>5</v>
      </c>
      <c r="F28" s="6">
        <v>223</v>
      </c>
      <c r="G28" s="6">
        <v>40</v>
      </c>
      <c r="H28" s="6">
        <v>22.3</v>
      </c>
      <c r="I28" s="6">
        <v>170</v>
      </c>
      <c r="J28" s="6">
        <v>131.16999999999999</v>
      </c>
      <c r="K28" s="6">
        <v>0</v>
      </c>
      <c r="L28" s="6">
        <v>0</v>
      </c>
      <c r="M28" s="6">
        <v>22</v>
      </c>
      <c r="N28" s="6">
        <v>7</v>
      </c>
    </row>
    <row r="29" spans="1:14" ht="15.75" customHeight="1" x14ac:dyDescent="0.2">
      <c r="A29" s="6">
        <v>27</v>
      </c>
      <c r="B29" s="6" t="s">
        <v>82</v>
      </c>
      <c r="C29" s="6">
        <v>8</v>
      </c>
      <c r="D29" s="6">
        <v>7</v>
      </c>
      <c r="E29" s="6">
        <v>1</v>
      </c>
      <c r="F29" s="6">
        <v>98</v>
      </c>
      <c r="G29" s="6">
        <v>33</v>
      </c>
      <c r="H29" s="6">
        <v>16.329999999999998</v>
      </c>
      <c r="I29" s="6">
        <v>75</v>
      </c>
      <c r="J29" s="6">
        <v>130.66</v>
      </c>
      <c r="K29" s="6">
        <v>0</v>
      </c>
      <c r="L29" s="6">
        <v>0</v>
      </c>
      <c r="M29" s="6">
        <v>7</v>
      </c>
      <c r="N29" s="6">
        <v>4</v>
      </c>
    </row>
    <row r="30" spans="1:14" ht="15.75" customHeight="1" x14ac:dyDescent="0.2">
      <c r="A30" s="6">
        <v>28</v>
      </c>
      <c r="B30" s="6" t="s">
        <v>146</v>
      </c>
      <c r="C30" s="6">
        <v>12</v>
      </c>
      <c r="D30" s="6">
        <v>11</v>
      </c>
      <c r="E30" s="6">
        <v>1</v>
      </c>
      <c r="F30" s="6">
        <v>160</v>
      </c>
      <c r="G30" s="6">
        <v>64</v>
      </c>
      <c r="H30" s="6">
        <v>16</v>
      </c>
      <c r="I30" s="6">
        <v>123</v>
      </c>
      <c r="J30" s="6">
        <v>130.08000000000001</v>
      </c>
      <c r="K30" s="6">
        <v>0</v>
      </c>
      <c r="L30" s="6">
        <v>1</v>
      </c>
      <c r="M30" s="6">
        <v>9</v>
      </c>
      <c r="N30" s="6">
        <v>9</v>
      </c>
    </row>
    <row r="31" spans="1:14" ht="15.75" customHeight="1" x14ac:dyDescent="0.2">
      <c r="A31" s="6">
        <v>29</v>
      </c>
      <c r="B31" s="6" t="s">
        <v>566</v>
      </c>
      <c r="C31" s="6">
        <v>16</v>
      </c>
      <c r="D31" s="6">
        <v>16</v>
      </c>
      <c r="E31" s="6">
        <v>4</v>
      </c>
      <c r="F31" s="6">
        <v>419</v>
      </c>
      <c r="G31" s="6" t="s">
        <v>2883</v>
      </c>
      <c r="H31" s="6">
        <v>34.909999999999997</v>
      </c>
      <c r="I31" s="6">
        <v>326</v>
      </c>
      <c r="J31" s="6">
        <v>128.52000000000001</v>
      </c>
      <c r="K31" s="6">
        <v>0</v>
      </c>
      <c r="L31" s="6">
        <v>3</v>
      </c>
      <c r="M31" s="6">
        <v>42</v>
      </c>
      <c r="N31" s="6">
        <v>10</v>
      </c>
    </row>
    <row r="32" spans="1:14" ht="15.75" customHeight="1" x14ac:dyDescent="0.2">
      <c r="A32" s="6">
        <v>30</v>
      </c>
      <c r="B32" s="6" t="s">
        <v>341</v>
      </c>
      <c r="C32" s="6">
        <v>10</v>
      </c>
      <c r="D32" s="6">
        <v>10</v>
      </c>
      <c r="E32" s="6">
        <v>1</v>
      </c>
      <c r="F32" s="6">
        <v>370</v>
      </c>
      <c r="G32" s="6">
        <v>67</v>
      </c>
      <c r="H32" s="6">
        <v>41.11</v>
      </c>
      <c r="I32" s="6">
        <v>288</v>
      </c>
      <c r="J32" s="6">
        <v>128.47</v>
      </c>
      <c r="K32" s="6">
        <v>0</v>
      </c>
      <c r="L32" s="6">
        <v>4</v>
      </c>
      <c r="M32" s="6">
        <v>37</v>
      </c>
      <c r="N32" s="6">
        <v>14</v>
      </c>
    </row>
    <row r="33" spans="1:14" ht="15.75" customHeight="1" x14ac:dyDescent="0.2">
      <c r="A33" s="6">
        <v>31</v>
      </c>
      <c r="B33" s="6" t="s">
        <v>168</v>
      </c>
      <c r="C33" s="6">
        <v>15</v>
      </c>
      <c r="D33" s="6">
        <v>8</v>
      </c>
      <c r="E33" s="6">
        <v>4</v>
      </c>
      <c r="F33" s="6">
        <v>59</v>
      </c>
      <c r="G33" s="6">
        <v>31</v>
      </c>
      <c r="H33" s="6">
        <v>14.75</v>
      </c>
      <c r="I33" s="6">
        <v>46</v>
      </c>
      <c r="J33" s="6">
        <v>128.26</v>
      </c>
      <c r="K33" s="6">
        <v>0</v>
      </c>
      <c r="L33" s="6">
        <v>0</v>
      </c>
      <c r="M33" s="6">
        <v>6</v>
      </c>
      <c r="N33" s="6">
        <v>2</v>
      </c>
    </row>
    <row r="34" spans="1:14" ht="15.75" customHeight="1" x14ac:dyDescent="0.2">
      <c r="A34" s="6">
        <v>32</v>
      </c>
      <c r="B34" s="6" t="s">
        <v>74</v>
      </c>
      <c r="C34" s="6">
        <v>11</v>
      </c>
      <c r="D34" s="6">
        <v>10</v>
      </c>
      <c r="E34" s="6">
        <v>1</v>
      </c>
      <c r="F34" s="6">
        <v>111</v>
      </c>
      <c r="G34" s="6">
        <v>28</v>
      </c>
      <c r="H34" s="6">
        <v>12.33</v>
      </c>
      <c r="I34" s="6">
        <v>87</v>
      </c>
      <c r="J34" s="6">
        <v>127.58</v>
      </c>
      <c r="K34" s="6">
        <v>0</v>
      </c>
      <c r="L34" s="6">
        <v>0</v>
      </c>
      <c r="M34" s="6">
        <v>4</v>
      </c>
      <c r="N34" s="6">
        <v>8</v>
      </c>
    </row>
    <row r="35" spans="1:14" ht="15.75" customHeight="1" x14ac:dyDescent="0.2">
      <c r="A35" s="6">
        <v>33</v>
      </c>
      <c r="B35" s="6" t="s">
        <v>647</v>
      </c>
      <c r="C35" s="6">
        <v>13</v>
      </c>
      <c r="D35" s="6">
        <v>13</v>
      </c>
      <c r="E35" s="6">
        <v>0</v>
      </c>
      <c r="F35" s="6">
        <v>381</v>
      </c>
      <c r="G35" s="6">
        <v>63</v>
      </c>
      <c r="H35" s="6">
        <v>29.3</v>
      </c>
      <c r="I35" s="6">
        <v>299</v>
      </c>
      <c r="J35" s="6">
        <v>127.42</v>
      </c>
      <c r="K35" s="6">
        <v>0</v>
      </c>
      <c r="L35" s="6">
        <v>1</v>
      </c>
      <c r="M35" s="6">
        <v>33</v>
      </c>
      <c r="N35" s="6">
        <v>14</v>
      </c>
    </row>
    <row r="36" spans="1:14" ht="15.75" customHeight="1" x14ac:dyDescent="0.2">
      <c r="A36" s="6">
        <v>34</v>
      </c>
      <c r="B36" s="6" t="s">
        <v>653</v>
      </c>
      <c r="C36" s="6">
        <v>10</v>
      </c>
      <c r="D36" s="6">
        <v>10</v>
      </c>
      <c r="E36" s="6">
        <v>1</v>
      </c>
      <c r="F36" s="6">
        <v>193</v>
      </c>
      <c r="G36" s="6">
        <v>46</v>
      </c>
      <c r="H36" s="6">
        <v>21.44</v>
      </c>
      <c r="I36" s="6">
        <v>154</v>
      </c>
      <c r="J36" s="6">
        <v>125.32</v>
      </c>
      <c r="K36" s="6">
        <v>0</v>
      </c>
      <c r="L36" s="6">
        <v>0</v>
      </c>
      <c r="M36" s="6">
        <v>21</v>
      </c>
      <c r="N36" s="6">
        <v>8</v>
      </c>
    </row>
    <row r="37" spans="1:14" ht="15.75" customHeight="1" x14ac:dyDescent="0.2">
      <c r="A37" s="6">
        <v>35</v>
      </c>
      <c r="B37" s="6" t="s">
        <v>147</v>
      </c>
      <c r="C37" s="6">
        <v>14</v>
      </c>
      <c r="D37" s="6">
        <v>14</v>
      </c>
      <c r="E37" s="6">
        <v>1</v>
      </c>
      <c r="F37" s="6">
        <v>411</v>
      </c>
      <c r="G37" s="6" t="s">
        <v>2880</v>
      </c>
      <c r="H37" s="6">
        <v>31.61</v>
      </c>
      <c r="I37" s="6">
        <v>328</v>
      </c>
      <c r="J37" s="6">
        <v>125.3</v>
      </c>
      <c r="K37" s="6">
        <v>1</v>
      </c>
      <c r="L37" s="6">
        <v>1</v>
      </c>
      <c r="M37" s="6">
        <v>44</v>
      </c>
      <c r="N37" s="6">
        <v>14</v>
      </c>
    </row>
    <row r="38" spans="1:14" ht="15.75" customHeight="1" x14ac:dyDescent="0.2">
      <c r="A38" s="6">
        <v>36</v>
      </c>
      <c r="B38" s="6" t="s">
        <v>657</v>
      </c>
      <c r="C38" s="6">
        <v>12</v>
      </c>
      <c r="D38" s="6">
        <v>11</v>
      </c>
      <c r="E38" s="6">
        <v>2</v>
      </c>
      <c r="F38" s="6">
        <v>160</v>
      </c>
      <c r="G38" s="6">
        <v>54</v>
      </c>
      <c r="H38" s="6">
        <v>17.77</v>
      </c>
      <c r="I38" s="6">
        <v>128</v>
      </c>
      <c r="J38" s="6">
        <v>125</v>
      </c>
      <c r="K38" s="6">
        <v>0</v>
      </c>
      <c r="L38" s="6">
        <v>1</v>
      </c>
      <c r="M38" s="6">
        <v>13</v>
      </c>
      <c r="N38" s="6">
        <v>9</v>
      </c>
    </row>
    <row r="39" spans="1:14" ht="15.75" customHeight="1" x14ac:dyDescent="0.2">
      <c r="A39" s="6">
        <v>37</v>
      </c>
      <c r="B39" s="6" t="s">
        <v>311</v>
      </c>
      <c r="C39" s="6">
        <v>16</v>
      </c>
      <c r="D39" s="6">
        <v>16</v>
      </c>
      <c r="E39" s="6">
        <v>1</v>
      </c>
      <c r="F39" s="6">
        <v>587</v>
      </c>
      <c r="G39" s="6">
        <v>92</v>
      </c>
      <c r="H39" s="6">
        <v>39.130000000000003</v>
      </c>
      <c r="I39" s="6">
        <v>471</v>
      </c>
      <c r="J39" s="6">
        <v>124.62</v>
      </c>
      <c r="K39" s="6">
        <v>0</v>
      </c>
      <c r="L39" s="6">
        <v>3</v>
      </c>
      <c r="M39" s="6">
        <v>63</v>
      </c>
      <c r="N39" s="6">
        <v>16</v>
      </c>
    </row>
    <row r="40" spans="1:14" ht="15.75" customHeight="1" x14ac:dyDescent="0.2">
      <c r="A40" s="6">
        <v>38</v>
      </c>
      <c r="B40" s="6" t="s">
        <v>179</v>
      </c>
      <c r="C40" s="6">
        <v>5</v>
      </c>
      <c r="D40" s="6">
        <v>5</v>
      </c>
      <c r="E40" s="6">
        <v>0</v>
      </c>
      <c r="F40" s="6">
        <v>150</v>
      </c>
      <c r="G40" s="6">
        <v>60</v>
      </c>
      <c r="H40" s="6">
        <v>30</v>
      </c>
      <c r="I40" s="6">
        <v>121</v>
      </c>
      <c r="J40" s="6">
        <v>123.96</v>
      </c>
      <c r="K40" s="6">
        <v>0</v>
      </c>
      <c r="L40" s="6">
        <v>1</v>
      </c>
      <c r="M40" s="6">
        <v>21</v>
      </c>
      <c r="N40" s="6">
        <v>1</v>
      </c>
    </row>
    <row r="41" spans="1:14" ht="15.75" customHeight="1" x14ac:dyDescent="0.2">
      <c r="A41" s="6">
        <v>39</v>
      </c>
      <c r="B41" s="6" t="s">
        <v>220</v>
      </c>
      <c r="C41" s="6">
        <v>8</v>
      </c>
      <c r="D41" s="6">
        <v>8</v>
      </c>
      <c r="E41" s="6">
        <v>2</v>
      </c>
      <c r="F41" s="6">
        <v>292</v>
      </c>
      <c r="G41" s="6" t="s">
        <v>2887</v>
      </c>
      <c r="H41" s="6">
        <v>48.66</v>
      </c>
      <c r="I41" s="6">
        <v>236</v>
      </c>
      <c r="J41" s="6">
        <v>123.72</v>
      </c>
      <c r="K41" s="6">
        <v>0</v>
      </c>
      <c r="L41" s="6">
        <v>3</v>
      </c>
      <c r="M41" s="6">
        <v>21</v>
      </c>
      <c r="N41" s="6">
        <v>10</v>
      </c>
    </row>
    <row r="42" spans="1:14" ht="15.75" customHeight="1" x14ac:dyDescent="0.2">
      <c r="A42" s="6">
        <v>40</v>
      </c>
      <c r="B42" s="6" t="s">
        <v>222</v>
      </c>
      <c r="C42" s="6">
        <v>10</v>
      </c>
      <c r="D42" s="6">
        <v>7</v>
      </c>
      <c r="E42" s="6">
        <v>3</v>
      </c>
      <c r="F42" s="6">
        <v>89</v>
      </c>
      <c r="G42" s="6" t="s">
        <v>2895</v>
      </c>
      <c r="H42" s="6">
        <v>22.25</v>
      </c>
      <c r="I42" s="6">
        <v>72</v>
      </c>
      <c r="J42" s="6">
        <v>123.61</v>
      </c>
      <c r="K42" s="6">
        <v>0</v>
      </c>
      <c r="L42" s="6">
        <v>0</v>
      </c>
      <c r="M42" s="6">
        <v>11</v>
      </c>
      <c r="N42" s="6">
        <v>1</v>
      </c>
    </row>
    <row r="43" spans="1:14" ht="15.75" customHeight="1" x14ac:dyDescent="0.2">
      <c r="A43" s="6">
        <v>41</v>
      </c>
      <c r="B43" s="6" t="s">
        <v>86</v>
      </c>
      <c r="C43" s="6">
        <v>6</v>
      </c>
      <c r="D43" s="6">
        <v>6</v>
      </c>
      <c r="E43" s="6">
        <v>1</v>
      </c>
      <c r="F43" s="6">
        <v>146</v>
      </c>
      <c r="G43" s="6">
        <v>42</v>
      </c>
      <c r="H43" s="6">
        <v>29.2</v>
      </c>
      <c r="I43" s="6">
        <v>119</v>
      </c>
      <c r="J43" s="6">
        <v>122.68</v>
      </c>
      <c r="K43" s="6">
        <v>0</v>
      </c>
      <c r="L43" s="6">
        <v>0</v>
      </c>
      <c r="M43" s="6">
        <v>12</v>
      </c>
      <c r="N43" s="6">
        <v>4</v>
      </c>
    </row>
    <row r="44" spans="1:14" ht="15.75" customHeight="1" x14ac:dyDescent="0.2">
      <c r="A44" s="6">
        <v>42</v>
      </c>
      <c r="B44" s="6" t="s">
        <v>661</v>
      </c>
      <c r="C44" s="6">
        <v>8</v>
      </c>
      <c r="D44" s="6">
        <v>7</v>
      </c>
      <c r="E44" s="6">
        <v>2</v>
      </c>
      <c r="F44" s="6">
        <v>191</v>
      </c>
      <c r="G44" s="6" t="s">
        <v>2891</v>
      </c>
      <c r="H44" s="6">
        <v>38.200000000000003</v>
      </c>
      <c r="I44" s="6">
        <v>156</v>
      </c>
      <c r="J44" s="6">
        <v>122.43</v>
      </c>
      <c r="K44" s="6">
        <v>0</v>
      </c>
      <c r="L44" s="6">
        <v>1</v>
      </c>
      <c r="M44" s="6">
        <v>10</v>
      </c>
      <c r="N44" s="6">
        <v>8</v>
      </c>
    </row>
    <row r="45" spans="1:14" ht="15.75" customHeight="1" x14ac:dyDescent="0.2">
      <c r="A45" s="6">
        <v>43</v>
      </c>
      <c r="B45" s="6" t="s">
        <v>248</v>
      </c>
      <c r="C45" s="6">
        <v>17</v>
      </c>
      <c r="D45" s="6">
        <v>16</v>
      </c>
      <c r="E45" s="6">
        <v>3</v>
      </c>
      <c r="F45" s="6">
        <v>383</v>
      </c>
      <c r="G45" s="6">
        <v>80</v>
      </c>
      <c r="H45" s="6">
        <v>29.46</v>
      </c>
      <c r="I45" s="6">
        <v>314</v>
      </c>
      <c r="J45" s="6">
        <v>121.97</v>
      </c>
      <c r="K45" s="6">
        <v>0</v>
      </c>
      <c r="L45" s="6">
        <v>2</v>
      </c>
      <c r="M45" s="6">
        <v>34</v>
      </c>
      <c r="N45" s="6">
        <v>17</v>
      </c>
    </row>
    <row r="46" spans="1:14" ht="15.75" customHeight="1" x14ac:dyDescent="0.2">
      <c r="A46" s="6">
        <v>44</v>
      </c>
      <c r="B46" s="6" t="s">
        <v>642</v>
      </c>
      <c r="C46" s="6">
        <v>14</v>
      </c>
      <c r="D46" s="6">
        <v>10</v>
      </c>
      <c r="E46" s="6">
        <v>2</v>
      </c>
      <c r="F46" s="6">
        <v>83</v>
      </c>
      <c r="G46" s="6">
        <v>22</v>
      </c>
      <c r="H46" s="6">
        <v>10.37</v>
      </c>
      <c r="I46" s="6">
        <v>69</v>
      </c>
      <c r="J46" s="6">
        <v>120.28</v>
      </c>
      <c r="K46" s="6">
        <v>0</v>
      </c>
      <c r="L46" s="6">
        <v>0</v>
      </c>
      <c r="M46" s="6">
        <v>9</v>
      </c>
      <c r="N46" s="6">
        <v>2</v>
      </c>
    </row>
    <row r="47" spans="1:14" ht="15.75" customHeight="1" x14ac:dyDescent="0.2">
      <c r="A47" s="6">
        <v>45</v>
      </c>
      <c r="B47" s="6" t="s">
        <v>641</v>
      </c>
      <c r="C47" s="6">
        <v>15</v>
      </c>
      <c r="D47" s="6">
        <v>15</v>
      </c>
      <c r="E47" s="6">
        <v>1</v>
      </c>
      <c r="F47" s="6">
        <v>405</v>
      </c>
      <c r="G47" s="6" t="s">
        <v>2884</v>
      </c>
      <c r="H47" s="6">
        <v>28.92</v>
      </c>
      <c r="I47" s="6">
        <v>339</v>
      </c>
      <c r="J47" s="6">
        <v>119.46</v>
      </c>
      <c r="K47" s="6">
        <v>0</v>
      </c>
      <c r="L47" s="6">
        <v>3</v>
      </c>
      <c r="M47" s="6">
        <v>43</v>
      </c>
      <c r="N47" s="6">
        <v>9</v>
      </c>
    </row>
    <row r="48" spans="1:14" ht="15.75" customHeight="1" x14ac:dyDescent="0.2">
      <c r="A48" s="6">
        <v>46</v>
      </c>
      <c r="B48" s="6" t="s">
        <v>313</v>
      </c>
      <c r="C48" s="6">
        <v>9</v>
      </c>
      <c r="D48" s="6">
        <v>9</v>
      </c>
      <c r="E48" s="6">
        <v>1</v>
      </c>
      <c r="F48" s="6">
        <v>230</v>
      </c>
      <c r="G48" s="6" t="s">
        <v>2814</v>
      </c>
      <c r="H48" s="6">
        <v>28.75</v>
      </c>
      <c r="I48" s="6">
        <v>193</v>
      </c>
      <c r="J48" s="6">
        <v>119.17</v>
      </c>
      <c r="K48" s="6">
        <v>0</v>
      </c>
      <c r="L48" s="6">
        <v>1</v>
      </c>
      <c r="M48" s="6">
        <v>18</v>
      </c>
      <c r="N48" s="6">
        <v>10</v>
      </c>
    </row>
    <row r="49" spans="1:14" ht="15.75" customHeight="1" x14ac:dyDescent="0.2">
      <c r="A49" s="6">
        <v>47</v>
      </c>
      <c r="B49" s="6" t="s">
        <v>597</v>
      </c>
      <c r="C49" s="6">
        <v>17</v>
      </c>
      <c r="D49" s="6">
        <v>17</v>
      </c>
      <c r="E49" s="6">
        <v>0</v>
      </c>
      <c r="F49" s="6">
        <v>478</v>
      </c>
      <c r="G49" s="6">
        <v>57</v>
      </c>
      <c r="H49" s="6">
        <v>28.11</v>
      </c>
      <c r="I49" s="6">
        <v>402</v>
      </c>
      <c r="J49" s="6">
        <v>118.9</v>
      </c>
      <c r="K49" s="6">
        <v>0</v>
      </c>
      <c r="L49" s="6">
        <v>3</v>
      </c>
      <c r="M49" s="6">
        <v>50</v>
      </c>
      <c r="N49" s="6">
        <v>12</v>
      </c>
    </row>
    <row r="50" spans="1:14" ht="15.75" customHeight="1" x14ac:dyDescent="0.2">
      <c r="A50" s="6">
        <v>48</v>
      </c>
      <c r="B50" s="6" t="s">
        <v>206</v>
      </c>
      <c r="C50" s="6">
        <v>9</v>
      </c>
      <c r="D50" s="6">
        <v>7</v>
      </c>
      <c r="E50" s="6">
        <v>3</v>
      </c>
      <c r="F50" s="6">
        <v>65</v>
      </c>
      <c r="G50" s="6" t="s">
        <v>2830</v>
      </c>
      <c r="H50" s="6">
        <v>16.25</v>
      </c>
      <c r="I50" s="6">
        <v>55</v>
      </c>
      <c r="J50" s="6">
        <v>118.18</v>
      </c>
      <c r="K50" s="6">
        <v>0</v>
      </c>
      <c r="L50" s="6">
        <v>0</v>
      </c>
      <c r="M50" s="6">
        <v>5</v>
      </c>
      <c r="N50" s="6">
        <v>3</v>
      </c>
    </row>
    <row r="51" spans="1:14" ht="15.75" customHeight="1" x14ac:dyDescent="0.2">
      <c r="A51" s="6">
        <v>49</v>
      </c>
      <c r="B51" s="6" t="s">
        <v>178</v>
      </c>
      <c r="C51" s="6">
        <v>8</v>
      </c>
      <c r="D51" s="6">
        <v>7</v>
      </c>
      <c r="E51" s="6">
        <v>1</v>
      </c>
      <c r="F51" s="6">
        <v>85</v>
      </c>
      <c r="G51" s="6" t="s">
        <v>2892</v>
      </c>
      <c r="H51" s="6">
        <v>14.16</v>
      </c>
      <c r="I51" s="6">
        <v>72</v>
      </c>
      <c r="J51" s="6">
        <v>118.05</v>
      </c>
      <c r="K51" s="6">
        <v>0</v>
      </c>
      <c r="L51" s="6">
        <v>0</v>
      </c>
      <c r="M51" s="6">
        <v>2</v>
      </c>
      <c r="N51" s="6">
        <v>6</v>
      </c>
    </row>
    <row r="52" spans="1:14" ht="15.75" customHeight="1" x14ac:dyDescent="0.2">
      <c r="A52" s="6">
        <v>50</v>
      </c>
      <c r="B52" s="6" t="s">
        <v>202</v>
      </c>
      <c r="C52" s="6">
        <v>13</v>
      </c>
      <c r="D52" s="6">
        <v>12</v>
      </c>
      <c r="E52" s="6">
        <v>2</v>
      </c>
      <c r="F52" s="6">
        <v>143</v>
      </c>
      <c r="G52" s="6">
        <v>39</v>
      </c>
      <c r="H52" s="6">
        <v>14.3</v>
      </c>
      <c r="I52" s="6">
        <v>123</v>
      </c>
      <c r="J52" s="6">
        <v>116.26</v>
      </c>
      <c r="K52" s="6">
        <v>0</v>
      </c>
      <c r="L52" s="6">
        <v>0</v>
      </c>
      <c r="M52" s="6">
        <v>10</v>
      </c>
      <c r="N52" s="6">
        <v>6</v>
      </c>
    </row>
    <row r="53" spans="1:14" ht="15.75" customHeight="1" x14ac:dyDescent="0.2">
      <c r="A53" s="6">
        <v>51</v>
      </c>
      <c r="B53" s="6" t="s">
        <v>2032</v>
      </c>
      <c r="C53" s="6">
        <v>11</v>
      </c>
      <c r="D53" s="6">
        <v>11</v>
      </c>
      <c r="E53" s="6">
        <v>1</v>
      </c>
      <c r="F53" s="6">
        <v>297</v>
      </c>
      <c r="G53" s="6" t="s">
        <v>2810</v>
      </c>
      <c r="H53" s="6">
        <v>29.7</v>
      </c>
      <c r="I53" s="6">
        <v>256</v>
      </c>
      <c r="J53" s="6">
        <v>116.01</v>
      </c>
      <c r="K53" s="6">
        <v>0</v>
      </c>
      <c r="L53" s="6">
        <v>2</v>
      </c>
      <c r="M53" s="6">
        <v>29</v>
      </c>
      <c r="N53" s="6">
        <v>7</v>
      </c>
    </row>
    <row r="54" spans="1:14" ht="15.75" customHeight="1" x14ac:dyDescent="0.2">
      <c r="A54" s="6">
        <v>52</v>
      </c>
      <c r="B54" s="6" t="s">
        <v>448</v>
      </c>
      <c r="C54" s="6">
        <v>12</v>
      </c>
      <c r="D54" s="6">
        <v>11</v>
      </c>
      <c r="E54" s="6">
        <v>2</v>
      </c>
      <c r="F54" s="6">
        <v>127</v>
      </c>
      <c r="G54" s="6" t="s">
        <v>2893</v>
      </c>
      <c r="H54" s="6">
        <v>14.11</v>
      </c>
      <c r="I54" s="6">
        <v>112</v>
      </c>
      <c r="J54" s="6">
        <v>113.39</v>
      </c>
      <c r="K54" s="6">
        <v>0</v>
      </c>
      <c r="L54" s="6">
        <v>0</v>
      </c>
      <c r="M54" s="6">
        <v>11</v>
      </c>
      <c r="N54" s="6">
        <v>5</v>
      </c>
    </row>
    <row r="55" spans="1:14" ht="15.75" customHeight="1" x14ac:dyDescent="0.2">
      <c r="A55" s="6">
        <v>53</v>
      </c>
      <c r="B55" s="6" t="s">
        <v>479</v>
      </c>
      <c r="C55" s="6">
        <v>10</v>
      </c>
      <c r="D55" s="6">
        <v>10</v>
      </c>
      <c r="E55" s="6">
        <v>4</v>
      </c>
      <c r="F55" s="6">
        <v>266</v>
      </c>
      <c r="G55" s="6" t="s">
        <v>2812</v>
      </c>
      <c r="H55" s="6">
        <v>44.33</v>
      </c>
      <c r="I55" s="6">
        <v>235</v>
      </c>
      <c r="J55" s="6">
        <v>113.19</v>
      </c>
      <c r="K55" s="6">
        <v>0</v>
      </c>
      <c r="L55" s="6">
        <v>2</v>
      </c>
      <c r="M55" s="6">
        <v>29</v>
      </c>
      <c r="N55" s="6">
        <v>2</v>
      </c>
    </row>
    <row r="56" spans="1:14" ht="15.75" customHeight="1" x14ac:dyDescent="0.2">
      <c r="A56" s="6">
        <v>54</v>
      </c>
      <c r="B56" s="6" t="s">
        <v>651</v>
      </c>
      <c r="C56" s="6">
        <v>8</v>
      </c>
      <c r="D56" s="6">
        <v>7</v>
      </c>
      <c r="E56" s="6">
        <v>1</v>
      </c>
      <c r="F56" s="6">
        <v>152</v>
      </c>
      <c r="G56" s="6">
        <v>39</v>
      </c>
      <c r="H56" s="6">
        <v>25.33</v>
      </c>
      <c r="I56" s="6">
        <v>135</v>
      </c>
      <c r="J56" s="6">
        <v>112.59</v>
      </c>
      <c r="K56" s="6">
        <v>0</v>
      </c>
      <c r="L56" s="6">
        <v>0</v>
      </c>
      <c r="M56" s="6">
        <v>13</v>
      </c>
      <c r="N56" s="6">
        <v>2</v>
      </c>
    </row>
    <row r="57" spans="1:14" ht="15.75" customHeight="1" x14ac:dyDescent="0.2">
      <c r="A57" s="6">
        <v>55</v>
      </c>
      <c r="B57" s="6" t="s">
        <v>287</v>
      </c>
      <c r="C57" s="6">
        <v>11</v>
      </c>
      <c r="D57" s="6">
        <v>10</v>
      </c>
      <c r="E57" s="6">
        <v>2</v>
      </c>
      <c r="F57" s="6">
        <v>93</v>
      </c>
      <c r="G57" s="6">
        <v>25</v>
      </c>
      <c r="H57" s="6">
        <v>11.62</v>
      </c>
      <c r="I57" s="6">
        <v>83</v>
      </c>
      <c r="J57" s="6">
        <v>112.04</v>
      </c>
      <c r="K57" s="6">
        <v>0</v>
      </c>
      <c r="L57" s="6">
        <v>0</v>
      </c>
      <c r="M57" s="6">
        <v>6</v>
      </c>
      <c r="N57" s="6">
        <v>4</v>
      </c>
    </row>
    <row r="58" spans="1:14" ht="15.75" customHeight="1" x14ac:dyDescent="0.2">
      <c r="A58" s="6">
        <v>56</v>
      </c>
      <c r="B58" s="6" t="s">
        <v>644</v>
      </c>
      <c r="C58" s="6">
        <v>12</v>
      </c>
      <c r="D58" s="6">
        <v>11</v>
      </c>
      <c r="E58" s="6">
        <v>0</v>
      </c>
      <c r="F58" s="6">
        <v>85</v>
      </c>
      <c r="G58" s="6">
        <v>32</v>
      </c>
      <c r="H58" s="6">
        <v>7.72</v>
      </c>
      <c r="I58" s="6">
        <v>76</v>
      </c>
      <c r="J58" s="6">
        <v>111.84</v>
      </c>
      <c r="K58" s="6">
        <v>0</v>
      </c>
      <c r="L58" s="6">
        <v>0</v>
      </c>
      <c r="M58" s="6">
        <v>3</v>
      </c>
      <c r="N58" s="6">
        <v>5</v>
      </c>
    </row>
    <row r="59" spans="1:14" ht="15.75" customHeight="1" x14ac:dyDescent="0.2">
      <c r="A59" s="6">
        <v>57</v>
      </c>
      <c r="B59" s="6" t="s">
        <v>343</v>
      </c>
      <c r="C59" s="6">
        <v>7</v>
      </c>
      <c r="D59" s="6">
        <v>5</v>
      </c>
      <c r="E59" s="6">
        <v>0</v>
      </c>
      <c r="F59" s="6">
        <v>58</v>
      </c>
      <c r="G59" s="6">
        <v>28</v>
      </c>
      <c r="H59" s="6">
        <v>11.6</v>
      </c>
      <c r="I59" s="6">
        <v>52</v>
      </c>
      <c r="J59" s="6">
        <v>111.53</v>
      </c>
      <c r="K59" s="6">
        <v>0</v>
      </c>
      <c r="L59" s="6">
        <v>0</v>
      </c>
      <c r="M59" s="6">
        <v>1</v>
      </c>
      <c r="N59" s="6">
        <v>3</v>
      </c>
    </row>
    <row r="60" spans="1:14" ht="15.75" customHeight="1" x14ac:dyDescent="0.2">
      <c r="A60" s="6">
        <v>58</v>
      </c>
      <c r="B60" s="6" t="s">
        <v>650</v>
      </c>
      <c r="C60" s="6">
        <v>11</v>
      </c>
      <c r="D60" s="6">
        <v>7</v>
      </c>
      <c r="E60" s="6">
        <v>0</v>
      </c>
      <c r="F60" s="6">
        <v>59</v>
      </c>
      <c r="G60" s="6">
        <v>14</v>
      </c>
      <c r="H60" s="6">
        <v>8.42</v>
      </c>
      <c r="I60" s="6">
        <v>53</v>
      </c>
      <c r="J60" s="6">
        <v>111.32</v>
      </c>
      <c r="K60" s="6">
        <v>0</v>
      </c>
      <c r="L60" s="6">
        <v>0</v>
      </c>
      <c r="M60" s="6">
        <v>4</v>
      </c>
      <c r="N60" s="6">
        <v>2</v>
      </c>
    </row>
    <row r="61" spans="1:14" ht="15.75" customHeight="1" x14ac:dyDescent="0.2">
      <c r="A61" s="6">
        <v>59</v>
      </c>
      <c r="B61" s="6" t="s">
        <v>167</v>
      </c>
      <c r="C61" s="6">
        <v>7</v>
      </c>
      <c r="D61" s="6">
        <v>5</v>
      </c>
      <c r="E61" s="6">
        <v>5</v>
      </c>
      <c r="F61" s="6">
        <v>64</v>
      </c>
      <c r="G61" s="6" t="s">
        <v>2827</v>
      </c>
      <c r="H61" s="6">
        <v>0</v>
      </c>
      <c r="I61" s="6">
        <v>58</v>
      </c>
      <c r="J61" s="6">
        <v>110.34</v>
      </c>
      <c r="K61" s="6">
        <v>0</v>
      </c>
      <c r="L61" s="6">
        <v>0</v>
      </c>
      <c r="M61" s="6">
        <v>3</v>
      </c>
      <c r="N61" s="6">
        <v>2</v>
      </c>
    </row>
    <row r="62" spans="1:14" ht="15.75" customHeight="1" x14ac:dyDescent="0.2">
      <c r="A62" s="6">
        <v>60</v>
      </c>
      <c r="B62" s="6" t="s">
        <v>141</v>
      </c>
      <c r="C62" s="6">
        <v>9</v>
      </c>
      <c r="D62" s="6">
        <v>8</v>
      </c>
      <c r="E62" s="6">
        <v>3</v>
      </c>
      <c r="F62" s="6">
        <v>124</v>
      </c>
      <c r="G62" s="6">
        <v>62</v>
      </c>
      <c r="H62" s="6">
        <v>24.8</v>
      </c>
      <c r="I62" s="6">
        <v>113</v>
      </c>
      <c r="J62" s="6">
        <v>109.73</v>
      </c>
      <c r="K62" s="6">
        <v>0</v>
      </c>
      <c r="L62" s="6">
        <v>1</v>
      </c>
      <c r="M62" s="6">
        <v>11</v>
      </c>
      <c r="N62" s="6">
        <v>3</v>
      </c>
    </row>
    <row r="63" spans="1:14" ht="15.75" customHeight="1" x14ac:dyDescent="0.2">
      <c r="A63" s="6">
        <v>61</v>
      </c>
      <c r="B63" s="6" t="s">
        <v>142</v>
      </c>
      <c r="C63" s="6">
        <v>8</v>
      </c>
      <c r="D63" s="6">
        <v>8</v>
      </c>
      <c r="E63" s="6">
        <v>0</v>
      </c>
      <c r="F63" s="6">
        <v>195</v>
      </c>
      <c r="G63" s="6">
        <v>57</v>
      </c>
      <c r="H63" s="6">
        <v>24.37</v>
      </c>
      <c r="I63" s="6">
        <v>181</v>
      </c>
      <c r="J63" s="6">
        <v>107.73</v>
      </c>
      <c r="K63" s="6">
        <v>0</v>
      </c>
      <c r="L63" s="6">
        <v>2</v>
      </c>
      <c r="M63" s="6">
        <v>15</v>
      </c>
      <c r="N63" s="6">
        <v>6</v>
      </c>
    </row>
    <row r="64" spans="1:14" ht="15.75" customHeight="1" x14ac:dyDescent="0.2">
      <c r="A64" s="6">
        <v>62</v>
      </c>
      <c r="B64" s="6" t="s">
        <v>643</v>
      </c>
      <c r="C64" s="6">
        <v>16</v>
      </c>
      <c r="D64" s="6">
        <v>11</v>
      </c>
      <c r="E64" s="6">
        <v>4</v>
      </c>
      <c r="F64" s="6">
        <v>114</v>
      </c>
      <c r="G64" s="6" t="s">
        <v>2894</v>
      </c>
      <c r="H64" s="6">
        <v>16.28</v>
      </c>
      <c r="I64" s="6">
        <v>107</v>
      </c>
      <c r="J64" s="6">
        <v>106.54</v>
      </c>
      <c r="K64" s="6">
        <v>0</v>
      </c>
      <c r="L64" s="6">
        <v>0</v>
      </c>
      <c r="M64" s="6">
        <v>12</v>
      </c>
      <c r="N64" s="6">
        <v>3</v>
      </c>
    </row>
    <row r="65" spans="1:14" ht="15.75" customHeight="1" x14ac:dyDescent="0.2">
      <c r="A65" s="6">
        <v>63</v>
      </c>
      <c r="B65" s="6" t="s">
        <v>200</v>
      </c>
      <c r="C65" s="6">
        <v>6</v>
      </c>
      <c r="D65" s="6">
        <v>5</v>
      </c>
      <c r="E65" s="6">
        <v>1</v>
      </c>
      <c r="F65" s="6">
        <v>55</v>
      </c>
      <c r="G65" s="6">
        <v>19</v>
      </c>
      <c r="H65" s="6">
        <v>13.75</v>
      </c>
      <c r="I65" s="6">
        <v>52</v>
      </c>
      <c r="J65" s="6">
        <v>105.76</v>
      </c>
      <c r="K65" s="6">
        <v>0</v>
      </c>
      <c r="L65" s="6">
        <v>0</v>
      </c>
      <c r="M65" s="6">
        <v>2</v>
      </c>
      <c r="N65" s="6">
        <v>2</v>
      </c>
    </row>
    <row r="66" spans="1:14" ht="15.75" customHeight="1" x14ac:dyDescent="0.2">
      <c r="A66" s="6">
        <v>64</v>
      </c>
      <c r="B66" s="6" t="s">
        <v>273</v>
      </c>
      <c r="C66" s="6">
        <v>14</v>
      </c>
      <c r="D66" s="6">
        <v>11</v>
      </c>
      <c r="E66" s="6">
        <v>1</v>
      </c>
      <c r="F66" s="6">
        <v>155</v>
      </c>
      <c r="G66" s="6">
        <v>44</v>
      </c>
      <c r="H66" s="6">
        <v>15.5</v>
      </c>
      <c r="I66" s="6">
        <v>147</v>
      </c>
      <c r="J66" s="6">
        <v>105.44</v>
      </c>
      <c r="K66" s="6">
        <v>0</v>
      </c>
      <c r="L66" s="6">
        <v>0</v>
      </c>
      <c r="M66" s="6">
        <v>11</v>
      </c>
      <c r="N66" s="6">
        <v>6</v>
      </c>
    </row>
    <row r="67" spans="1:14" ht="15.75" customHeight="1" x14ac:dyDescent="0.2">
      <c r="A67" s="6">
        <v>65</v>
      </c>
      <c r="B67" s="6" t="s">
        <v>316</v>
      </c>
      <c r="C67" s="6">
        <v>8</v>
      </c>
      <c r="D67" s="6">
        <v>8</v>
      </c>
      <c r="E67" s="6">
        <v>3</v>
      </c>
      <c r="F67" s="6">
        <v>175</v>
      </c>
      <c r="G67" s="6" t="s">
        <v>2892</v>
      </c>
      <c r="H67" s="6">
        <v>35</v>
      </c>
      <c r="I67" s="6">
        <v>171</v>
      </c>
      <c r="J67" s="6">
        <v>102.33</v>
      </c>
      <c r="K67" s="6">
        <v>0</v>
      </c>
      <c r="L67" s="6">
        <v>0</v>
      </c>
      <c r="M67" s="6">
        <v>7</v>
      </c>
      <c r="N67" s="6">
        <v>5</v>
      </c>
    </row>
    <row r="68" spans="1:14" ht="15.75" customHeight="1" x14ac:dyDescent="0.2">
      <c r="A68" s="6">
        <v>66</v>
      </c>
      <c r="B68" s="6" t="s">
        <v>266</v>
      </c>
      <c r="C68" s="6">
        <v>5</v>
      </c>
      <c r="D68" s="6">
        <v>5</v>
      </c>
      <c r="E68" s="6">
        <v>0</v>
      </c>
      <c r="F68" s="6">
        <v>72</v>
      </c>
      <c r="G68" s="6">
        <v>29</v>
      </c>
      <c r="H68" s="6">
        <v>14.4</v>
      </c>
      <c r="I68" s="6">
        <v>74</v>
      </c>
      <c r="J68" s="6">
        <v>97.29</v>
      </c>
      <c r="K68" s="6">
        <v>0</v>
      </c>
      <c r="L68" s="6">
        <v>0</v>
      </c>
      <c r="M68" s="6">
        <v>2</v>
      </c>
      <c r="N68" s="6">
        <v>3</v>
      </c>
    </row>
    <row r="69" spans="1:14" ht="15.75" customHeight="1" x14ac:dyDescent="0.2">
      <c r="A69" s="6">
        <v>67</v>
      </c>
      <c r="B69" s="6" t="s">
        <v>157</v>
      </c>
      <c r="C69" s="6">
        <v>17</v>
      </c>
      <c r="D69" s="6">
        <v>16</v>
      </c>
      <c r="E69" s="6">
        <v>4</v>
      </c>
      <c r="F69" s="6">
        <v>133</v>
      </c>
      <c r="G69" s="6" t="s">
        <v>2892</v>
      </c>
      <c r="H69" s="6">
        <v>11.08</v>
      </c>
      <c r="I69" s="6">
        <v>139</v>
      </c>
      <c r="J69" s="6">
        <v>95.68</v>
      </c>
      <c r="K69" s="6">
        <v>0</v>
      </c>
      <c r="L69" s="6">
        <v>0</v>
      </c>
      <c r="M69" s="6">
        <v>8</v>
      </c>
      <c r="N69" s="6">
        <v>6</v>
      </c>
    </row>
    <row r="70" spans="1:14" ht="15.75" customHeight="1" x14ac:dyDescent="0.2">
      <c r="A70" s="6">
        <v>68</v>
      </c>
      <c r="B70" s="6" t="s">
        <v>348</v>
      </c>
      <c r="C70" s="6">
        <v>9</v>
      </c>
      <c r="D70" s="6">
        <v>9</v>
      </c>
      <c r="E70" s="6">
        <v>0</v>
      </c>
      <c r="F70" s="6">
        <v>131</v>
      </c>
      <c r="G70" s="6">
        <v>44</v>
      </c>
      <c r="H70" s="6">
        <v>14.55</v>
      </c>
      <c r="I70" s="6">
        <v>140</v>
      </c>
      <c r="J70" s="6">
        <v>93.57</v>
      </c>
      <c r="K70" s="6">
        <v>0</v>
      </c>
      <c r="L70" s="6">
        <v>0</v>
      </c>
      <c r="M70" s="6">
        <v>7</v>
      </c>
      <c r="N70" s="6">
        <v>5</v>
      </c>
    </row>
    <row r="71" spans="1:14" ht="15.75" customHeight="1" x14ac:dyDescent="0.2">
      <c r="A71" s="6">
        <v>69</v>
      </c>
      <c r="B71" s="6" t="s">
        <v>208</v>
      </c>
      <c r="C71" s="6">
        <v>7</v>
      </c>
      <c r="D71" s="6">
        <v>5</v>
      </c>
      <c r="E71" s="6">
        <v>3</v>
      </c>
      <c r="F71" s="6">
        <v>68</v>
      </c>
      <c r="G71" s="6" t="s">
        <v>2896</v>
      </c>
      <c r="H71" s="6">
        <v>34</v>
      </c>
      <c r="I71" s="6">
        <v>73</v>
      </c>
      <c r="J71" s="6">
        <v>93.15</v>
      </c>
      <c r="K71" s="6">
        <v>0</v>
      </c>
      <c r="L71" s="6">
        <v>0</v>
      </c>
      <c r="M71" s="6">
        <v>7</v>
      </c>
      <c r="N71" s="6">
        <v>0</v>
      </c>
    </row>
    <row r="72" spans="1:14" ht="15.75" customHeight="1" x14ac:dyDescent="0.2"/>
    <row r="73" spans="1:14" ht="15.75" customHeight="1" x14ac:dyDescent="0.2"/>
    <row r="74" spans="1:14" ht="15.75" customHeight="1" x14ac:dyDescent="0.2"/>
    <row r="75" spans="1:14" ht="15.75" customHeight="1" x14ac:dyDescent="0.2"/>
    <row r="76" spans="1:14" ht="15.75" customHeight="1" x14ac:dyDescent="0.2"/>
    <row r="77" spans="1:14" ht="15.75" customHeight="1" x14ac:dyDescent="0.2"/>
    <row r="78" spans="1:14" ht="15.75" customHeight="1" x14ac:dyDescent="0.2"/>
    <row r="79" spans="1:14" ht="15.75" customHeight="1" x14ac:dyDescent="0.2"/>
    <row r="80" spans="1:1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1000-000000000000}"/>
    <hyperlink ref="B1" location="IPL - Batsman Database (20-22)!A1" display="Batsman DB" xr:uid="{00000000-0004-0000-1000-000001000000}"/>
  </hyperlink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4B083"/>
  </sheetPr>
  <dimension ref="A1:M1000"/>
  <sheetViews>
    <sheetView workbookViewId="0">
      <selection activeCell="I11" sqref="I11"/>
    </sheetView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3" x14ac:dyDescent="0.2">
      <c r="A1" s="31" t="s">
        <v>2790</v>
      </c>
      <c r="B1" s="32" t="s">
        <v>2847</v>
      </c>
    </row>
    <row r="2" spans="1:13" ht="16" x14ac:dyDescent="0.2">
      <c r="A2" s="6" t="s">
        <v>2792</v>
      </c>
      <c r="B2" s="34" t="s">
        <v>63</v>
      </c>
      <c r="C2" s="6" t="s">
        <v>2793</v>
      </c>
      <c r="D2" s="6" t="s">
        <v>2794</v>
      </c>
      <c r="E2" s="6" t="s">
        <v>2848</v>
      </c>
      <c r="F2" s="6" t="s">
        <v>2796</v>
      </c>
      <c r="G2" s="6" t="s">
        <v>2849</v>
      </c>
      <c r="H2" s="6" t="s">
        <v>2850</v>
      </c>
      <c r="I2" s="6" t="s">
        <v>2798</v>
      </c>
      <c r="J2" s="6" t="s">
        <v>2851</v>
      </c>
      <c r="K2" s="6" t="s">
        <v>2800</v>
      </c>
      <c r="L2" s="6" t="s">
        <v>2852</v>
      </c>
      <c r="M2" s="6" t="s">
        <v>2853</v>
      </c>
    </row>
    <row r="3" spans="1:13" ht="16" x14ac:dyDescent="0.2">
      <c r="A3" s="6">
        <v>1</v>
      </c>
      <c r="B3" s="34" t="s">
        <v>168</v>
      </c>
      <c r="C3" s="6">
        <v>15</v>
      </c>
      <c r="D3" s="6">
        <v>15</v>
      </c>
      <c r="E3" s="6">
        <v>56</v>
      </c>
      <c r="F3" s="6">
        <v>459</v>
      </c>
      <c r="G3" s="6">
        <v>32</v>
      </c>
      <c r="H3" s="35">
        <v>46508</v>
      </c>
      <c r="I3" s="6">
        <v>14.34</v>
      </c>
      <c r="J3" s="6">
        <v>8.14</v>
      </c>
      <c r="K3" s="6">
        <v>10.56</v>
      </c>
      <c r="L3" s="6">
        <v>1</v>
      </c>
      <c r="M3" s="6">
        <v>1</v>
      </c>
    </row>
    <row r="4" spans="1:13" ht="16" x14ac:dyDescent="0.2">
      <c r="A4" s="6">
        <v>2</v>
      </c>
      <c r="B4" s="34" t="s">
        <v>114</v>
      </c>
      <c r="C4" s="6">
        <v>16</v>
      </c>
      <c r="D4" s="6">
        <v>16</v>
      </c>
      <c r="E4" s="6">
        <v>61</v>
      </c>
      <c r="F4" s="6">
        <v>450</v>
      </c>
      <c r="G4" s="6">
        <v>24</v>
      </c>
      <c r="H4" s="35">
        <v>41334</v>
      </c>
      <c r="I4" s="6">
        <v>18.75</v>
      </c>
      <c r="J4" s="6">
        <v>7.37</v>
      </c>
      <c r="K4" s="6">
        <v>15.25</v>
      </c>
      <c r="L4" s="6">
        <v>0</v>
      </c>
      <c r="M4" s="6">
        <v>0</v>
      </c>
    </row>
    <row r="5" spans="1:13" ht="16" x14ac:dyDescent="0.2">
      <c r="A5" s="6">
        <v>3</v>
      </c>
      <c r="B5" s="34" t="s">
        <v>464</v>
      </c>
      <c r="C5" s="6">
        <v>14</v>
      </c>
      <c r="D5" s="6">
        <v>14</v>
      </c>
      <c r="E5" s="6">
        <v>55</v>
      </c>
      <c r="F5" s="6">
        <v>410</v>
      </c>
      <c r="G5" s="6">
        <v>21</v>
      </c>
      <c r="H5" s="35">
        <v>41730</v>
      </c>
      <c r="I5" s="6">
        <v>19.52</v>
      </c>
      <c r="J5" s="6">
        <v>7.45</v>
      </c>
      <c r="K5" s="6">
        <v>15.71</v>
      </c>
      <c r="L5" s="6">
        <v>0</v>
      </c>
      <c r="M5" s="6">
        <v>0</v>
      </c>
    </row>
    <row r="6" spans="1:13" ht="16" x14ac:dyDescent="0.2">
      <c r="A6" s="6">
        <v>4</v>
      </c>
      <c r="B6" s="34" t="s">
        <v>306</v>
      </c>
      <c r="C6" s="6">
        <v>16</v>
      </c>
      <c r="D6" s="6">
        <v>16</v>
      </c>
      <c r="E6" s="6">
        <v>60</v>
      </c>
      <c r="F6" s="6">
        <v>527</v>
      </c>
      <c r="G6" s="6">
        <v>21</v>
      </c>
      <c r="H6" s="35">
        <v>43525</v>
      </c>
      <c r="I6" s="6">
        <v>25.09</v>
      </c>
      <c r="J6" s="6">
        <v>8.8000000000000007</v>
      </c>
      <c r="K6" s="6">
        <v>17.09</v>
      </c>
      <c r="L6" s="6">
        <v>0</v>
      </c>
      <c r="M6" s="6">
        <v>0</v>
      </c>
    </row>
    <row r="7" spans="1:13" ht="16" x14ac:dyDescent="0.2">
      <c r="A7" s="6">
        <v>5</v>
      </c>
      <c r="B7" s="34" t="s">
        <v>231</v>
      </c>
      <c r="C7" s="6">
        <v>14</v>
      </c>
      <c r="D7" s="6">
        <v>14</v>
      </c>
      <c r="E7" s="6">
        <v>52</v>
      </c>
      <c r="F7" s="6">
        <v>395</v>
      </c>
      <c r="G7" s="6">
        <v>19</v>
      </c>
      <c r="H7" s="35">
        <v>42064</v>
      </c>
      <c r="I7" s="6">
        <v>20.78</v>
      </c>
      <c r="J7" s="6">
        <v>7.5</v>
      </c>
      <c r="K7" s="6">
        <v>16.63</v>
      </c>
      <c r="L7" s="6">
        <v>0</v>
      </c>
      <c r="M7" s="6">
        <v>0</v>
      </c>
    </row>
    <row r="8" spans="1:13" ht="16" x14ac:dyDescent="0.2">
      <c r="A8" s="6">
        <v>6</v>
      </c>
      <c r="B8" s="34" t="s">
        <v>642</v>
      </c>
      <c r="C8" s="6">
        <v>14</v>
      </c>
      <c r="D8" s="6">
        <v>14</v>
      </c>
      <c r="E8" s="6">
        <v>56</v>
      </c>
      <c r="F8" s="6">
        <v>375</v>
      </c>
      <c r="G8" s="6">
        <v>18</v>
      </c>
      <c r="H8" s="35">
        <v>43525</v>
      </c>
      <c r="I8" s="6">
        <v>20.83</v>
      </c>
      <c r="J8" s="6">
        <v>6.69</v>
      </c>
      <c r="K8" s="6">
        <v>18.66</v>
      </c>
      <c r="L8" s="6">
        <v>0</v>
      </c>
      <c r="M8" s="6">
        <v>0</v>
      </c>
    </row>
    <row r="9" spans="1:13" ht="16" x14ac:dyDescent="0.2">
      <c r="A9" s="6">
        <v>7</v>
      </c>
      <c r="B9" s="34" t="s">
        <v>389</v>
      </c>
      <c r="C9" s="6">
        <v>12</v>
      </c>
      <c r="D9" s="6">
        <v>12</v>
      </c>
      <c r="E9" s="6">
        <v>41</v>
      </c>
      <c r="F9" s="6">
        <v>342</v>
      </c>
      <c r="G9" s="6">
        <v>18</v>
      </c>
      <c r="H9" s="35">
        <v>11810</v>
      </c>
      <c r="I9" s="6">
        <v>19</v>
      </c>
      <c r="J9" s="6">
        <v>8.27</v>
      </c>
      <c r="K9" s="6">
        <v>13.77</v>
      </c>
      <c r="L9" s="6">
        <v>0</v>
      </c>
      <c r="M9" s="6">
        <v>1</v>
      </c>
    </row>
    <row r="10" spans="1:13" ht="16" x14ac:dyDescent="0.2">
      <c r="A10" s="6">
        <v>8</v>
      </c>
      <c r="B10" s="34" t="s">
        <v>340</v>
      </c>
      <c r="C10" s="6">
        <v>17</v>
      </c>
      <c r="D10" s="6">
        <v>17</v>
      </c>
      <c r="E10" s="6">
        <v>68</v>
      </c>
      <c r="F10" s="6">
        <v>448</v>
      </c>
      <c r="G10" s="6">
        <v>18</v>
      </c>
      <c r="H10" s="35">
        <v>43952</v>
      </c>
      <c r="I10" s="6">
        <v>24.88</v>
      </c>
      <c r="J10" s="6">
        <v>6.58</v>
      </c>
      <c r="K10" s="6">
        <v>22.66</v>
      </c>
      <c r="L10" s="6">
        <v>0</v>
      </c>
      <c r="M10" s="6">
        <v>0</v>
      </c>
    </row>
    <row r="11" spans="1:13" ht="16" x14ac:dyDescent="0.2">
      <c r="A11" s="6">
        <v>9</v>
      </c>
      <c r="B11" s="34" t="s">
        <v>354</v>
      </c>
      <c r="C11" s="6">
        <v>15</v>
      </c>
      <c r="D11" s="6">
        <v>15</v>
      </c>
      <c r="E11" s="6">
        <v>53</v>
      </c>
      <c r="F11" s="6">
        <v>374</v>
      </c>
      <c r="G11" s="6">
        <v>18</v>
      </c>
      <c r="H11" s="35">
        <v>45748</v>
      </c>
      <c r="I11" s="6">
        <v>20.77</v>
      </c>
      <c r="J11" s="6">
        <v>7.05</v>
      </c>
      <c r="K11" s="6">
        <v>17.66</v>
      </c>
      <c r="L11" s="6">
        <v>0</v>
      </c>
      <c r="M11" s="6">
        <v>0</v>
      </c>
    </row>
    <row r="12" spans="1:13" ht="16" x14ac:dyDescent="0.2">
      <c r="A12" s="6">
        <v>10</v>
      </c>
      <c r="B12" s="34" t="s">
        <v>178</v>
      </c>
      <c r="C12" s="6">
        <v>8</v>
      </c>
      <c r="D12" s="6">
        <v>8</v>
      </c>
      <c r="E12" s="6">
        <v>32</v>
      </c>
      <c r="F12" s="6">
        <v>247</v>
      </c>
      <c r="G12" s="6">
        <v>16</v>
      </c>
      <c r="H12" s="35">
        <v>19085</v>
      </c>
      <c r="I12" s="6">
        <v>15.43</v>
      </c>
      <c r="J12" s="6">
        <v>7.75</v>
      </c>
      <c r="K12" s="6">
        <v>11.93</v>
      </c>
      <c r="L12" s="6">
        <v>1</v>
      </c>
      <c r="M12" s="6">
        <v>0</v>
      </c>
    </row>
    <row r="13" spans="1:13" ht="16" x14ac:dyDescent="0.2">
      <c r="A13" s="6">
        <v>11</v>
      </c>
      <c r="B13" s="34" t="s">
        <v>648</v>
      </c>
      <c r="C13" s="6">
        <v>14</v>
      </c>
      <c r="D13" s="6">
        <v>14</v>
      </c>
      <c r="E13" s="6">
        <v>56</v>
      </c>
      <c r="F13" s="6">
        <v>361</v>
      </c>
      <c r="G13" s="6">
        <v>16</v>
      </c>
      <c r="H13" s="35">
        <v>43586</v>
      </c>
      <c r="I13" s="6">
        <v>22.56</v>
      </c>
      <c r="J13" s="6">
        <v>6.44</v>
      </c>
      <c r="K13" s="6">
        <v>21</v>
      </c>
      <c r="L13" s="6">
        <v>1</v>
      </c>
      <c r="M13" s="6">
        <v>0</v>
      </c>
    </row>
    <row r="14" spans="1:13" ht="16" x14ac:dyDescent="0.2">
      <c r="A14" s="6">
        <v>12</v>
      </c>
      <c r="B14" s="34" t="s">
        <v>652</v>
      </c>
      <c r="C14" s="6">
        <v>11</v>
      </c>
      <c r="D14" s="6">
        <v>11</v>
      </c>
      <c r="E14" s="6">
        <v>41</v>
      </c>
      <c r="F14" s="6">
        <v>376</v>
      </c>
      <c r="G14" s="6">
        <v>15</v>
      </c>
      <c r="H14" s="35">
        <v>45017</v>
      </c>
      <c r="I14" s="6">
        <v>25.06</v>
      </c>
      <c r="J14" s="6">
        <v>9.17</v>
      </c>
      <c r="K14" s="6">
        <v>16.399999999999999</v>
      </c>
      <c r="L14" s="6">
        <v>1</v>
      </c>
      <c r="M14" s="6">
        <v>0</v>
      </c>
    </row>
    <row r="15" spans="1:13" ht="16" x14ac:dyDescent="0.2">
      <c r="A15" s="6">
        <v>13</v>
      </c>
      <c r="B15" s="34" t="s">
        <v>645</v>
      </c>
      <c r="C15" s="6">
        <v>12</v>
      </c>
      <c r="D15" s="6">
        <v>12</v>
      </c>
      <c r="E15" s="6">
        <v>46</v>
      </c>
      <c r="F15" s="6">
        <v>306</v>
      </c>
      <c r="G15" s="6">
        <v>15</v>
      </c>
      <c r="H15" s="35">
        <v>44287</v>
      </c>
      <c r="I15" s="6">
        <v>20.399999999999999</v>
      </c>
      <c r="J15" s="6">
        <v>6.65</v>
      </c>
      <c r="K15" s="6">
        <v>18.399999999999999</v>
      </c>
      <c r="L15" s="6">
        <v>0</v>
      </c>
      <c r="M15" s="6">
        <v>0</v>
      </c>
    </row>
    <row r="16" spans="1:13" ht="16" x14ac:dyDescent="0.2">
      <c r="A16" s="6">
        <v>14</v>
      </c>
      <c r="B16" s="34" t="s">
        <v>193</v>
      </c>
      <c r="C16" s="6">
        <v>15</v>
      </c>
      <c r="D16" s="6">
        <v>15</v>
      </c>
      <c r="E16" s="6">
        <v>56</v>
      </c>
      <c r="F16" s="6">
        <v>456</v>
      </c>
      <c r="G16" s="6">
        <v>15</v>
      </c>
      <c r="H16" s="35">
        <v>44287</v>
      </c>
      <c r="I16" s="6">
        <v>30.4</v>
      </c>
      <c r="J16" s="6">
        <v>8.14</v>
      </c>
      <c r="K16" s="6">
        <v>22.4</v>
      </c>
      <c r="L16" s="6">
        <v>0</v>
      </c>
      <c r="M16" s="6">
        <v>0</v>
      </c>
    </row>
    <row r="17" spans="1:13" ht="16" x14ac:dyDescent="0.2">
      <c r="A17" s="6">
        <v>15</v>
      </c>
      <c r="B17" s="34" t="s">
        <v>128</v>
      </c>
      <c r="C17" s="6">
        <v>14</v>
      </c>
      <c r="D17" s="6">
        <v>14</v>
      </c>
      <c r="E17" s="6">
        <v>52</v>
      </c>
      <c r="F17" s="6">
        <v>426</v>
      </c>
      <c r="G17" s="6">
        <v>14</v>
      </c>
      <c r="H17" s="35">
        <v>11383</v>
      </c>
      <c r="I17" s="6">
        <v>30.42</v>
      </c>
      <c r="J17" s="6">
        <v>8.19</v>
      </c>
      <c r="K17" s="6">
        <v>22.28</v>
      </c>
      <c r="L17" s="6">
        <v>0</v>
      </c>
      <c r="M17" s="6">
        <v>0</v>
      </c>
    </row>
    <row r="18" spans="1:13" ht="16" x14ac:dyDescent="0.2">
      <c r="A18" s="6">
        <v>16</v>
      </c>
      <c r="B18" s="34" t="s">
        <v>145</v>
      </c>
      <c r="C18" s="6">
        <v>15</v>
      </c>
      <c r="D18" s="6">
        <v>15</v>
      </c>
      <c r="E18" s="6">
        <v>54</v>
      </c>
      <c r="F18" s="6">
        <v>451</v>
      </c>
      <c r="G18" s="6">
        <v>14</v>
      </c>
      <c r="H18" s="35">
        <v>41365</v>
      </c>
      <c r="I18" s="6">
        <v>32.21</v>
      </c>
      <c r="J18" s="6">
        <v>8.35</v>
      </c>
      <c r="K18" s="6">
        <v>23.14</v>
      </c>
      <c r="L18" s="6">
        <v>2</v>
      </c>
      <c r="M18" s="6">
        <v>0</v>
      </c>
    </row>
    <row r="19" spans="1:13" ht="16" x14ac:dyDescent="0.2">
      <c r="A19" s="6">
        <v>17</v>
      </c>
      <c r="B19" s="34" t="s">
        <v>156</v>
      </c>
      <c r="C19" s="6">
        <v>11</v>
      </c>
      <c r="D19" s="6">
        <v>11</v>
      </c>
      <c r="E19" s="6">
        <v>33</v>
      </c>
      <c r="F19" s="6">
        <v>263</v>
      </c>
      <c r="G19" s="6">
        <v>14</v>
      </c>
      <c r="H19" s="35">
        <v>44652</v>
      </c>
      <c r="I19" s="6">
        <v>18.78</v>
      </c>
      <c r="J19" s="6">
        <v>7.81</v>
      </c>
      <c r="K19" s="6">
        <v>14.42</v>
      </c>
      <c r="L19" s="6">
        <v>0</v>
      </c>
      <c r="M19" s="6">
        <v>0</v>
      </c>
    </row>
    <row r="20" spans="1:13" ht="16" x14ac:dyDescent="0.2">
      <c r="A20" s="6">
        <v>18</v>
      </c>
      <c r="B20" s="34" t="s">
        <v>240</v>
      </c>
      <c r="C20" s="6">
        <v>14</v>
      </c>
      <c r="D20" s="6">
        <v>14</v>
      </c>
      <c r="E20" s="6">
        <v>52</v>
      </c>
      <c r="F20" s="6">
        <v>436</v>
      </c>
      <c r="G20" s="6">
        <v>14</v>
      </c>
      <c r="H20" s="35">
        <v>42430</v>
      </c>
      <c r="I20" s="6">
        <v>31.14</v>
      </c>
      <c r="J20" s="6">
        <v>8.41</v>
      </c>
      <c r="K20" s="6">
        <v>22.21</v>
      </c>
      <c r="L20" s="6">
        <v>0</v>
      </c>
      <c r="M20" s="6">
        <v>0</v>
      </c>
    </row>
    <row r="21" spans="1:13" ht="15.75" customHeight="1" x14ac:dyDescent="0.2">
      <c r="A21" s="6">
        <v>19</v>
      </c>
      <c r="B21" s="34" t="s">
        <v>646</v>
      </c>
      <c r="C21" s="6">
        <v>16</v>
      </c>
      <c r="D21" s="6">
        <v>16</v>
      </c>
      <c r="E21" s="6">
        <v>49</v>
      </c>
      <c r="F21" s="6">
        <v>346</v>
      </c>
      <c r="G21" s="6">
        <v>13</v>
      </c>
      <c r="H21" s="35">
        <v>42491</v>
      </c>
      <c r="I21" s="6">
        <v>26.61</v>
      </c>
      <c r="J21" s="6">
        <v>7.06</v>
      </c>
      <c r="K21" s="6">
        <v>22.61</v>
      </c>
      <c r="L21" s="6">
        <v>0</v>
      </c>
      <c r="M21" s="6">
        <v>0</v>
      </c>
    </row>
    <row r="22" spans="1:13" ht="15.75" customHeight="1" x14ac:dyDescent="0.2">
      <c r="A22" s="6">
        <v>20</v>
      </c>
      <c r="B22" s="34" t="s">
        <v>210</v>
      </c>
      <c r="C22" s="6">
        <v>8</v>
      </c>
      <c r="D22" s="6">
        <v>8</v>
      </c>
      <c r="E22" s="6">
        <v>30</v>
      </c>
      <c r="F22" s="6">
        <v>224</v>
      </c>
      <c r="G22" s="6">
        <v>13</v>
      </c>
      <c r="H22" s="35">
        <v>42064</v>
      </c>
      <c r="I22" s="6">
        <v>17.23</v>
      </c>
      <c r="J22" s="6">
        <v>7.46</v>
      </c>
      <c r="K22" s="6">
        <v>13.84</v>
      </c>
      <c r="L22" s="6">
        <v>0</v>
      </c>
      <c r="M22" s="6">
        <v>0</v>
      </c>
    </row>
    <row r="23" spans="1:13" ht="15.75" customHeight="1" x14ac:dyDescent="0.2">
      <c r="A23" s="6">
        <v>21</v>
      </c>
      <c r="B23" s="34" t="s">
        <v>333</v>
      </c>
      <c r="C23" s="6">
        <v>14</v>
      </c>
      <c r="D23" s="6">
        <v>14</v>
      </c>
      <c r="E23" s="6">
        <v>51</v>
      </c>
      <c r="F23" s="6">
        <v>406</v>
      </c>
      <c r="G23" s="6">
        <v>13</v>
      </c>
      <c r="H23" s="35">
        <v>43191</v>
      </c>
      <c r="I23" s="6">
        <v>31.23</v>
      </c>
      <c r="J23" s="6">
        <v>7.9</v>
      </c>
      <c r="K23" s="6">
        <v>23.69</v>
      </c>
      <c r="L23" s="6">
        <v>0</v>
      </c>
      <c r="M23" s="6">
        <v>0</v>
      </c>
    </row>
    <row r="24" spans="1:13" ht="15.75" customHeight="1" x14ac:dyDescent="0.2">
      <c r="A24" s="6">
        <v>22</v>
      </c>
      <c r="B24" s="34" t="s">
        <v>272</v>
      </c>
      <c r="C24" s="6">
        <v>11</v>
      </c>
      <c r="D24" s="6">
        <v>11</v>
      </c>
      <c r="E24" s="6">
        <v>43</v>
      </c>
      <c r="F24" s="6">
        <v>318</v>
      </c>
      <c r="G24" s="6">
        <v>13</v>
      </c>
      <c r="H24" s="35">
        <v>46478</v>
      </c>
      <c r="I24" s="6">
        <v>24.46</v>
      </c>
      <c r="J24" s="6">
        <v>7.39</v>
      </c>
      <c r="K24" s="6">
        <v>19.84</v>
      </c>
      <c r="L24" s="6">
        <v>1</v>
      </c>
      <c r="M24" s="6">
        <v>0</v>
      </c>
    </row>
    <row r="25" spans="1:13" ht="15.75" customHeight="1" x14ac:dyDescent="0.2">
      <c r="A25" s="6">
        <v>23</v>
      </c>
      <c r="B25" s="34" t="s">
        <v>282</v>
      </c>
      <c r="C25" s="6">
        <v>9</v>
      </c>
      <c r="D25" s="6">
        <v>9</v>
      </c>
      <c r="E25" s="6">
        <v>35</v>
      </c>
      <c r="F25" s="6">
        <v>222</v>
      </c>
      <c r="G25" s="6">
        <v>12</v>
      </c>
      <c r="H25" s="35">
        <v>45352</v>
      </c>
      <c r="I25" s="6">
        <v>18.5</v>
      </c>
      <c r="J25" s="6">
        <v>6.34</v>
      </c>
      <c r="K25" s="6">
        <v>17.5</v>
      </c>
      <c r="L25" s="6">
        <v>0</v>
      </c>
      <c r="M25" s="6">
        <v>0</v>
      </c>
    </row>
    <row r="26" spans="1:13" ht="15.75" customHeight="1" x14ac:dyDescent="0.2">
      <c r="A26" s="6">
        <v>24</v>
      </c>
      <c r="B26" s="34" t="s">
        <v>385</v>
      </c>
      <c r="C26" s="6">
        <v>8</v>
      </c>
      <c r="D26" s="6">
        <v>8</v>
      </c>
      <c r="E26" s="6">
        <v>30</v>
      </c>
      <c r="F26" s="6">
        <v>187</v>
      </c>
      <c r="G26" s="6">
        <v>12</v>
      </c>
      <c r="H26" s="35">
        <v>12114</v>
      </c>
      <c r="I26" s="6">
        <v>15.58</v>
      </c>
      <c r="J26" s="6">
        <v>6.16</v>
      </c>
      <c r="K26" s="6">
        <v>15.16</v>
      </c>
      <c r="L26" s="6">
        <v>0</v>
      </c>
      <c r="M26" s="6">
        <v>0</v>
      </c>
    </row>
    <row r="27" spans="1:13" ht="15.75" customHeight="1" x14ac:dyDescent="0.2">
      <c r="A27" s="6">
        <v>25</v>
      </c>
      <c r="B27" s="34" t="s">
        <v>260</v>
      </c>
      <c r="C27" s="6">
        <v>10</v>
      </c>
      <c r="D27" s="6">
        <v>10</v>
      </c>
      <c r="E27" s="6">
        <v>38</v>
      </c>
      <c r="F27" s="6">
        <v>351</v>
      </c>
      <c r="G27" s="6">
        <v>12</v>
      </c>
      <c r="H27" s="35">
        <v>11049</v>
      </c>
      <c r="I27" s="6">
        <v>29.25</v>
      </c>
      <c r="J27" s="6">
        <v>9.11</v>
      </c>
      <c r="K27" s="6">
        <v>19.25</v>
      </c>
      <c r="L27" s="6">
        <v>0</v>
      </c>
      <c r="M27" s="6">
        <v>0</v>
      </c>
    </row>
    <row r="28" spans="1:13" ht="15.75" customHeight="1" x14ac:dyDescent="0.2">
      <c r="A28" s="6">
        <v>26</v>
      </c>
      <c r="B28" s="34" t="s">
        <v>314</v>
      </c>
      <c r="C28" s="6">
        <v>9</v>
      </c>
      <c r="D28" s="6">
        <v>9</v>
      </c>
      <c r="E28" s="6">
        <v>32</v>
      </c>
      <c r="F28" s="6">
        <v>233</v>
      </c>
      <c r="G28" s="6">
        <v>11</v>
      </c>
      <c r="H28" s="35">
        <v>44287</v>
      </c>
      <c r="I28" s="6">
        <v>21.18</v>
      </c>
      <c r="J28" s="6">
        <v>7.24</v>
      </c>
      <c r="K28" s="6">
        <v>17.54</v>
      </c>
      <c r="L28" s="6">
        <v>1</v>
      </c>
      <c r="M28" s="6">
        <v>0</v>
      </c>
    </row>
    <row r="29" spans="1:13" ht="15.75" customHeight="1" x14ac:dyDescent="0.2">
      <c r="A29" s="6">
        <v>27</v>
      </c>
      <c r="B29" s="34" t="s">
        <v>186</v>
      </c>
      <c r="C29" s="6">
        <v>9</v>
      </c>
      <c r="D29" s="6">
        <v>9</v>
      </c>
      <c r="E29" s="6">
        <v>35</v>
      </c>
      <c r="F29" s="6">
        <v>293</v>
      </c>
      <c r="G29" s="6">
        <v>11</v>
      </c>
      <c r="H29" s="35">
        <v>45352</v>
      </c>
      <c r="I29" s="6">
        <v>26.63</v>
      </c>
      <c r="J29" s="6">
        <v>8.3699999999999992</v>
      </c>
      <c r="K29" s="6">
        <v>19.09</v>
      </c>
      <c r="L29" s="6">
        <v>0</v>
      </c>
      <c r="M29" s="6">
        <v>0</v>
      </c>
    </row>
    <row r="30" spans="1:13" ht="15.75" customHeight="1" x14ac:dyDescent="0.2">
      <c r="A30" s="6">
        <v>28</v>
      </c>
      <c r="B30" s="34" t="s">
        <v>520</v>
      </c>
      <c r="C30" s="6">
        <v>15</v>
      </c>
      <c r="D30" s="6">
        <v>15</v>
      </c>
      <c r="E30" s="6">
        <v>52</v>
      </c>
      <c r="F30" s="6">
        <v>353</v>
      </c>
      <c r="G30" s="6">
        <v>11</v>
      </c>
      <c r="H30" s="35">
        <v>11780</v>
      </c>
      <c r="I30" s="6">
        <v>32.090000000000003</v>
      </c>
      <c r="J30" s="6">
        <v>6.78</v>
      </c>
      <c r="K30" s="6">
        <v>28.36</v>
      </c>
      <c r="L30" s="6">
        <v>0</v>
      </c>
      <c r="M30" s="6">
        <v>0</v>
      </c>
    </row>
    <row r="31" spans="1:13" ht="15.75" customHeight="1" x14ac:dyDescent="0.2">
      <c r="A31" s="6">
        <v>29</v>
      </c>
      <c r="B31" s="34" t="s">
        <v>378</v>
      </c>
      <c r="C31" s="6">
        <v>10</v>
      </c>
      <c r="D31" s="6">
        <v>8</v>
      </c>
      <c r="E31" s="6">
        <v>19</v>
      </c>
      <c r="F31" s="6">
        <v>188</v>
      </c>
      <c r="G31" s="6">
        <v>11</v>
      </c>
      <c r="H31" s="35">
        <v>42125</v>
      </c>
      <c r="I31" s="6">
        <v>17.09</v>
      </c>
      <c r="J31" s="6">
        <v>9.89</v>
      </c>
      <c r="K31" s="6">
        <v>10.36</v>
      </c>
      <c r="L31" s="6">
        <v>0</v>
      </c>
      <c r="M31" s="6">
        <v>1</v>
      </c>
    </row>
    <row r="32" spans="1:13" ht="15.75" customHeight="1" x14ac:dyDescent="0.2">
      <c r="A32" s="6">
        <v>30</v>
      </c>
      <c r="B32" s="34" t="s">
        <v>253</v>
      </c>
      <c r="C32" s="6">
        <v>7</v>
      </c>
      <c r="D32" s="6">
        <v>7</v>
      </c>
      <c r="E32" s="6">
        <v>27</v>
      </c>
      <c r="F32" s="6">
        <v>237</v>
      </c>
      <c r="G32" s="6">
        <v>9</v>
      </c>
      <c r="H32" s="35">
        <v>12510</v>
      </c>
      <c r="I32" s="6">
        <v>26.33</v>
      </c>
      <c r="J32" s="6">
        <v>8.83</v>
      </c>
      <c r="K32" s="6">
        <v>17.88</v>
      </c>
      <c r="L32" s="6">
        <v>0</v>
      </c>
      <c r="M32" s="6">
        <v>0</v>
      </c>
    </row>
    <row r="33" spans="1:13" ht="15.75" customHeight="1" x14ac:dyDescent="0.2">
      <c r="A33" s="6">
        <v>31</v>
      </c>
      <c r="B33" s="34" t="s">
        <v>293</v>
      </c>
      <c r="C33" s="6">
        <v>9</v>
      </c>
      <c r="D33" s="6">
        <v>9</v>
      </c>
      <c r="E33" s="6">
        <v>33</v>
      </c>
      <c r="F33" s="6">
        <v>328</v>
      </c>
      <c r="G33" s="6">
        <v>9</v>
      </c>
      <c r="H33" s="33">
        <v>44869</v>
      </c>
      <c r="I33" s="6">
        <v>36.44</v>
      </c>
      <c r="J33" s="6">
        <v>9.93</v>
      </c>
      <c r="K33" s="6">
        <v>22</v>
      </c>
      <c r="L33" s="6">
        <v>0</v>
      </c>
      <c r="M33" s="6">
        <v>0</v>
      </c>
    </row>
    <row r="34" spans="1:13" ht="15.75" customHeight="1" x14ac:dyDescent="0.2">
      <c r="A34" s="6">
        <v>32</v>
      </c>
      <c r="B34" s="34" t="s">
        <v>206</v>
      </c>
      <c r="C34" s="6">
        <v>9</v>
      </c>
      <c r="D34" s="6">
        <v>9</v>
      </c>
      <c r="E34" s="6">
        <v>28</v>
      </c>
      <c r="F34" s="6">
        <v>269</v>
      </c>
      <c r="G34" s="6">
        <v>9</v>
      </c>
      <c r="H34" s="35">
        <v>15036</v>
      </c>
      <c r="I34" s="6">
        <v>29.88</v>
      </c>
      <c r="J34" s="6">
        <v>9.6</v>
      </c>
      <c r="K34" s="6">
        <v>18.66</v>
      </c>
      <c r="L34" s="6">
        <v>0</v>
      </c>
      <c r="M34" s="6">
        <v>0</v>
      </c>
    </row>
    <row r="35" spans="1:13" ht="15.75" customHeight="1" x14ac:dyDescent="0.2">
      <c r="A35" s="6">
        <v>33</v>
      </c>
      <c r="B35" s="34" t="s">
        <v>273</v>
      </c>
      <c r="C35" s="6">
        <v>14</v>
      </c>
      <c r="D35" s="6">
        <v>13</v>
      </c>
      <c r="E35" s="6">
        <v>37</v>
      </c>
      <c r="F35" s="6">
        <v>340</v>
      </c>
      <c r="G35" s="6">
        <v>8</v>
      </c>
      <c r="H35" s="35">
        <v>43160</v>
      </c>
      <c r="I35" s="6">
        <v>42.5</v>
      </c>
      <c r="J35" s="6">
        <v>9.18</v>
      </c>
      <c r="K35" s="6">
        <v>27.75</v>
      </c>
      <c r="L35" s="6">
        <v>0</v>
      </c>
      <c r="M35" s="6">
        <v>0</v>
      </c>
    </row>
    <row r="36" spans="1:13" ht="15.75" customHeight="1" x14ac:dyDescent="0.2">
      <c r="A36" s="6">
        <v>34</v>
      </c>
      <c r="B36" s="34" t="s">
        <v>598</v>
      </c>
      <c r="C36" s="6">
        <v>8</v>
      </c>
      <c r="D36" s="6">
        <v>8</v>
      </c>
      <c r="E36" s="6">
        <v>30</v>
      </c>
      <c r="F36" s="6">
        <v>247</v>
      </c>
      <c r="G36" s="6">
        <v>7</v>
      </c>
      <c r="H36" s="35">
        <v>47209</v>
      </c>
      <c r="I36" s="6">
        <v>35.28</v>
      </c>
      <c r="J36" s="6">
        <v>8.23</v>
      </c>
      <c r="K36" s="6">
        <v>25.71</v>
      </c>
      <c r="L36" s="6">
        <v>0</v>
      </c>
      <c r="M36" s="6">
        <v>0</v>
      </c>
    </row>
    <row r="37" spans="1:13" ht="15.75" customHeight="1" x14ac:dyDescent="0.2">
      <c r="A37" s="6">
        <v>35</v>
      </c>
      <c r="B37" s="34" t="s">
        <v>243</v>
      </c>
      <c r="C37" s="6">
        <v>5</v>
      </c>
      <c r="D37" s="6">
        <v>5</v>
      </c>
      <c r="E37" s="6">
        <v>20</v>
      </c>
      <c r="F37" s="6">
        <v>127</v>
      </c>
      <c r="G37" s="6">
        <v>7</v>
      </c>
      <c r="H37" s="35">
        <v>41730</v>
      </c>
      <c r="I37" s="6">
        <v>18.14</v>
      </c>
      <c r="J37" s="6">
        <v>6.35</v>
      </c>
      <c r="K37" s="6">
        <v>17.14</v>
      </c>
      <c r="L37" s="6">
        <v>1</v>
      </c>
      <c r="M37" s="6">
        <v>0</v>
      </c>
    </row>
    <row r="38" spans="1:13" ht="15.75" customHeight="1" x14ac:dyDescent="0.2">
      <c r="A38" s="6">
        <v>36</v>
      </c>
      <c r="B38" s="34" t="s">
        <v>563</v>
      </c>
      <c r="C38" s="6">
        <v>13</v>
      </c>
      <c r="D38" s="6">
        <v>13</v>
      </c>
      <c r="E38" s="6">
        <v>44</v>
      </c>
      <c r="F38" s="6">
        <v>331</v>
      </c>
      <c r="G38" s="6">
        <v>7</v>
      </c>
      <c r="H38" s="35">
        <v>12510</v>
      </c>
      <c r="I38" s="6">
        <v>47.28</v>
      </c>
      <c r="J38" s="6">
        <v>7.41</v>
      </c>
      <c r="K38" s="6">
        <v>38.28</v>
      </c>
      <c r="L38" s="6">
        <v>0</v>
      </c>
      <c r="M38" s="6">
        <v>0</v>
      </c>
    </row>
    <row r="39" spans="1:13" ht="15.75" customHeight="1" x14ac:dyDescent="0.2">
      <c r="A39" s="6">
        <v>37</v>
      </c>
      <c r="B39" s="34" t="s">
        <v>650</v>
      </c>
      <c r="C39" s="6">
        <v>11</v>
      </c>
      <c r="D39" s="6">
        <v>6</v>
      </c>
      <c r="E39" s="6">
        <v>14</v>
      </c>
      <c r="F39" s="6">
        <v>92</v>
      </c>
      <c r="G39" s="6">
        <v>7</v>
      </c>
      <c r="H39" s="33">
        <v>44745</v>
      </c>
      <c r="I39" s="6">
        <v>13.14</v>
      </c>
      <c r="J39" s="6">
        <v>6.57</v>
      </c>
      <c r="K39" s="6">
        <v>12</v>
      </c>
      <c r="L39" s="6">
        <v>0</v>
      </c>
      <c r="M39" s="6">
        <v>0</v>
      </c>
    </row>
    <row r="40" spans="1:13" ht="15.75" customHeight="1" x14ac:dyDescent="0.2">
      <c r="A40" s="6">
        <v>38</v>
      </c>
      <c r="B40" s="34" t="s">
        <v>376</v>
      </c>
      <c r="C40" s="6">
        <v>4</v>
      </c>
      <c r="D40" s="6">
        <v>4</v>
      </c>
      <c r="E40" s="6">
        <v>14</v>
      </c>
      <c r="F40" s="6">
        <v>109</v>
      </c>
      <c r="G40" s="6">
        <v>6</v>
      </c>
      <c r="H40" s="35">
        <v>42856</v>
      </c>
      <c r="I40" s="6">
        <v>18.16</v>
      </c>
      <c r="J40" s="6">
        <v>7.78</v>
      </c>
      <c r="K40" s="6">
        <v>14</v>
      </c>
      <c r="L40" s="6">
        <v>1</v>
      </c>
      <c r="M40" s="6">
        <v>0</v>
      </c>
    </row>
    <row r="41" spans="1:13" ht="15.75" customHeight="1" x14ac:dyDescent="0.2">
      <c r="A41" s="6">
        <v>39</v>
      </c>
      <c r="B41" s="34" t="s">
        <v>123</v>
      </c>
      <c r="C41" s="6">
        <v>11</v>
      </c>
      <c r="D41" s="6">
        <v>11</v>
      </c>
      <c r="E41" s="6">
        <v>42</v>
      </c>
      <c r="F41" s="6">
        <v>335</v>
      </c>
      <c r="G41" s="6">
        <v>6</v>
      </c>
      <c r="H41" s="35">
        <v>43586</v>
      </c>
      <c r="I41" s="6">
        <v>55.83</v>
      </c>
      <c r="J41" s="6">
        <v>7.97</v>
      </c>
      <c r="K41" s="6">
        <v>42</v>
      </c>
      <c r="L41" s="6">
        <v>0</v>
      </c>
      <c r="M41" s="6">
        <v>0</v>
      </c>
    </row>
    <row r="42" spans="1:13" ht="15.75" customHeight="1" x14ac:dyDescent="0.2">
      <c r="A42" s="6">
        <v>40</v>
      </c>
      <c r="B42" s="34" t="s">
        <v>229</v>
      </c>
      <c r="C42" s="6">
        <v>15</v>
      </c>
      <c r="D42" s="6">
        <v>10</v>
      </c>
      <c r="E42" s="6">
        <v>25</v>
      </c>
      <c r="F42" s="6">
        <v>161</v>
      </c>
      <c r="G42" s="6">
        <v>6</v>
      </c>
      <c r="H42" s="33">
        <v>44745</v>
      </c>
      <c r="I42" s="6">
        <v>26.83</v>
      </c>
      <c r="J42" s="6">
        <v>6.35</v>
      </c>
      <c r="K42" s="6">
        <v>25.33</v>
      </c>
      <c r="L42" s="6">
        <v>0</v>
      </c>
      <c r="M42" s="6">
        <v>0</v>
      </c>
    </row>
    <row r="43" spans="1:13" ht="15.75" customHeight="1" x14ac:dyDescent="0.2">
      <c r="A43" s="6">
        <v>41</v>
      </c>
      <c r="B43" s="34" t="s">
        <v>1965</v>
      </c>
      <c r="C43" s="6">
        <v>3</v>
      </c>
      <c r="D43" s="6">
        <v>3</v>
      </c>
      <c r="E43" s="6">
        <v>12</v>
      </c>
      <c r="F43" s="6">
        <v>125</v>
      </c>
      <c r="G43" s="6">
        <v>5</v>
      </c>
      <c r="H43" s="33">
        <v>44838</v>
      </c>
      <c r="I43" s="6">
        <v>25</v>
      </c>
      <c r="J43" s="6">
        <v>10.41</v>
      </c>
      <c r="K43" s="6">
        <v>14.4</v>
      </c>
      <c r="L43" s="6">
        <v>0</v>
      </c>
      <c r="M43" s="6">
        <v>0</v>
      </c>
    </row>
    <row r="44" spans="1:13" ht="15.75" customHeight="1" x14ac:dyDescent="0.2">
      <c r="A44" s="6">
        <v>42</v>
      </c>
      <c r="B44" s="34" t="s">
        <v>134</v>
      </c>
      <c r="C44" s="6">
        <v>3</v>
      </c>
      <c r="D44" s="6">
        <v>3</v>
      </c>
      <c r="E44" s="6">
        <v>11</v>
      </c>
      <c r="F44" s="6">
        <v>82</v>
      </c>
      <c r="G44" s="6">
        <v>5</v>
      </c>
      <c r="H44" s="35">
        <v>13210</v>
      </c>
      <c r="I44" s="6">
        <v>16.399999999999999</v>
      </c>
      <c r="J44" s="6">
        <v>7.45</v>
      </c>
      <c r="K44" s="6">
        <v>13.2</v>
      </c>
      <c r="L44" s="6">
        <v>0</v>
      </c>
      <c r="M44" s="6">
        <v>0</v>
      </c>
    </row>
    <row r="45" spans="1:13" ht="15.75" customHeight="1" x14ac:dyDescent="0.2">
      <c r="A45" s="6">
        <v>43</v>
      </c>
      <c r="B45" s="34" t="s">
        <v>202</v>
      </c>
      <c r="C45" s="6">
        <v>13</v>
      </c>
      <c r="D45" s="6">
        <v>12</v>
      </c>
      <c r="E45" s="6">
        <v>33</v>
      </c>
      <c r="F45" s="6">
        <v>265</v>
      </c>
      <c r="G45" s="6">
        <v>5</v>
      </c>
      <c r="H45" s="35">
        <v>41699</v>
      </c>
      <c r="I45" s="6">
        <v>53</v>
      </c>
      <c r="J45" s="6">
        <v>7.98</v>
      </c>
      <c r="K45" s="6">
        <v>39.799999999999997</v>
      </c>
      <c r="L45" s="6">
        <v>0</v>
      </c>
      <c r="M45" s="6">
        <v>0</v>
      </c>
    </row>
    <row r="46" spans="1:13" ht="15.75" customHeight="1" x14ac:dyDescent="0.2">
      <c r="A46" s="6">
        <v>44</v>
      </c>
      <c r="B46" s="34" t="s">
        <v>662</v>
      </c>
      <c r="C46" s="6">
        <v>3</v>
      </c>
      <c r="D46" s="6">
        <v>3</v>
      </c>
      <c r="E46" s="6">
        <v>9</v>
      </c>
      <c r="F46" s="6">
        <v>66</v>
      </c>
      <c r="G46" s="6">
        <v>5</v>
      </c>
      <c r="H46" s="33">
        <v>44898</v>
      </c>
      <c r="I46" s="6">
        <v>13.2</v>
      </c>
      <c r="J46" s="6">
        <v>7.33</v>
      </c>
      <c r="K46" s="6">
        <v>10.8</v>
      </c>
      <c r="L46" s="6">
        <v>0</v>
      </c>
      <c r="M46" s="6">
        <v>0</v>
      </c>
    </row>
    <row r="47" spans="1:13" ht="15.75" customHeight="1" x14ac:dyDescent="0.2">
      <c r="A47" s="6">
        <v>45</v>
      </c>
      <c r="B47" s="34" t="s">
        <v>167</v>
      </c>
      <c r="C47" s="6">
        <v>7</v>
      </c>
      <c r="D47" s="6">
        <v>7</v>
      </c>
      <c r="E47" s="6">
        <v>23</v>
      </c>
      <c r="F47" s="6">
        <v>139</v>
      </c>
      <c r="G47" s="6">
        <v>5</v>
      </c>
      <c r="H47" s="35">
        <v>43525</v>
      </c>
      <c r="I47" s="6">
        <v>27.8</v>
      </c>
      <c r="J47" s="6">
        <v>6.04</v>
      </c>
      <c r="K47" s="6">
        <v>27.6</v>
      </c>
      <c r="L47" s="6">
        <v>0</v>
      </c>
      <c r="M47" s="6">
        <v>0</v>
      </c>
    </row>
    <row r="48" spans="1:13" ht="15.75" customHeight="1" x14ac:dyDescent="0.2">
      <c r="A48" s="6">
        <v>46</v>
      </c>
      <c r="B48" s="34" t="s">
        <v>485</v>
      </c>
      <c r="C48" s="6">
        <v>14</v>
      </c>
      <c r="D48" s="6">
        <v>9</v>
      </c>
      <c r="E48" s="6">
        <v>13</v>
      </c>
      <c r="F48" s="6">
        <v>95</v>
      </c>
      <c r="G48" s="6">
        <v>5</v>
      </c>
      <c r="H48" s="35">
        <v>16163</v>
      </c>
      <c r="I48" s="6">
        <v>19</v>
      </c>
      <c r="J48" s="6">
        <v>7.21</v>
      </c>
      <c r="K48" s="6">
        <v>15.8</v>
      </c>
      <c r="L48" s="6">
        <v>0</v>
      </c>
      <c r="M48" s="6">
        <v>0</v>
      </c>
    </row>
    <row r="49" spans="1:13" ht="15.75" customHeight="1" x14ac:dyDescent="0.2">
      <c r="A49" s="6">
        <v>47</v>
      </c>
      <c r="B49" s="34" t="s">
        <v>656</v>
      </c>
      <c r="C49" s="6">
        <v>7</v>
      </c>
      <c r="D49" s="6">
        <v>7</v>
      </c>
      <c r="E49" s="6">
        <v>27</v>
      </c>
      <c r="F49" s="6">
        <v>219</v>
      </c>
      <c r="G49" s="6">
        <v>5</v>
      </c>
      <c r="H49" s="35">
        <v>44256</v>
      </c>
      <c r="I49" s="6">
        <v>43.8</v>
      </c>
      <c r="J49" s="6">
        <v>8.11</v>
      </c>
      <c r="K49" s="6">
        <v>32.4</v>
      </c>
      <c r="L49" s="6">
        <v>0</v>
      </c>
      <c r="M49" s="6">
        <v>0</v>
      </c>
    </row>
    <row r="50" spans="1:13" ht="15.75" customHeight="1" x14ac:dyDescent="0.2">
      <c r="A50" s="6">
        <v>48</v>
      </c>
      <c r="B50" s="34" t="s">
        <v>82</v>
      </c>
      <c r="C50" s="6">
        <v>8</v>
      </c>
      <c r="D50" s="6">
        <v>6</v>
      </c>
      <c r="E50" s="6">
        <v>10</v>
      </c>
      <c r="F50" s="6">
        <v>64</v>
      </c>
      <c r="G50" s="6">
        <v>4</v>
      </c>
      <c r="H50" s="33">
        <v>44653</v>
      </c>
      <c r="I50" s="6">
        <v>16</v>
      </c>
      <c r="J50" s="6">
        <v>6.4</v>
      </c>
      <c r="K50" s="6">
        <v>15</v>
      </c>
      <c r="L50" s="6">
        <v>0</v>
      </c>
      <c r="M50" s="6">
        <v>0</v>
      </c>
    </row>
    <row r="51" spans="1:13" ht="15.75" customHeight="1" x14ac:dyDescent="0.2">
      <c r="A51" s="6">
        <v>49</v>
      </c>
      <c r="B51" s="34" t="s">
        <v>208</v>
      </c>
      <c r="C51" s="6">
        <v>7</v>
      </c>
      <c r="D51" s="6">
        <v>5</v>
      </c>
      <c r="E51" s="6">
        <v>14</v>
      </c>
      <c r="F51" s="6">
        <v>101</v>
      </c>
      <c r="G51" s="6">
        <v>4</v>
      </c>
      <c r="H51" s="35">
        <v>41306</v>
      </c>
      <c r="I51" s="6">
        <v>25.25</v>
      </c>
      <c r="J51" s="6">
        <v>7.21</v>
      </c>
      <c r="K51" s="6">
        <v>21</v>
      </c>
      <c r="L51" s="6">
        <v>0</v>
      </c>
      <c r="M51" s="6">
        <v>0</v>
      </c>
    </row>
    <row r="52" spans="1:13" ht="15.75" customHeight="1" x14ac:dyDescent="0.2">
      <c r="A52" s="6">
        <v>50</v>
      </c>
      <c r="B52" s="34" t="s">
        <v>181</v>
      </c>
      <c r="C52" s="6">
        <v>6</v>
      </c>
      <c r="D52" s="6">
        <v>6</v>
      </c>
      <c r="E52" s="6">
        <v>22</v>
      </c>
      <c r="F52" s="6">
        <v>168</v>
      </c>
      <c r="G52" s="6">
        <v>4</v>
      </c>
      <c r="H52" s="35">
        <v>45778</v>
      </c>
      <c r="I52" s="6">
        <v>42</v>
      </c>
      <c r="J52" s="6">
        <v>7.63</v>
      </c>
      <c r="K52" s="6">
        <v>33</v>
      </c>
      <c r="L52" s="6">
        <v>0</v>
      </c>
      <c r="M52" s="6">
        <v>0</v>
      </c>
    </row>
    <row r="53" spans="1:13" ht="15.75" customHeight="1" x14ac:dyDescent="0.2">
      <c r="A53" s="6">
        <v>51</v>
      </c>
      <c r="B53" s="34" t="s">
        <v>332</v>
      </c>
      <c r="C53" s="6">
        <v>3</v>
      </c>
      <c r="D53" s="6">
        <v>3</v>
      </c>
      <c r="E53" s="6">
        <v>11</v>
      </c>
      <c r="F53" s="6">
        <v>104</v>
      </c>
      <c r="G53" s="6">
        <v>4</v>
      </c>
      <c r="H53" s="35">
        <v>47178</v>
      </c>
      <c r="I53" s="6">
        <v>26</v>
      </c>
      <c r="J53" s="6">
        <v>9.17</v>
      </c>
      <c r="K53" s="6">
        <v>17</v>
      </c>
      <c r="L53" s="6">
        <v>0</v>
      </c>
      <c r="M53" s="6">
        <v>0</v>
      </c>
    </row>
    <row r="54" spans="1:13" ht="15.75" customHeight="1" x14ac:dyDescent="0.2">
      <c r="A54" s="6">
        <v>52</v>
      </c>
      <c r="B54" s="34" t="s">
        <v>131</v>
      </c>
      <c r="C54" s="6">
        <v>4</v>
      </c>
      <c r="D54" s="6">
        <v>4</v>
      </c>
      <c r="E54" s="6">
        <v>12</v>
      </c>
      <c r="F54" s="6">
        <v>96</v>
      </c>
      <c r="G54" s="6">
        <v>4</v>
      </c>
      <c r="H54" s="33">
        <v>44869</v>
      </c>
      <c r="I54" s="6">
        <v>24</v>
      </c>
      <c r="J54" s="6">
        <v>8</v>
      </c>
      <c r="K54" s="6">
        <v>18</v>
      </c>
      <c r="L54" s="6">
        <v>0</v>
      </c>
      <c r="M54" s="6">
        <v>0</v>
      </c>
    </row>
    <row r="55" spans="1:13" ht="15.75" customHeight="1" x14ac:dyDescent="0.2">
      <c r="A55" s="6">
        <v>53</v>
      </c>
      <c r="B55" s="34" t="s">
        <v>198</v>
      </c>
      <c r="C55" s="6">
        <v>4</v>
      </c>
      <c r="D55" s="6">
        <v>4</v>
      </c>
      <c r="E55" s="6">
        <v>14</v>
      </c>
      <c r="F55" s="6">
        <v>124</v>
      </c>
      <c r="G55" s="6">
        <v>4</v>
      </c>
      <c r="H55" s="35">
        <v>47150</v>
      </c>
      <c r="I55" s="6">
        <v>31</v>
      </c>
      <c r="J55" s="6">
        <v>8.85</v>
      </c>
      <c r="K55" s="6">
        <v>21</v>
      </c>
      <c r="L55" s="6">
        <v>0</v>
      </c>
      <c r="M55" s="6">
        <v>0</v>
      </c>
    </row>
    <row r="56" spans="1:13" ht="15.75" customHeight="1" x14ac:dyDescent="0.2">
      <c r="A56" s="6">
        <v>54</v>
      </c>
      <c r="B56" s="34" t="s">
        <v>236</v>
      </c>
      <c r="C56" s="6">
        <v>5</v>
      </c>
      <c r="D56" s="6">
        <v>5</v>
      </c>
      <c r="E56" s="6">
        <v>10</v>
      </c>
      <c r="F56" s="6">
        <v>45</v>
      </c>
      <c r="G56" s="6">
        <v>4</v>
      </c>
      <c r="H56" s="33">
        <v>44898</v>
      </c>
      <c r="I56" s="6">
        <v>11.25</v>
      </c>
      <c r="J56" s="6">
        <v>4.5</v>
      </c>
      <c r="K56" s="6">
        <v>15</v>
      </c>
      <c r="L56" s="6">
        <v>0</v>
      </c>
      <c r="M56" s="6">
        <v>0</v>
      </c>
    </row>
    <row r="57" spans="1:13" ht="15.75" customHeight="1" x14ac:dyDescent="0.2">
      <c r="A57" s="6">
        <v>55</v>
      </c>
      <c r="B57" s="34" t="s">
        <v>137</v>
      </c>
      <c r="C57" s="6">
        <v>9</v>
      </c>
      <c r="D57" s="6">
        <v>9</v>
      </c>
      <c r="E57" s="6">
        <v>16</v>
      </c>
      <c r="F57" s="6">
        <v>155</v>
      </c>
      <c r="G57" s="6">
        <v>4</v>
      </c>
      <c r="H57" s="33">
        <v>44836</v>
      </c>
      <c r="I57" s="6">
        <v>38.75</v>
      </c>
      <c r="J57" s="6">
        <v>9.3000000000000007</v>
      </c>
      <c r="K57" s="6">
        <v>25</v>
      </c>
      <c r="L57" s="6">
        <v>0</v>
      </c>
      <c r="M57" s="6">
        <v>0</v>
      </c>
    </row>
    <row r="58" spans="1:13" ht="15.75" customHeight="1" x14ac:dyDescent="0.2">
      <c r="A58" s="6">
        <v>56</v>
      </c>
      <c r="B58" s="34" t="s">
        <v>283</v>
      </c>
      <c r="C58" s="6">
        <v>5</v>
      </c>
      <c r="D58" s="6">
        <v>5</v>
      </c>
      <c r="E58" s="6">
        <v>17</v>
      </c>
      <c r="F58" s="6">
        <v>169</v>
      </c>
      <c r="G58" s="6">
        <v>4</v>
      </c>
      <c r="H58" s="35">
        <v>47119</v>
      </c>
      <c r="I58" s="6">
        <v>42.25</v>
      </c>
      <c r="J58" s="6">
        <v>9.94</v>
      </c>
      <c r="K58" s="6">
        <v>25.5</v>
      </c>
      <c r="L58" s="6">
        <v>0</v>
      </c>
      <c r="M58" s="6">
        <v>0</v>
      </c>
    </row>
    <row r="59" spans="1:13" ht="15.75" customHeight="1" x14ac:dyDescent="0.2">
      <c r="A59" s="6">
        <v>57</v>
      </c>
      <c r="B59" s="34" t="s">
        <v>305</v>
      </c>
      <c r="C59" s="6">
        <v>8</v>
      </c>
      <c r="D59" s="6">
        <v>8</v>
      </c>
      <c r="E59" s="6">
        <v>26</v>
      </c>
      <c r="F59" s="6">
        <v>187</v>
      </c>
      <c r="G59" s="6">
        <v>4</v>
      </c>
      <c r="H59" s="35">
        <v>42795</v>
      </c>
      <c r="I59" s="6">
        <v>46.75</v>
      </c>
      <c r="J59" s="6">
        <v>7.19</v>
      </c>
      <c r="K59" s="6">
        <v>39</v>
      </c>
      <c r="L59" s="6">
        <v>0</v>
      </c>
      <c r="M59" s="6">
        <v>0</v>
      </c>
    </row>
    <row r="60" spans="1:13" ht="15.75" customHeight="1" x14ac:dyDescent="0.2">
      <c r="A60" s="6">
        <v>58</v>
      </c>
      <c r="B60" s="34" t="s">
        <v>347</v>
      </c>
      <c r="C60" s="6">
        <v>6</v>
      </c>
      <c r="D60" s="6">
        <v>6</v>
      </c>
      <c r="E60" s="6">
        <v>16</v>
      </c>
      <c r="F60" s="6">
        <v>118</v>
      </c>
      <c r="G60" s="6">
        <v>3</v>
      </c>
      <c r="H60" s="35">
        <v>42430</v>
      </c>
      <c r="I60" s="6">
        <v>39.33</v>
      </c>
      <c r="J60" s="6">
        <v>7.37</v>
      </c>
      <c r="K60" s="6">
        <v>32</v>
      </c>
      <c r="L60" s="6">
        <v>0</v>
      </c>
      <c r="M60" s="6">
        <v>0</v>
      </c>
    </row>
    <row r="61" spans="1:13" ht="15.75" customHeight="1" x14ac:dyDescent="0.2">
      <c r="A61" s="6">
        <v>59</v>
      </c>
      <c r="B61" s="34" t="s">
        <v>341</v>
      </c>
      <c r="C61" s="6">
        <v>10</v>
      </c>
      <c r="D61" s="6">
        <v>4</v>
      </c>
      <c r="E61" s="6">
        <v>8</v>
      </c>
      <c r="F61" s="6">
        <v>69</v>
      </c>
      <c r="G61" s="6">
        <v>3</v>
      </c>
      <c r="H61" s="35">
        <v>47150</v>
      </c>
      <c r="I61" s="6">
        <v>23</v>
      </c>
      <c r="J61" s="6">
        <v>8.11</v>
      </c>
      <c r="K61" s="6">
        <v>17</v>
      </c>
      <c r="L61" s="6">
        <v>0</v>
      </c>
      <c r="M61" s="6">
        <v>0</v>
      </c>
    </row>
    <row r="62" spans="1:13" ht="15.75" customHeight="1" x14ac:dyDescent="0.2">
      <c r="A62" s="6">
        <v>60</v>
      </c>
      <c r="B62" s="34" t="s">
        <v>295</v>
      </c>
      <c r="C62" s="6">
        <v>7</v>
      </c>
      <c r="D62" s="6">
        <v>7</v>
      </c>
      <c r="E62" s="6">
        <v>23</v>
      </c>
      <c r="F62" s="6">
        <v>203</v>
      </c>
      <c r="G62" s="6">
        <v>3</v>
      </c>
      <c r="H62" s="35">
        <v>43922</v>
      </c>
      <c r="I62" s="6">
        <v>67.66</v>
      </c>
      <c r="J62" s="6">
        <v>8.6300000000000008</v>
      </c>
      <c r="K62" s="6">
        <v>47</v>
      </c>
      <c r="L62" s="6">
        <v>0</v>
      </c>
      <c r="M62" s="6">
        <v>0</v>
      </c>
    </row>
    <row r="63" spans="1:13" ht="15.75" customHeight="1" x14ac:dyDescent="0.2">
      <c r="A63" s="6">
        <v>61</v>
      </c>
      <c r="B63" s="34" t="s">
        <v>83</v>
      </c>
      <c r="C63" s="6">
        <v>4</v>
      </c>
      <c r="D63" s="6">
        <v>4</v>
      </c>
      <c r="E63" s="6">
        <v>14</v>
      </c>
      <c r="F63" s="6">
        <v>131</v>
      </c>
      <c r="G63" s="6">
        <v>3</v>
      </c>
      <c r="H63" s="35">
        <v>44228</v>
      </c>
      <c r="I63" s="6">
        <v>43.66</v>
      </c>
      <c r="J63" s="6">
        <v>9.35</v>
      </c>
      <c r="K63" s="6">
        <v>28</v>
      </c>
      <c r="L63" s="6">
        <v>0</v>
      </c>
      <c r="M63" s="6">
        <v>0</v>
      </c>
    </row>
    <row r="64" spans="1:13" ht="15.75" customHeight="1" x14ac:dyDescent="0.2">
      <c r="A64" s="6">
        <v>62</v>
      </c>
      <c r="B64" s="34" t="s">
        <v>330</v>
      </c>
      <c r="C64" s="6">
        <v>3</v>
      </c>
      <c r="D64" s="6">
        <v>3</v>
      </c>
      <c r="E64" s="6">
        <v>12</v>
      </c>
      <c r="F64" s="6">
        <v>95</v>
      </c>
      <c r="G64" s="6">
        <v>3</v>
      </c>
      <c r="H64" s="35">
        <v>45352</v>
      </c>
      <c r="I64" s="6">
        <v>31.66</v>
      </c>
      <c r="J64" s="6">
        <v>7.91</v>
      </c>
      <c r="K64" s="6">
        <v>24</v>
      </c>
      <c r="L64" s="6">
        <v>0</v>
      </c>
      <c r="M64" s="6">
        <v>0</v>
      </c>
    </row>
    <row r="65" spans="1:13" ht="15.75" customHeight="1" x14ac:dyDescent="0.2">
      <c r="A65" s="6">
        <v>63</v>
      </c>
      <c r="B65" s="34" t="s">
        <v>343</v>
      </c>
      <c r="C65" s="6">
        <v>7</v>
      </c>
      <c r="D65" s="6">
        <v>5</v>
      </c>
      <c r="E65" s="6">
        <v>11</v>
      </c>
      <c r="F65" s="6">
        <v>100</v>
      </c>
      <c r="G65" s="6">
        <v>3</v>
      </c>
      <c r="H65" s="35">
        <v>43497</v>
      </c>
      <c r="I65" s="6">
        <v>33.33</v>
      </c>
      <c r="J65" s="6">
        <v>9.09</v>
      </c>
      <c r="K65" s="6">
        <v>22</v>
      </c>
      <c r="L65" s="6">
        <v>0</v>
      </c>
      <c r="M65" s="6">
        <v>0</v>
      </c>
    </row>
    <row r="66" spans="1:13" ht="15.75" customHeight="1" x14ac:dyDescent="0.2">
      <c r="A66" s="6">
        <v>64</v>
      </c>
      <c r="B66" s="34" t="s">
        <v>182</v>
      </c>
      <c r="C66" s="6">
        <v>3</v>
      </c>
      <c r="D66" s="6">
        <v>3</v>
      </c>
      <c r="E66" s="6">
        <v>11</v>
      </c>
      <c r="F66" s="6">
        <v>117</v>
      </c>
      <c r="G66" s="6">
        <v>3</v>
      </c>
      <c r="H66" s="35">
        <v>15008</v>
      </c>
      <c r="I66" s="6">
        <v>39</v>
      </c>
      <c r="J66" s="6">
        <v>10.63</v>
      </c>
      <c r="K66" s="6">
        <v>22</v>
      </c>
      <c r="L66" s="6">
        <v>0</v>
      </c>
      <c r="M66" s="6">
        <v>0</v>
      </c>
    </row>
    <row r="67" spans="1:13" ht="15.75" customHeight="1" x14ac:dyDescent="0.2">
      <c r="A67" s="6">
        <v>65</v>
      </c>
      <c r="B67" s="34" t="s">
        <v>163</v>
      </c>
      <c r="C67" s="6">
        <v>15</v>
      </c>
      <c r="D67" s="6">
        <v>6</v>
      </c>
      <c r="E67" s="6">
        <v>16</v>
      </c>
      <c r="F67" s="6">
        <v>135</v>
      </c>
      <c r="G67" s="6">
        <v>3</v>
      </c>
      <c r="H67" s="35">
        <v>42036</v>
      </c>
      <c r="I67" s="6">
        <v>45</v>
      </c>
      <c r="J67" s="6">
        <v>8.43</v>
      </c>
      <c r="K67" s="6">
        <v>32</v>
      </c>
      <c r="L67" s="6">
        <v>0</v>
      </c>
      <c r="M67" s="6">
        <v>0</v>
      </c>
    </row>
    <row r="68" spans="1:13" ht="15.75" customHeight="1" x14ac:dyDescent="0.2">
      <c r="A68" s="6">
        <v>66</v>
      </c>
      <c r="B68" s="34" t="s">
        <v>668</v>
      </c>
      <c r="C68" s="6">
        <v>5</v>
      </c>
      <c r="D68" s="6">
        <v>5</v>
      </c>
      <c r="E68" s="6">
        <v>15</v>
      </c>
      <c r="F68" s="6">
        <v>135</v>
      </c>
      <c r="G68" s="6">
        <v>3</v>
      </c>
      <c r="H68" s="35">
        <v>46388</v>
      </c>
      <c r="I68" s="6">
        <v>45</v>
      </c>
      <c r="J68" s="6">
        <v>9</v>
      </c>
      <c r="K68" s="6">
        <v>30</v>
      </c>
      <c r="L68" s="6">
        <v>0</v>
      </c>
      <c r="M68" s="6">
        <v>0</v>
      </c>
    </row>
    <row r="69" spans="1:13" ht="15.75" customHeight="1" x14ac:dyDescent="0.2">
      <c r="A69" s="6">
        <v>67</v>
      </c>
      <c r="B69" s="34" t="s">
        <v>609</v>
      </c>
      <c r="C69" s="6">
        <v>2</v>
      </c>
      <c r="D69" s="6">
        <v>2</v>
      </c>
      <c r="E69" s="6">
        <v>8</v>
      </c>
      <c r="F69" s="6">
        <v>69</v>
      </c>
      <c r="G69" s="6">
        <v>2</v>
      </c>
      <c r="H69" s="35">
        <v>45323</v>
      </c>
      <c r="I69" s="6">
        <v>34.5</v>
      </c>
      <c r="J69" s="6">
        <v>8.6199999999999992</v>
      </c>
      <c r="K69" s="6">
        <v>24</v>
      </c>
      <c r="L69" s="6">
        <v>0</v>
      </c>
      <c r="M69" s="6">
        <v>0</v>
      </c>
    </row>
    <row r="70" spans="1:13" ht="15.75" customHeight="1" x14ac:dyDescent="0.2">
      <c r="A70" s="6">
        <v>68</v>
      </c>
      <c r="B70" s="34" t="s">
        <v>180</v>
      </c>
      <c r="C70" s="6">
        <v>5</v>
      </c>
      <c r="D70" s="6">
        <v>5</v>
      </c>
      <c r="E70" s="6">
        <v>17</v>
      </c>
      <c r="F70" s="6">
        <v>130</v>
      </c>
      <c r="G70" s="6">
        <v>2</v>
      </c>
      <c r="H70" s="35">
        <v>44927</v>
      </c>
      <c r="I70" s="6">
        <v>65</v>
      </c>
      <c r="J70" s="6">
        <v>7.64</v>
      </c>
      <c r="K70" s="6">
        <v>51</v>
      </c>
      <c r="L70" s="6">
        <v>0</v>
      </c>
      <c r="M70" s="6">
        <v>0</v>
      </c>
    </row>
    <row r="71" spans="1:13" ht="15.75" customHeight="1" x14ac:dyDescent="0.2">
      <c r="A71" s="6">
        <v>69</v>
      </c>
      <c r="B71" s="34" t="s">
        <v>454</v>
      </c>
      <c r="C71" s="6">
        <v>1</v>
      </c>
      <c r="D71" s="6">
        <v>1</v>
      </c>
      <c r="E71" s="6">
        <v>4</v>
      </c>
      <c r="F71" s="6">
        <v>16</v>
      </c>
      <c r="G71" s="6">
        <v>2</v>
      </c>
      <c r="H71" s="33">
        <v>44899</v>
      </c>
      <c r="I71" s="6">
        <v>8</v>
      </c>
      <c r="J71" s="6">
        <v>4</v>
      </c>
      <c r="K71" s="6">
        <v>12</v>
      </c>
      <c r="L71" s="6">
        <v>0</v>
      </c>
      <c r="M71" s="6">
        <v>0</v>
      </c>
    </row>
    <row r="72" spans="1:13" ht="15.75" customHeight="1" x14ac:dyDescent="0.2">
      <c r="A72" s="6">
        <v>70</v>
      </c>
      <c r="B72" s="34" t="s">
        <v>655</v>
      </c>
      <c r="C72" s="6">
        <v>3</v>
      </c>
      <c r="D72" s="6">
        <v>3</v>
      </c>
      <c r="E72" s="6">
        <v>12</v>
      </c>
      <c r="F72" s="6">
        <v>96</v>
      </c>
      <c r="G72" s="6">
        <v>2</v>
      </c>
      <c r="H72" s="35">
        <v>44197</v>
      </c>
      <c r="I72" s="6">
        <v>48</v>
      </c>
      <c r="J72" s="6">
        <v>8</v>
      </c>
      <c r="K72" s="6">
        <v>36</v>
      </c>
      <c r="L72" s="6">
        <v>0</v>
      </c>
      <c r="M72" s="6">
        <v>0</v>
      </c>
    </row>
    <row r="73" spans="1:13" ht="15.75" customHeight="1" x14ac:dyDescent="0.2">
      <c r="A73" s="6">
        <v>71</v>
      </c>
      <c r="B73" s="34" t="s">
        <v>221</v>
      </c>
      <c r="C73" s="6">
        <v>2</v>
      </c>
      <c r="D73" s="6">
        <v>2</v>
      </c>
      <c r="E73" s="6">
        <v>6</v>
      </c>
      <c r="F73" s="6">
        <v>45</v>
      </c>
      <c r="G73" s="6">
        <v>2</v>
      </c>
      <c r="H73" s="35">
        <v>46784</v>
      </c>
      <c r="I73" s="6">
        <v>22.5</v>
      </c>
      <c r="J73" s="6">
        <v>7.5</v>
      </c>
      <c r="K73" s="6">
        <v>18</v>
      </c>
      <c r="L73" s="6">
        <v>0</v>
      </c>
      <c r="M73" s="6">
        <v>0</v>
      </c>
    </row>
    <row r="74" spans="1:13" ht="15.75" customHeight="1" x14ac:dyDescent="0.2">
      <c r="A74" s="6">
        <v>72</v>
      </c>
      <c r="B74" s="34" t="s">
        <v>222</v>
      </c>
      <c r="C74" s="6">
        <v>10</v>
      </c>
      <c r="D74" s="6">
        <v>8</v>
      </c>
      <c r="E74" s="6">
        <v>11</v>
      </c>
      <c r="F74" s="6">
        <v>117</v>
      </c>
      <c r="G74" s="6">
        <v>2</v>
      </c>
      <c r="H74" s="35">
        <v>42095</v>
      </c>
      <c r="I74" s="6">
        <v>58.5</v>
      </c>
      <c r="J74" s="6">
        <v>10.47</v>
      </c>
      <c r="K74" s="6">
        <v>33.5</v>
      </c>
      <c r="L74" s="6">
        <v>0</v>
      </c>
      <c r="M74" s="6">
        <v>0</v>
      </c>
    </row>
    <row r="75" spans="1:13" ht="15.75" customHeight="1" x14ac:dyDescent="0.2">
      <c r="A75" s="6">
        <v>73</v>
      </c>
      <c r="B75" s="34" t="s">
        <v>230</v>
      </c>
      <c r="C75" s="6">
        <v>3</v>
      </c>
      <c r="D75" s="6">
        <v>3</v>
      </c>
      <c r="E75" s="6">
        <v>8</v>
      </c>
      <c r="F75" s="6">
        <v>86</v>
      </c>
      <c r="G75" s="6">
        <v>2</v>
      </c>
      <c r="H75" s="33">
        <v>44869</v>
      </c>
      <c r="I75" s="6">
        <v>43</v>
      </c>
      <c r="J75" s="6">
        <v>10.75</v>
      </c>
      <c r="K75" s="6">
        <v>24</v>
      </c>
      <c r="L75" s="6">
        <v>0</v>
      </c>
      <c r="M75" s="6">
        <v>0</v>
      </c>
    </row>
    <row r="76" spans="1:13" ht="15.75" customHeight="1" x14ac:dyDescent="0.2">
      <c r="A76" s="6">
        <v>74</v>
      </c>
      <c r="B76" s="34" t="s">
        <v>674</v>
      </c>
      <c r="C76" s="6">
        <v>1</v>
      </c>
      <c r="D76" s="6">
        <v>1</v>
      </c>
      <c r="E76" s="6">
        <v>4</v>
      </c>
      <c r="F76" s="6">
        <v>29</v>
      </c>
      <c r="G76" s="6">
        <v>2</v>
      </c>
      <c r="H76" s="35">
        <v>46447</v>
      </c>
      <c r="I76" s="6">
        <v>14.5</v>
      </c>
      <c r="J76" s="6">
        <v>7.25</v>
      </c>
      <c r="K76" s="6">
        <v>12</v>
      </c>
      <c r="L76" s="6">
        <v>0</v>
      </c>
      <c r="M76" s="6">
        <v>0</v>
      </c>
    </row>
    <row r="77" spans="1:13" ht="15.75" customHeight="1" x14ac:dyDescent="0.2">
      <c r="A77" s="6">
        <v>75</v>
      </c>
      <c r="B77" s="34" t="s">
        <v>146</v>
      </c>
      <c r="C77" s="6">
        <v>12</v>
      </c>
      <c r="D77" s="6">
        <v>7</v>
      </c>
      <c r="E77" s="6">
        <v>16</v>
      </c>
      <c r="F77" s="6">
        <v>136</v>
      </c>
      <c r="G77" s="6">
        <v>2</v>
      </c>
      <c r="H77" s="35">
        <v>42401</v>
      </c>
      <c r="I77" s="6">
        <v>68</v>
      </c>
      <c r="J77" s="6">
        <v>8.5</v>
      </c>
      <c r="K77" s="6">
        <v>48</v>
      </c>
      <c r="L77" s="6">
        <v>0</v>
      </c>
      <c r="M77" s="6">
        <v>0</v>
      </c>
    </row>
    <row r="78" spans="1:13" ht="15.75" customHeight="1" x14ac:dyDescent="0.2">
      <c r="A78" s="6">
        <v>76</v>
      </c>
      <c r="B78" s="34" t="s">
        <v>159</v>
      </c>
      <c r="C78" s="6">
        <v>4</v>
      </c>
      <c r="D78" s="6">
        <v>3</v>
      </c>
      <c r="E78" s="6">
        <v>11</v>
      </c>
      <c r="F78" s="6">
        <v>90</v>
      </c>
      <c r="G78" s="6">
        <v>1</v>
      </c>
      <c r="H78" s="35">
        <v>44562</v>
      </c>
      <c r="I78" s="6">
        <v>90</v>
      </c>
      <c r="J78" s="6">
        <v>8.18</v>
      </c>
      <c r="K78" s="6">
        <v>66</v>
      </c>
      <c r="L78" s="6">
        <v>0</v>
      </c>
      <c r="M78" s="6">
        <v>0</v>
      </c>
    </row>
    <row r="79" spans="1:13" ht="15.75" customHeight="1" x14ac:dyDescent="0.2">
      <c r="A79" s="6">
        <v>77</v>
      </c>
      <c r="B79" s="34" t="s">
        <v>164</v>
      </c>
      <c r="C79" s="6">
        <v>3</v>
      </c>
      <c r="D79" s="6">
        <v>2</v>
      </c>
      <c r="E79" s="6">
        <v>2</v>
      </c>
      <c r="F79" s="6">
        <v>20</v>
      </c>
      <c r="G79" s="6">
        <v>1</v>
      </c>
      <c r="H79" s="35">
        <v>42736</v>
      </c>
      <c r="I79" s="6">
        <v>20</v>
      </c>
      <c r="J79" s="6">
        <v>10</v>
      </c>
      <c r="K79" s="6">
        <v>12</v>
      </c>
      <c r="L79" s="6">
        <v>0</v>
      </c>
      <c r="M79" s="6">
        <v>0</v>
      </c>
    </row>
    <row r="80" spans="1:13" ht="15.75" customHeight="1" x14ac:dyDescent="0.2">
      <c r="A80" s="6">
        <v>78</v>
      </c>
      <c r="B80" s="34" t="s">
        <v>256</v>
      </c>
      <c r="C80" s="6">
        <v>1</v>
      </c>
      <c r="D80" s="6">
        <v>1</v>
      </c>
      <c r="E80" s="6">
        <v>4</v>
      </c>
      <c r="F80" s="6">
        <v>38</v>
      </c>
      <c r="G80" s="6">
        <v>1</v>
      </c>
      <c r="H80" s="35">
        <v>42826</v>
      </c>
      <c r="I80" s="6">
        <v>38</v>
      </c>
      <c r="J80" s="6">
        <v>9.5</v>
      </c>
      <c r="K80" s="6">
        <v>24</v>
      </c>
      <c r="L80" s="6">
        <v>0</v>
      </c>
      <c r="M80" s="6">
        <v>0</v>
      </c>
    </row>
    <row r="81" spans="1:13" ht="15.75" customHeight="1" x14ac:dyDescent="0.2">
      <c r="A81" s="6">
        <v>79</v>
      </c>
      <c r="B81" s="34" t="s">
        <v>171</v>
      </c>
      <c r="C81" s="6">
        <v>1</v>
      </c>
      <c r="D81" s="6">
        <v>1</v>
      </c>
      <c r="E81" s="6">
        <v>4</v>
      </c>
      <c r="F81" s="6">
        <v>39</v>
      </c>
      <c r="G81" s="6">
        <v>1</v>
      </c>
      <c r="H81" s="35">
        <v>14246</v>
      </c>
      <c r="I81" s="6">
        <v>39</v>
      </c>
      <c r="J81" s="6">
        <v>9.75</v>
      </c>
      <c r="K81" s="6">
        <v>24</v>
      </c>
      <c r="L81" s="6">
        <v>0</v>
      </c>
      <c r="M81" s="6">
        <v>0</v>
      </c>
    </row>
    <row r="82" spans="1:13" ht="15.75" customHeight="1" x14ac:dyDescent="0.2">
      <c r="A82" s="6">
        <v>80</v>
      </c>
      <c r="B82" s="34" t="s">
        <v>138</v>
      </c>
      <c r="C82" s="6">
        <v>2</v>
      </c>
      <c r="D82" s="6">
        <v>2</v>
      </c>
      <c r="E82" s="6">
        <v>6</v>
      </c>
      <c r="F82" s="6">
        <v>39</v>
      </c>
      <c r="G82" s="6">
        <v>1</v>
      </c>
      <c r="H82" s="35">
        <v>45292</v>
      </c>
      <c r="I82" s="6">
        <v>39</v>
      </c>
      <c r="J82" s="6">
        <v>6.5</v>
      </c>
      <c r="K82" s="6">
        <v>36</v>
      </c>
      <c r="L82" s="6">
        <v>0</v>
      </c>
      <c r="M82" s="6">
        <v>0</v>
      </c>
    </row>
    <row r="83" spans="1:13" ht="15.75" customHeight="1" x14ac:dyDescent="0.2">
      <c r="A83" s="6">
        <v>81</v>
      </c>
      <c r="B83" s="34" t="s">
        <v>458</v>
      </c>
      <c r="C83" s="6">
        <v>3</v>
      </c>
      <c r="D83" s="6">
        <v>3</v>
      </c>
      <c r="E83" s="6">
        <v>12</v>
      </c>
      <c r="F83" s="6">
        <v>97</v>
      </c>
      <c r="G83" s="6">
        <v>1</v>
      </c>
      <c r="H83" s="33">
        <v>44900</v>
      </c>
      <c r="I83" s="6">
        <v>97</v>
      </c>
      <c r="J83" s="6">
        <v>8.08</v>
      </c>
      <c r="K83" s="6">
        <v>72</v>
      </c>
      <c r="L83" s="6">
        <v>0</v>
      </c>
      <c r="M83" s="6">
        <v>0</v>
      </c>
    </row>
    <row r="84" spans="1:13" ht="15.75" customHeight="1" x14ac:dyDescent="0.2">
      <c r="A84" s="6">
        <v>82</v>
      </c>
      <c r="B84" s="34" t="s">
        <v>195</v>
      </c>
      <c r="C84" s="6">
        <v>1</v>
      </c>
      <c r="D84" s="6">
        <v>1</v>
      </c>
      <c r="E84" s="6">
        <v>3</v>
      </c>
      <c r="F84" s="6">
        <v>29</v>
      </c>
      <c r="G84" s="6">
        <v>1</v>
      </c>
      <c r="H84" s="35">
        <v>41334</v>
      </c>
      <c r="I84" s="6">
        <v>29</v>
      </c>
      <c r="J84" s="6">
        <v>9.66</v>
      </c>
      <c r="K84" s="6">
        <v>18</v>
      </c>
      <c r="L84" s="6">
        <v>0</v>
      </c>
      <c r="M84" s="6">
        <v>0</v>
      </c>
    </row>
    <row r="85" spans="1:13" ht="15.75" customHeight="1" x14ac:dyDescent="0.2">
      <c r="A85" s="6">
        <v>83</v>
      </c>
      <c r="B85" s="34" t="s">
        <v>1737</v>
      </c>
      <c r="C85" s="6">
        <v>1</v>
      </c>
      <c r="D85" s="6">
        <v>1</v>
      </c>
      <c r="E85" s="6">
        <v>2</v>
      </c>
      <c r="F85" s="6">
        <v>18</v>
      </c>
      <c r="G85" s="6">
        <v>1</v>
      </c>
      <c r="H85" s="35">
        <v>15738</v>
      </c>
      <c r="I85" s="6">
        <v>18</v>
      </c>
      <c r="J85" s="6">
        <v>8.3000000000000007</v>
      </c>
      <c r="K85" s="6">
        <v>13</v>
      </c>
      <c r="L85" s="6">
        <v>0</v>
      </c>
      <c r="M85" s="6">
        <v>0</v>
      </c>
    </row>
    <row r="86" spans="1:13" ht="15.75" customHeight="1" x14ac:dyDescent="0.2">
      <c r="A86" s="6">
        <v>84</v>
      </c>
      <c r="B86" s="34" t="s">
        <v>303</v>
      </c>
      <c r="C86" s="6">
        <v>1</v>
      </c>
      <c r="D86" s="6">
        <v>1</v>
      </c>
      <c r="E86" s="6">
        <v>4</v>
      </c>
      <c r="F86" s="6">
        <v>36</v>
      </c>
      <c r="G86" s="6">
        <v>1</v>
      </c>
      <c r="H86" s="35">
        <v>42430</v>
      </c>
      <c r="I86" s="6">
        <v>36</v>
      </c>
      <c r="J86" s="6">
        <v>9</v>
      </c>
      <c r="K86" s="6">
        <v>24</v>
      </c>
      <c r="L86" s="6">
        <v>0</v>
      </c>
      <c r="M86" s="6">
        <v>0</v>
      </c>
    </row>
    <row r="87" spans="1:13" ht="15.75" customHeight="1" x14ac:dyDescent="0.2">
      <c r="A87" s="6">
        <v>85</v>
      </c>
      <c r="B87" s="34" t="s">
        <v>2788</v>
      </c>
      <c r="C87" s="6">
        <v>1</v>
      </c>
      <c r="D87" s="6">
        <v>1</v>
      </c>
      <c r="E87" s="6">
        <v>3</v>
      </c>
      <c r="F87" s="6">
        <v>32</v>
      </c>
      <c r="G87" s="6">
        <v>1</v>
      </c>
      <c r="H87" s="35">
        <v>11689</v>
      </c>
      <c r="I87" s="6">
        <v>32</v>
      </c>
      <c r="J87" s="6">
        <v>10.66</v>
      </c>
      <c r="K87" s="6">
        <v>18</v>
      </c>
      <c r="L87" s="6">
        <v>0</v>
      </c>
      <c r="M87" s="6">
        <v>0</v>
      </c>
    </row>
    <row r="88" spans="1:13" ht="15.75" customHeight="1" x14ac:dyDescent="0.2">
      <c r="A88" s="6">
        <v>86</v>
      </c>
      <c r="B88" s="34" t="s">
        <v>217</v>
      </c>
      <c r="C88" s="6">
        <v>4</v>
      </c>
      <c r="D88" s="6">
        <v>4</v>
      </c>
      <c r="E88" s="6">
        <v>7</v>
      </c>
      <c r="F88" s="6">
        <v>47</v>
      </c>
      <c r="G88" s="6">
        <v>1</v>
      </c>
      <c r="H88" s="35">
        <v>44562</v>
      </c>
      <c r="I88" s="6">
        <v>47</v>
      </c>
      <c r="J88" s="6">
        <v>6.71</v>
      </c>
      <c r="K88" s="6">
        <v>42</v>
      </c>
      <c r="L88" s="6">
        <v>0</v>
      </c>
      <c r="M88" s="6">
        <v>0</v>
      </c>
    </row>
    <row r="89" spans="1:13" ht="15.75" customHeight="1" x14ac:dyDescent="0.2">
      <c r="A89" s="6">
        <v>87</v>
      </c>
      <c r="B89" s="34" t="s">
        <v>287</v>
      </c>
      <c r="C89" s="6">
        <v>11</v>
      </c>
      <c r="D89" s="6">
        <v>6</v>
      </c>
      <c r="E89" s="6">
        <v>6</v>
      </c>
      <c r="F89" s="6">
        <v>73</v>
      </c>
      <c r="G89" s="6">
        <v>1</v>
      </c>
      <c r="H89" s="33">
        <v>44835</v>
      </c>
      <c r="I89" s="6">
        <v>73</v>
      </c>
      <c r="J89" s="6">
        <v>11.83</v>
      </c>
      <c r="K89" s="6">
        <v>37</v>
      </c>
      <c r="L89" s="6">
        <v>0</v>
      </c>
      <c r="M89" s="6">
        <v>0</v>
      </c>
    </row>
    <row r="90" spans="1:13" ht="15.75" customHeight="1" x14ac:dyDescent="0.2">
      <c r="A90" s="6">
        <v>88</v>
      </c>
      <c r="B90" s="34" t="s">
        <v>239</v>
      </c>
      <c r="C90" s="6">
        <v>3</v>
      </c>
      <c r="D90" s="6">
        <v>3</v>
      </c>
      <c r="E90" s="6">
        <v>11</v>
      </c>
      <c r="F90" s="6">
        <v>97</v>
      </c>
      <c r="G90" s="6">
        <v>1</v>
      </c>
      <c r="H90" s="35">
        <v>44256</v>
      </c>
      <c r="I90" s="6">
        <v>97</v>
      </c>
      <c r="J90" s="6">
        <v>8.81</v>
      </c>
      <c r="K90" s="6">
        <v>66</v>
      </c>
      <c r="L90" s="6">
        <v>0</v>
      </c>
      <c r="M90" s="6">
        <v>0</v>
      </c>
    </row>
    <row r="91" spans="1:13" ht="15.75" customHeight="1" x14ac:dyDescent="0.2">
      <c r="A91" s="6">
        <v>89</v>
      </c>
      <c r="B91" s="34" t="s">
        <v>244</v>
      </c>
      <c r="C91" s="6">
        <v>3</v>
      </c>
      <c r="D91" s="6">
        <v>3</v>
      </c>
      <c r="E91" s="6">
        <v>12</v>
      </c>
      <c r="F91" s="6">
        <v>98</v>
      </c>
      <c r="G91" s="6">
        <v>1</v>
      </c>
      <c r="H91" s="35">
        <v>43831</v>
      </c>
      <c r="I91" s="6">
        <v>98</v>
      </c>
      <c r="J91" s="6">
        <v>8.16</v>
      </c>
      <c r="K91" s="6">
        <v>72</v>
      </c>
      <c r="L91" s="6">
        <v>0</v>
      </c>
      <c r="M91" s="6">
        <v>0</v>
      </c>
    </row>
    <row r="92" spans="1:13" ht="15.75" customHeight="1" x14ac:dyDescent="0.2">
      <c r="B92" s="34"/>
    </row>
    <row r="93" spans="1:13" ht="15.75" customHeight="1" x14ac:dyDescent="0.2">
      <c r="B93" s="34"/>
    </row>
    <row r="94" spans="1:13" ht="15.75" customHeight="1" x14ac:dyDescent="0.2">
      <c r="B94" s="34"/>
    </row>
    <row r="95" spans="1:13" ht="15.75" customHeight="1" x14ac:dyDescent="0.2">
      <c r="B95" s="34"/>
    </row>
    <row r="96" spans="1:13" ht="15.75" customHeight="1" x14ac:dyDescent="0.2">
      <c r="B96" s="34"/>
    </row>
    <row r="97" spans="2:2" ht="15.75" customHeight="1" x14ac:dyDescent="0.2">
      <c r="B97" s="34"/>
    </row>
    <row r="98" spans="2:2" ht="15.75" customHeight="1" x14ac:dyDescent="0.2">
      <c r="B98" s="34"/>
    </row>
    <row r="99" spans="2:2" ht="15.75" customHeight="1" x14ac:dyDescent="0.2">
      <c r="B99" s="34"/>
    </row>
    <row r="100" spans="2:2" ht="15.75" customHeight="1" x14ac:dyDescent="0.2">
      <c r="B100" s="34"/>
    </row>
    <row r="101" spans="2:2" ht="15.75" customHeight="1" x14ac:dyDescent="0.2">
      <c r="B101" s="34"/>
    </row>
    <row r="102" spans="2:2" ht="15.75" customHeight="1" x14ac:dyDescent="0.2">
      <c r="B102" s="34"/>
    </row>
    <row r="103" spans="2:2" ht="15.75" customHeight="1" x14ac:dyDescent="0.2">
      <c r="B103" s="34"/>
    </row>
    <row r="104" spans="2:2" ht="15.75" customHeight="1" x14ac:dyDescent="0.2">
      <c r="B104" s="34"/>
    </row>
    <row r="105" spans="2:2" ht="15.75" customHeight="1" x14ac:dyDescent="0.2">
      <c r="B105" s="34"/>
    </row>
    <row r="106" spans="2:2" ht="15.75" customHeight="1" x14ac:dyDescent="0.2">
      <c r="B106" s="34"/>
    </row>
    <row r="107" spans="2:2" ht="15.75" customHeight="1" x14ac:dyDescent="0.2">
      <c r="B107" s="34"/>
    </row>
    <row r="108" spans="2:2" ht="15.75" customHeight="1" x14ac:dyDescent="0.2">
      <c r="B108" s="34"/>
    </row>
    <row r="109" spans="2:2" ht="15.75" customHeight="1" x14ac:dyDescent="0.2">
      <c r="B109" s="34"/>
    </row>
    <row r="110" spans="2:2" ht="15.75" customHeight="1" x14ac:dyDescent="0.2">
      <c r="B110" s="34"/>
    </row>
    <row r="111" spans="2:2" ht="15.75" customHeight="1" x14ac:dyDescent="0.2">
      <c r="B111" s="34"/>
    </row>
    <row r="112" spans="2:2" ht="15.75" customHeight="1" x14ac:dyDescent="0.2">
      <c r="B112" s="34"/>
    </row>
    <row r="113" spans="2:2" ht="15.75" customHeight="1" x14ac:dyDescent="0.2">
      <c r="B113" s="34"/>
    </row>
    <row r="114" spans="2:2" ht="15.75" customHeight="1" x14ac:dyDescent="0.2">
      <c r="B114" s="34"/>
    </row>
    <row r="115" spans="2:2" ht="15.75" customHeight="1" x14ac:dyDescent="0.2">
      <c r="B115" s="34"/>
    </row>
    <row r="116" spans="2:2" ht="15.75" customHeight="1" x14ac:dyDescent="0.2">
      <c r="B116" s="34"/>
    </row>
    <row r="117" spans="2:2" ht="15.75" customHeight="1" x14ac:dyDescent="0.2">
      <c r="B117" s="34"/>
    </row>
    <row r="118" spans="2:2" ht="15.75" customHeight="1" x14ac:dyDescent="0.2">
      <c r="B118" s="34"/>
    </row>
    <row r="119" spans="2:2" ht="15.75" customHeight="1" x14ac:dyDescent="0.2">
      <c r="B119" s="34"/>
    </row>
    <row r="120" spans="2:2" ht="15.75" customHeight="1" x14ac:dyDescent="0.2">
      <c r="B120" s="34"/>
    </row>
    <row r="121" spans="2:2" ht="15.75" customHeight="1" x14ac:dyDescent="0.2">
      <c r="B121" s="34"/>
    </row>
    <row r="122" spans="2:2" ht="15.75" customHeight="1" x14ac:dyDescent="0.2">
      <c r="B122" s="34"/>
    </row>
    <row r="123" spans="2:2" ht="15.75" customHeight="1" x14ac:dyDescent="0.2">
      <c r="B123" s="34"/>
    </row>
    <row r="124" spans="2:2" ht="15.75" customHeight="1" x14ac:dyDescent="0.2">
      <c r="B124" s="34"/>
    </row>
    <row r="125" spans="2:2" ht="15.75" customHeight="1" x14ac:dyDescent="0.2">
      <c r="B125" s="34"/>
    </row>
    <row r="126" spans="2:2" ht="15.75" customHeight="1" x14ac:dyDescent="0.2">
      <c r="B126" s="34"/>
    </row>
    <row r="127" spans="2:2" ht="15.75" customHeight="1" x14ac:dyDescent="0.2">
      <c r="B127" s="34"/>
    </row>
    <row r="128" spans="2:2" ht="15.75" customHeight="1" x14ac:dyDescent="0.2">
      <c r="B128" s="34"/>
    </row>
    <row r="129" spans="2:2" ht="15.75" customHeight="1" x14ac:dyDescent="0.2">
      <c r="B129" s="34"/>
    </row>
    <row r="130" spans="2:2" ht="15.75" customHeight="1" x14ac:dyDescent="0.2">
      <c r="B130" s="34"/>
    </row>
    <row r="131" spans="2:2" ht="15.75" customHeight="1" x14ac:dyDescent="0.2">
      <c r="B131" s="34"/>
    </row>
    <row r="132" spans="2:2" ht="15.75" customHeight="1" x14ac:dyDescent="0.2">
      <c r="B132" s="34"/>
    </row>
    <row r="133" spans="2:2" ht="15.75" customHeight="1" x14ac:dyDescent="0.2">
      <c r="B133" s="34"/>
    </row>
    <row r="134" spans="2:2" ht="15.75" customHeight="1" x14ac:dyDescent="0.2">
      <c r="B134" s="34"/>
    </row>
    <row r="135" spans="2:2" ht="15.75" customHeight="1" x14ac:dyDescent="0.2">
      <c r="B135" s="34"/>
    </row>
    <row r="136" spans="2:2" ht="15.75" customHeight="1" x14ac:dyDescent="0.2">
      <c r="B136" s="34"/>
    </row>
    <row r="137" spans="2:2" ht="15.75" customHeight="1" x14ac:dyDescent="0.2">
      <c r="B137" s="34"/>
    </row>
    <row r="138" spans="2:2" ht="15.75" customHeight="1" x14ac:dyDescent="0.2">
      <c r="B138" s="34"/>
    </row>
    <row r="139" spans="2:2" ht="15.75" customHeight="1" x14ac:dyDescent="0.2">
      <c r="B139" s="34"/>
    </row>
    <row r="140" spans="2:2" ht="15.75" customHeight="1" x14ac:dyDescent="0.2">
      <c r="B140" s="34"/>
    </row>
    <row r="141" spans="2:2" ht="15.75" customHeight="1" x14ac:dyDescent="0.2">
      <c r="B141" s="34"/>
    </row>
    <row r="142" spans="2:2" ht="15.75" customHeight="1" x14ac:dyDescent="0.2">
      <c r="B142" s="34"/>
    </row>
    <row r="143" spans="2:2" ht="15.75" customHeight="1" x14ac:dyDescent="0.2">
      <c r="B143" s="34"/>
    </row>
    <row r="144" spans="2:2" ht="15.75" customHeight="1" x14ac:dyDescent="0.2">
      <c r="B144" s="34"/>
    </row>
    <row r="145" spans="2:2" ht="15.75" customHeight="1" x14ac:dyDescent="0.2">
      <c r="B145" s="34"/>
    </row>
    <row r="146" spans="2:2" ht="15.75" customHeight="1" x14ac:dyDescent="0.2">
      <c r="B146" s="34"/>
    </row>
    <row r="147" spans="2:2" ht="15.75" customHeight="1" x14ac:dyDescent="0.2">
      <c r="B147" s="34"/>
    </row>
    <row r="148" spans="2:2" ht="15.75" customHeight="1" x14ac:dyDescent="0.2">
      <c r="B148" s="34"/>
    </row>
    <row r="149" spans="2:2" ht="15.75" customHeight="1" x14ac:dyDescent="0.2">
      <c r="B149" s="34"/>
    </row>
    <row r="150" spans="2:2" ht="15.75" customHeight="1" x14ac:dyDescent="0.2">
      <c r="B150" s="34"/>
    </row>
    <row r="151" spans="2:2" ht="15.75" customHeight="1" x14ac:dyDescent="0.2">
      <c r="B151" s="34"/>
    </row>
    <row r="152" spans="2:2" ht="15.75" customHeight="1" x14ac:dyDescent="0.2">
      <c r="B152" s="34"/>
    </row>
    <row r="153" spans="2:2" ht="15.75" customHeight="1" x14ac:dyDescent="0.2">
      <c r="B153" s="34"/>
    </row>
    <row r="154" spans="2:2" ht="15.75" customHeight="1" x14ac:dyDescent="0.2">
      <c r="B154" s="34"/>
    </row>
    <row r="155" spans="2:2" ht="15.75" customHeight="1" x14ac:dyDescent="0.2">
      <c r="B155" s="34"/>
    </row>
    <row r="156" spans="2:2" ht="15.75" customHeight="1" x14ac:dyDescent="0.2">
      <c r="B156" s="34"/>
    </row>
    <row r="157" spans="2:2" ht="15.75" customHeight="1" x14ac:dyDescent="0.2">
      <c r="B157" s="34"/>
    </row>
    <row r="158" spans="2:2" ht="15.75" customHeight="1" x14ac:dyDescent="0.2">
      <c r="B158" s="34"/>
    </row>
    <row r="159" spans="2:2" ht="15.75" customHeight="1" x14ac:dyDescent="0.2">
      <c r="B159" s="34"/>
    </row>
    <row r="160" spans="2:2" ht="15.75" customHeight="1" x14ac:dyDescent="0.2">
      <c r="B160" s="34"/>
    </row>
    <row r="161" spans="2:2" ht="15.75" customHeight="1" x14ac:dyDescent="0.2">
      <c r="B161" s="34"/>
    </row>
    <row r="162" spans="2:2" ht="15.75" customHeight="1" x14ac:dyDescent="0.2">
      <c r="B162" s="34"/>
    </row>
    <row r="163" spans="2:2" ht="15.75" customHeight="1" x14ac:dyDescent="0.2">
      <c r="B163" s="34"/>
    </row>
    <row r="164" spans="2:2" ht="15.75" customHeight="1" x14ac:dyDescent="0.2">
      <c r="B164" s="34"/>
    </row>
    <row r="165" spans="2:2" ht="15.75" customHeight="1" x14ac:dyDescent="0.2">
      <c r="B165" s="34"/>
    </row>
    <row r="166" spans="2:2" ht="15.75" customHeight="1" x14ac:dyDescent="0.2">
      <c r="B166" s="34"/>
    </row>
    <row r="167" spans="2:2" ht="15.75" customHeight="1" x14ac:dyDescent="0.2">
      <c r="B167" s="34"/>
    </row>
    <row r="168" spans="2:2" ht="15.75" customHeight="1" x14ac:dyDescent="0.2">
      <c r="B168" s="34"/>
    </row>
    <row r="169" spans="2:2" ht="15.75" customHeight="1" x14ac:dyDescent="0.2">
      <c r="B169" s="34"/>
    </row>
    <row r="170" spans="2:2" ht="15.75" customHeight="1" x14ac:dyDescent="0.2">
      <c r="B170" s="34"/>
    </row>
    <row r="171" spans="2:2" ht="15.75" customHeight="1" x14ac:dyDescent="0.2">
      <c r="B171" s="34"/>
    </row>
    <row r="172" spans="2:2" ht="15.75" customHeight="1" x14ac:dyDescent="0.2">
      <c r="B172" s="34"/>
    </row>
    <row r="173" spans="2:2" ht="15.75" customHeight="1" x14ac:dyDescent="0.2">
      <c r="B173" s="34"/>
    </row>
    <row r="174" spans="2:2" ht="15.75" customHeight="1" x14ac:dyDescent="0.2">
      <c r="B174" s="34"/>
    </row>
    <row r="175" spans="2:2" ht="15.75" customHeight="1" x14ac:dyDescent="0.2">
      <c r="B175" s="34"/>
    </row>
    <row r="176" spans="2:2" ht="15.75" customHeight="1" x14ac:dyDescent="0.2">
      <c r="B176" s="34"/>
    </row>
    <row r="177" spans="2:2" ht="15.75" customHeight="1" x14ac:dyDescent="0.2">
      <c r="B177" s="34"/>
    </row>
    <row r="178" spans="2:2" ht="15.75" customHeight="1" x14ac:dyDescent="0.2">
      <c r="B178" s="34"/>
    </row>
    <row r="179" spans="2:2" ht="15.75" customHeight="1" x14ac:dyDescent="0.2">
      <c r="B179" s="34"/>
    </row>
    <row r="180" spans="2:2" ht="15.75" customHeight="1" x14ac:dyDescent="0.2">
      <c r="B180" s="34"/>
    </row>
    <row r="181" spans="2:2" ht="15.75" customHeight="1" x14ac:dyDescent="0.2">
      <c r="B181" s="34"/>
    </row>
    <row r="182" spans="2:2" ht="15.75" customHeight="1" x14ac:dyDescent="0.2">
      <c r="B182" s="34"/>
    </row>
    <row r="183" spans="2:2" ht="15.75" customHeight="1" x14ac:dyDescent="0.2">
      <c r="B183" s="34"/>
    </row>
    <row r="184" spans="2:2" ht="15.75" customHeight="1" x14ac:dyDescent="0.2">
      <c r="B184" s="34"/>
    </row>
    <row r="185" spans="2:2" ht="15.75" customHeight="1" x14ac:dyDescent="0.2">
      <c r="B185" s="34"/>
    </row>
    <row r="186" spans="2:2" ht="15.75" customHeight="1" x14ac:dyDescent="0.2">
      <c r="B186" s="34"/>
    </row>
    <row r="187" spans="2:2" ht="15.75" customHeight="1" x14ac:dyDescent="0.2">
      <c r="B187" s="34"/>
    </row>
    <row r="188" spans="2:2" ht="15.75" customHeight="1" x14ac:dyDescent="0.2">
      <c r="B188" s="34"/>
    </row>
    <row r="189" spans="2:2" ht="15.75" customHeight="1" x14ac:dyDescent="0.2">
      <c r="B189" s="34"/>
    </row>
    <row r="190" spans="2:2" ht="15.75" customHeight="1" x14ac:dyDescent="0.2">
      <c r="B190" s="34"/>
    </row>
    <row r="191" spans="2:2" ht="15.75" customHeight="1" x14ac:dyDescent="0.2">
      <c r="B191" s="34"/>
    </row>
    <row r="192" spans="2:2" ht="15.75" customHeight="1" x14ac:dyDescent="0.2">
      <c r="B192" s="34"/>
    </row>
    <row r="193" spans="2:2" ht="15.75" customHeight="1" x14ac:dyDescent="0.2">
      <c r="B193" s="34"/>
    </row>
    <row r="194" spans="2:2" ht="15.75" customHeight="1" x14ac:dyDescent="0.2">
      <c r="B194" s="34"/>
    </row>
    <row r="195" spans="2:2" ht="15.75" customHeight="1" x14ac:dyDescent="0.2">
      <c r="B195" s="34"/>
    </row>
    <row r="196" spans="2:2" ht="15.75" customHeight="1" x14ac:dyDescent="0.2">
      <c r="B196" s="34"/>
    </row>
    <row r="197" spans="2:2" ht="15.75" customHeight="1" x14ac:dyDescent="0.2">
      <c r="B197" s="34"/>
    </row>
    <row r="198" spans="2:2" ht="15.75" customHeight="1" x14ac:dyDescent="0.2">
      <c r="B198" s="34"/>
    </row>
    <row r="199" spans="2:2" ht="15.75" customHeight="1" x14ac:dyDescent="0.2">
      <c r="B199" s="34"/>
    </row>
    <row r="200" spans="2:2" ht="15.75" customHeight="1" x14ac:dyDescent="0.2">
      <c r="B200" s="34"/>
    </row>
    <row r="201" spans="2:2" ht="15.75" customHeight="1" x14ac:dyDescent="0.2">
      <c r="B201" s="34"/>
    </row>
    <row r="202" spans="2:2" ht="15.75" customHeight="1" x14ac:dyDescent="0.2">
      <c r="B202" s="34"/>
    </row>
    <row r="203" spans="2:2" ht="15.75" customHeight="1" x14ac:dyDescent="0.2">
      <c r="B203" s="34"/>
    </row>
    <row r="204" spans="2:2" ht="15.75" customHeight="1" x14ac:dyDescent="0.2">
      <c r="B204" s="34"/>
    </row>
    <row r="205" spans="2:2" ht="15.75" customHeight="1" x14ac:dyDescent="0.2">
      <c r="B205" s="34"/>
    </row>
    <row r="206" spans="2:2" ht="15.75" customHeight="1" x14ac:dyDescent="0.2">
      <c r="B206" s="34"/>
    </row>
    <row r="207" spans="2:2" ht="15.75" customHeight="1" x14ac:dyDescent="0.2">
      <c r="B207" s="34"/>
    </row>
    <row r="208" spans="2:2" ht="15.75" customHeight="1" x14ac:dyDescent="0.2">
      <c r="B208" s="34"/>
    </row>
    <row r="209" spans="2:2" ht="15.75" customHeight="1" x14ac:dyDescent="0.2">
      <c r="B209" s="34"/>
    </row>
    <row r="210" spans="2:2" ht="15.75" customHeight="1" x14ac:dyDescent="0.2">
      <c r="B210" s="34"/>
    </row>
    <row r="211" spans="2:2" ht="15.75" customHeight="1" x14ac:dyDescent="0.2">
      <c r="B211" s="34"/>
    </row>
    <row r="212" spans="2:2" ht="15.75" customHeight="1" x14ac:dyDescent="0.2">
      <c r="B212" s="34"/>
    </row>
    <row r="213" spans="2:2" ht="15.75" customHeight="1" x14ac:dyDescent="0.2">
      <c r="B213" s="34"/>
    </row>
    <row r="214" spans="2:2" ht="15.75" customHeight="1" x14ac:dyDescent="0.2">
      <c r="B214" s="34"/>
    </row>
    <row r="215" spans="2:2" ht="15.75" customHeight="1" x14ac:dyDescent="0.2">
      <c r="B215" s="34"/>
    </row>
    <row r="216" spans="2:2" ht="15.75" customHeight="1" x14ac:dyDescent="0.2">
      <c r="B216" s="34"/>
    </row>
    <row r="217" spans="2:2" ht="15.75" customHeight="1" x14ac:dyDescent="0.2">
      <c r="B217" s="34"/>
    </row>
    <row r="218" spans="2:2" ht="15.75" customHeight="1" x14ac:dyDescent="0.2">
      <c r="B218" s="34"/>
    </row>
    <row r="219" spans="2:2" ht="15.75" customHeight="1" x14ac:dyDescent="0.2">
      <c r="B219" s="34"/>
    </row>
    <row r="220" spans="2:2" ht="15.75" customHeight="1" x14ac:dyDescent="0.2">
      <c r="B220" s="34"/>
    </row>
    <row r="221" spans="2:2" ht="15.75" customHeight="1" x14ac:dyDescent="0.2">
      <c r="B221" s="34"/>
    </row>
    <row r="222" spans="2:2" ht="15.75" customHeight="1" x14ac:dyDescent="0.2">
      <c r="B222" s="34"/>
    </row>
    <row r="223" spans="2:2" ht="15.75" customHeight="1" x14ac:dyDescent="0.2">
      <c r="B223" s="34"/>
    </row>
    <row r="224" spans="2:2" ht="15.75" customHeight="1" x14ac:dyDescent="0.2">
      <c r="B224" s="34"/>
    </row>
    <row r="225" spans="2:2" ht="15.75" customHeight="1" x14ac:dyDescent="0.2">
      <c r="B225" s="34"/>
    </row>
    <row r="226" spans="2:2" ht="15.75" customHeight="1" x14ac:dyDescent="0.2">
      <c r="B226" s="34"/>
    </row>
    <row r="227" spans="2:2" ht="15.75" customHeight="1" x14ac:dyDescent="0.2">
      <c r="B227" s="34"/>
    </row>
    <row r="228" spans="2:2" ht="15.75" customHeight="1" x14ac:dyDescent="0.2">
      <c r="B228" s="34"/>
    </row>
    <row r="229" spans="2:2" ht="15.75" customHeight="1" x14ac:dyDescent="0.2">
      <c r="B229" s="34"/>
    </row>
    <row r="230" spans="2:2" ht="15.75" customHeight="1" x14ac:dyDescent="0.2">
      <c r="B230" s="34"/>
    </row>
    <row r="231" spans="2:2" ht="15.75" customHeight="1" x14ac:dyDescent="0.2">
      <c r="B231" s="34"/>
    </row>
    <row r="232" spans="2:2" ht="15.75" customHeight="1" x14ac:dyDescent="0.2">
      <c r="B232" s="34"/>
    </row>
    <row r="233" spans="2:2" ht="15.75" customHeight="1" x14ac:dyDescent="0.2">
      <c r="B233" s="34"/>
    </row>
    <row r="234" spans="2:2" ht="15.75" customHeight="1" x14ac:dyDescent="0.2">
      <c r="B234" s="34"/>
    </row>
    <row r="235" spans="2:2" ht="15.75" customHeight="1" x14ac:dyDescent="0.2">
      <c r="B235" s="34"/>
    </row>
    <row r="236" spans="2:2" ht="15.75" customHeight="1" x14ac:dyDescent="0.2">
      <c r="B236" s="34"/>
    </row>
    <row r="237" spans="2:2" ht="15.75" customHeight="1" x14ac:dyDescent="0.2">
      <c r="B237" s="34"/>
    </row>
    <row r="238" spans="2:2" ht="15.75" customHeight="1" x14ac:dyDescent="0.2">
      <c r="B238" s="34"/>
    </row>
    <row r="239" spans="2:2" ht="15.75" customHeight="1" x14ac:dyDescent="0.2">
      <c r="B239" s="34"/>
    </row>
    <row r="240" spans="2:2" ht="15.75" customHeight="1" x14ac:dyDescent="0.2">
      <c r="B240" s="34"/>
    </row>
    <row r="241" spans="2:2" ht="15.75" customHeight="1" x14ac:dyDescent="0.2">
      <c r="B241" s="34"/>
    </row>
    <row r="242" spans="2:2" ht="15.75" customHeight="1" x14ac:dyDescent="0.2">
      <c r="B242" s="34"/>
    </row>
    <row r="243" spans="2:2" ht="15.75" customHeight="1" x14ac:dyDescent="0.2">
      <c r="B243" s="34"/>
    </row>
    <row r="244" spans="2:2" ht="15.75" customHeight="1" x14ac:dyDescent="0.2">
      <c r="B244" s="34"/>
    </row>
    <row r="245" spans="2:2" ht="15.75" customHeight="1" x14ac:dyDescent="0.2">
      <c r="B245" s="34"/>
    </row>
    <row r="246" spans="2:2" ht="15.75" customHeight="1" x14ac:dyDescent="0.2">
      <c r="B246" s="34"/>
    </row>
    <row r="247" spans="2:2" ht="15.75" customHeight="1" x14ac:dyDescent="0.2">
      <c r="B247" s="34"/>
    </row>
    <row r="248" spans="2:2" ht="15.75" customHeight="1" x14ac:dyDescent="0.2">
      <c r="B248" s="34"/>
    </row>
    <row r="249" spans="2:2" ht="15.75" customHeight="1" x14ac:dyDescent="0.2">
      <c r="B249" s="34"/>
    </row>
    <row r="250" spans="2:2" ht="15.75" customHeight="1" x14ac:dyDescent="0.2">
      <c r="B250" s="34"/>
    </row>
    <row r="251" spans="2:2" ht="15.75" customHeight="1" x14ac:dyDescent="0.2">
      <c r="B251" s="34"/>
    </row>
    <row r="252" spans="2:2" ht="15.75" customHeight="1" x14ac:dyDescent="0.2">
      <c r="B252" s="34"/>
    </row>
    <row r="253" spans="2:2" ht="15.75" customHeight="1" x14ac:dyDescent="0.2">
      <c r="B253" s="34"/>
    </row>
    <row r="254" spans="2:2" ht="15.75" customHeight="1" x14ac:dyDescent="0.2">
      <c r="B254" s="34"/>
    </row>
    <row r="255" spans="2:2" ht="15.75" customHeight="1" x14ac:dyDescent="0.2">
      <c r="B255" s="34"/>
    </row>
    <row r="256" spans="2:2" ht="15.75" customHeight="1" x14ac:dyDescent="0.2">
      <c r="B256" s="34"/>
    </row>
    <row r="257" spans="2:2" ht="15.75" customHeight="1" x14ac:dyDescent="0.2">
      <c r="B257" s="34"/>
    </row>
    <row r="258" spans="2:2" ht="15.75" customHeight="1" x14ac:dyDescent="0.2">
      <c r="B258" s="34"/>
    </row>
    <row r="259" spans="2:2" ht="15.75" customHeight="1" x14ac:dyDescent="0.2">
      <c r="B259" s="34"/>
    </row>
    <row r="260" spans="2:2" ht="15.75" customHeight="1" x14ac:dyDescent="0.2">
      <c r="B260" s="34"/>
    </row>
    <row r="261" spans="2:2" ht="15.75" customHeight="1" x14ac:dyDescent="0.2">
      <c r="B261" s="34"/>
    </row>
    <row r="262" spans="2:2" ht="15.75" customHeight="1" x14ac:dyDescent="0.2">
      <c r="B262" s="34"/>
    </row>
    <row r="263" spans="2:2" ht="15.75" customHeight="1" x14ac:dyDescent="0.2">
      <c r="B263" s="34"/>
    </row>
    <row r="264" spans="2:2" ht="15.75" customHeight="1" x14ac:dyDescent="0.2">
      <c r="B264" s="34"/>
    </row>
    <row r="265" spans="2:2" ht="15.75" customHeight="1" x14ac:dyDescent="0.2">
      <c r="B265" s="34"/>
    </row>
    <row r="266" spans="2:2" ht="15.75" customHeight="1" x14ac:dyDescent="0.2">
      <c r="B266" s="34"/>
    </row>
    <row r="267" spans="2:2" ht="15.75" customHeight="1" x14ac:dyDescent="0.2">
      <c r="B267" s="34"/>
    </row>
    <row r="268" spans="2:2" ht="15.75" customHeight="1" x14ac:dyDescent="0.2">
      <c r="B268" s="34"/>
    </row>
    <row r="269" spans="2:2" ht="15.75" customHeight="1" x14ac:dyDescent="0.2">
      <c r="B269" s="34"/>
    </row>
    <row r="270" spans="2:2" ht="15.75" customHeight="1" x14ac:dyDescent="0.2">
      <c r="B270" s="34"/>
    </row>
    <row r="271" spans="2:2" ht="15.75" customHeight="1" x14ac:dyDescent="0.2">
      <c r="B271" s="34"/>
    </row>
    <row r="272" spans="2:2" ht="15.75" customHeight="1" x14ac:dyDescent="0.2">
      <c r="B272" s="34"/>
    </row>
    <row r="273" spans="2:2" ht="15.75" customHeight="1" x14ac:dyDescent="0.2">
      <c r="B273" s="34"/>
    </row>
    <row r="274" spans="2:2" ht="15.75" customHeight="1" x14ac:dyDescent="0.2">
      <c r="B274" s="34"/>
    </row>
    <row r="275" spans="2:2" ht="15.75" customHeight="1" x14ac:dyDescent="0.2">
      <c r="B275" s="34"/>
    </row>
    <row r="276" spans="2:2" ht="15.75" customHeight="1" x14ac:dyDescent="0.2">
      <c r="B276" s="34"/>
    </row>
    <row r="277" spans="2:2" ht="15.75" customHeight="1" x14ac:dyDescent="0.2">
      <c r="B277" s="34"/>
    </row>
    <row r="278" spans="2:2" ht="15.75" customHeight="1" x14ac:dyDescent="0.2">
      <c r="B278" s="34"/>
    </row>
    <row r="279" spans="2:2" ht="15.75" customHeight="1" x14ac:dyDescent="0.2">
      <c r="B279" s="34"/>
    </row>
    <row r="280" spans="2:2" ht="15.75" customHeight="1" x14ac:dyDescent="0.2">
      <c r="B280" s="34"/>
    </row>
    <row r="281" spans="2:2" ht="15.75" customHeight="1" x14ac:dyDescent="0.2">
      <c r="B281" s="34"/>
    </row>
    <row r="282" spans="2:2" ht="15.75" customHeight="1" x14ac:dyDescent="0.2">
      <c r="B282" s="34"/>
    </row>
    <row r="283" spans="2:2" ht="15.75" customHeight="1" x14ac:dyDescent="0.2">
      <c r="B283" s="34"/>
    </row>
    <row r="284" spans="2:2" ht="15.75" customHeight="1" x14ac:dyDescent="0.2">
      <c r="B284" s="34"/>
    </row>
    <row r="285" spans="2:2" ht="15.75" customHeight="1" x14ac:dyDescent="0.2">
      <c r="B285" s="34"/>
    </row>
    <row r="286" spans="2:2" ht="15.75" customHeight="1" x14ac:dyDescent="0.2">
      <c r="B286" s="34"/>
    </row>
    <row r="287" spans="2:2" ht="15.75" customHeight="1" x14ac:dyDescent="0.2">
      <c r="B287" s="34"/>
    </row>
    <row r="288" spans="2:2" ht="15.75" customHeight="1" x14ac:dyDescent="0.2">
      <c r="B288" s="34"/>
    </row>
    <row r="289" spans="2:2" ht="15.75" customHeight="1" x14ac:dyDescent="0.2">
      <c r="B289" s="34"/>
    </row>
    <row r="290" spans="2:2" ht="15.75" customHeight="1" x14ac:dyDescent="0.2">
      <c r="B290" s="34"/>
    </row>
    <row r="291" spans="2:2" ht="15.75" customHeight="1" x14ac:dyDescent="0.2">
      <c r="B291" s="34"/>
    </row>
    <row r="292" spans="2:2" ht="15.75" customHeight="1" x14ac:dyDescent="0.2">
      <c r="B292" s="34"/>
    </row>
    <row r="293" spans="2:2" ht="15.75" customHeight="1" x14ac:dyDescent="0.2">
      <c r="B293" s="34"/>
    </row>
    <row r="294" spans="2:2" ht="15.75" customHeight="1" x14ac:dyDescent="0.2">
      <c r="B294" s="34"/>
    </row>
    <row r="295" spans="2:2" ht="15.75" customHeight="1" x14ac:dyDescent="0.2">
      <c r="B295" s="34"/>
    </row>
    <row r="296" spans="2:2" ht="15.75" customHeight="1" x14ac:dyDescent="0.2">
      <c r="B296" s="34"/>
    </row>
    <row r="297" spans="2:2" ht="15.75" customHeight="1" x14ac:dyDescent="0.2">
      <c r="B297" s="34"/>
    </row>
    <row r="298" spans="2:2" ht="15.75" customHeight="1" x14ac:dyDescent="0.2">
      <c r="B298" s="34"/>
    </row>
    <row r="299" spans="2:2" ht="15.75" customHeight="1" x14ac:dyDescent="0.2">
      <c r="B299" s="34"/>
    </row>
    <row r="300" spans="2:2" ht="15.75" customHeight="1" x14ac:dyDescent="0.2">
      <c r="B300" s="34"/>
    </row>
    <row r="301" spans="2:2" ht="15.75" customHeight="1" x14ac:dyDescent="0.2">
      <c r="B301" s="34"/>
    </row>
    <row r="302" spans="2:2" ht="15.75" customHeight="1" x14ac:dyDescent="0.2">
      <c r="B302" s="34"/>
    </row>
    <row r="303" spans="2:2" ht="15.75" customHeight="1" x14ac:dyDescent="0.2">
      <c r="B303" s="34"/>
    </row>
    <row r="304" spans="2:2" ht="15.75" customHeight="1" x14ac:dyDescent="0.2">
      <c r="B304" s="34"/>
    </row>
    <row r="305" spans="2:2" ht="15.75" customHeight="1" x14ac:dyDescent="0.2">
      <c r="B305" s="34"/>
    </row>
    <row r="306" spans="2:2" ht="15.75" customHeight="1" x14ac:dyDescent="0.2">
      <c r="B306" s="34"/>
    </row>
    <row r="307" spans="2:2" ht="15.75" customHeight="1" x14ac:dyDescent="0.2">
      <c r="B307" s="34"/>
    </row>
    <row r="308" spans="2:2" ht="15.75" customHeight="1" x14ac:dyDescent="0.2">
      <c r="B308" s="34"/>
    </row>
    <row r="309" spans="2:2" ht="15.75" customHeight="1" x14ac:dyDescent="0.2">
      <c r="B309" s="34"/>
    </row>
    <row r="310" spans="2:2" ht="15.75" customHeight="1" x14ac:dyDescent="0.2">
      <c r="B310" s="34"/>
    </row>
    <row r="311" spans="2:2" ht="15.75" customHeight="1" x14ac:dyDescent="0.2">
      <c r="B311" s="34"/>
    </row>
    <row r="312" spans="2:2" ht="15.75" customHeight="1" x14ac:dyDescent="0.2">
      <c r="B312" s="34"/>
    </row>
    <row r="313" spans="2:2" ht="15.75" customHeight="1" x14ac:dyDescent="0.2">
      <c r="B313" s="34"/>
    </row>
    <row r="314" spans="2:2" ht="15.75" customHeight="1" x14ac:dyDescent="0.2">
      <c r="B314" s="34"/>
    </row>
    <row r="315" spans="2:2" ht="15.75" customHeight="1" x14ac:dyDescent="0.2">
      <c r="B315" s="34"/>
    </row>
    <row r="316" spans="2:2" ht="15.75" customHeight="1" x14ac:dyDescent="0.2">
      <c r="B316" s="34"/>
    </row>
    <row r="317" spans="2:2" ht="15.75" customHeight="1" x14ac:dyDescent="0.2">
      <c r="B317" s="34"/>
    </row>
    <row r="318" spans="2:2" ht="15.75" customHeight="1" x14ac:dyDescent="0.2">
      <c r="B318" s="34"/>
    </row>
    <row r="319" spans="2:2" ht="15.75" customHeight="1" x14ac:dyDescent="0.2">
      <c r="B319" s="34"/>
    </row>
    <row r="320" spans="2:2" ht="15.75" customHeight="1" x14ac:dyDescent="0.2">
      <c r="B320" s="34"/>
    </row>
    <row r="321" spans="2:2" ht="15.75" customHeight="1" x14ac:dyDescent="0.2">
      <c r="B321" s="34"/>
    </row>
    <row r="322" spans="2:2" ht="15.75" customHeight="1" x14ac:dyDescent="0.2">
      <c r="B322" s="34"/>
    </row>
    <row r="323" spans="2:2" ht="15.75" customHeight="1" x14ac:dyDescent="0.2">
      <c r="B323" s="34"/>
    </row>
    <row r="324" spans="2:2" ht="15.75" customHeight="1" x14ac:dyDescent="0.2">
      <c r="B324" s="34"/>
    </row>
    <row r="325" spans="2:2" ht="15.75" customHeight="1" x14ac:dyDescent="0.2">
      <c r="B325" s="34"/>
    </row>
    <row r="326" spans="2:2" ht="15.75" customHeight="1" x14ac:dyDescent="0.2">
      <c r="B326" s="34"/>
    </row>
    <row r="327" spans="2:2" ht="15.75" customHeight="1" x14ac:dyDescent="0.2">
      <c r="B327" s="34"/>
    </row>
    <row r="328" spans="2:2" ht="15.75" customHeight="1" x14ac:dyDescent="0.2">
      <c r="B328" s="34"/>
    </row>
    <row r="329" spans="2:2" ht="15.75" customHeight="1" x14ac:dyDescent="0.2">
      <c r="B329" s="34"/>
    </row>
    <row r="330" spans="2:2" ht="15.75" customHeight="1" x14ac:dyDescent="0.2">
      <c r="B330" s="34"/>
    </row>
    <row r="331" spans="2:2" ht="15.75" customHeight="1" x14ac:dyDescent="0.2">
      <c r="B331" s="34"/>
    </row>
    <row r="332" spans="2:2" ht="15.75" customHeight="1" x14ac:dyDescent="0.2">
      <c r="B332" s="34"/>
    </row>
    <row r="333" spans="2:2" ht="15.75" customHeight="1" x14ac:dyDescent="0.2">
      <c r="B333" s="34"/>
    </row>
    <row r="334" spans="2:2" ht="15.75" customHeight="1" x14ac:dyDescent="0.2">
      <c r="B334" s="34"/>
    </row>
    <row r="335" spans="2:2" ht="15.75" customHeight="1" x14ac:dyDescent="0.2">
      <c r="B335" s="34"/>
    </row>
    <row r="336" spans="2:2" ht="15.75" customHeight="1" x14ac:dyDescent="0.2">
      <c r="B336" s="34"/>
    </row>
    <row r="337" spans="2:2" ht="15.75" customHeight="1" x14ac:dyDescent="0.2">
      <c r="B337" s="34"/>
    </row>
    <row r="338" spans="2:2" ht="15.75" customHeight="1" x14ac:dyDescent="0.2">
      <c r="B338" s="34"/>
    </row>
    <row r="339" spans="2:2" ht="15.75" customHeight="1" x14ac:dyDescent="0.2">
      <c r="B339" s="34"/>
    </row>
    <row r="340" spans="2:2" ht="15.75" customHeight="1" x14ac:dyDescent="0.2">
      <c r="B340" s="34"/>
    </row>
    <row r="341" spans="2:2" ht="15.75" customHeight="1" x14ac:dyDescent="0.2">
      <c r="B341" s="34"/>
    </row>
    <row r="342" spans="2:2" ht="15.75" customHeight="1" x14ac:dyDescent="0.2">
      <c r="B342" s="34"/>
    </row>
    <row r="343" spans="2:2" ht="15.75" customHeight="1" x14ac:dyDescent="0.2">
      <c r="B343" s="34"/>
    </row>
    <row r="344" spans="2:2" ht="15.75" customHeight="1" x14ac:dyDescent="0.2">
      <c r="B344" s="34"/>
    </row>
    <row r="345" spans="2:2" ht="15.75" customHeight="1" x14ac:dyDescent="0.2">
      <c r="B345" s="34"/>
    </row>
    <row r="346" spans="2:2" ht="15.75" customHeight="1" x14ac:dyDescent="0.2">
      <c r="B346" s="34"/>
    </row>
    <row r="347" spans="2:2" ht="15.75" customHeight="1" x14ac:dyDescent="0.2">
      <c r="B347" s="34"/>
    </row>
    <row r="348" spans="2:2" ht="15.75" customHeight="1" x14ac:dyDescent="0.2">
      <c r="B348" s="34"/>
    </row>
    <row r="349" spans="2:2" ht="15.75" customHeight="1" x14ac:dyDescent="0.2">
      <c r="B349" s="34"/>
    </row>
    <row r="350" spans="2:2" ht="15.75" customHeight="1" x14ac:dyDescent="0.2">
      <c r="B350" s="34"/>
    </row>
    <row r="351" spans="2:2" ht="15.75" customHeight="1" x14ac:dyDescent="0.2">
      <c r="B351" s="34"/>
    </row>
    <row r="352" spans="2:2" ht="15.75" customHeight="1" x14ac:dyDescent="0.2">
      <c r="B352" s="34"/>
    </row>
    <row r="353" spans="2:2" ht="15.75" customHeight="1" x14ac:dyDescent="0.2">
      <c r="B353" s="34"/>
    </row>
    <row r="354" spans="2:2" ht="15.75" customHeight="1" x14ac:dyDescent="0.2">
      <c r="B354" s="34"/>
    </row>
    <row r="355" spans="2:2" ht="15.75" customHeight="1" x14ac:dyDescent="0.2">
      <c r="B355" s="34"/>
    </row>
    <row r="356" spans="2:2" ht="15.75" customHeight="1" x14ac:dyDescent="0.2">
      <c r="B356" s="34"/>
    </row>
    <row r="357" spans="2:2" ht="15.75" customHeight="1" x14ac:dyDescent="0.2">
      <c r="B357" s="34"/>
    </row>
    <row r="358" spans="2:2" ht="15.75" customHeight="1" x14ac:dyDescent="0.2">
      <c r="B358" s="34"/>
    </row>
    <row r="359" spans="2:2" ht="15.75" customHeight="1" x14ac:dyDescent="0.2">
      <c r="B359" s="34"/>
    </row>
    <row r="360" spans="2:2" ht="15.75" customHeight="1" x14ac:dyDescent="0.2">
      <c r="B360" s="34"/>
    </row>
    <row r="361" spans="2:2" ht="15.75" customHeight="1" x14ac:dyDescent="0.2">
      <c r="B361" s="34"/>
    </row>
    <row r="362" spans="2:2" ht="15.75" customHeight="1" x14ac:dyDescent="0.2">
      <c r="B362" s="34"/>
    </row>
    <row r="363" spans="2:2" ht="15.75" customHeight="1" x14ac:dyDescent="0.2">
      <c r="B363" s="34"/>
    </row>
    <row r="364" spans="2:2" ht="15.75" customHeight="1" x14ac:dyDescent="0.2">
      <c r="B364" s="34"/>
    </row>
    <row r="365" spans="2:2" ht="15.75" customHeight="1" x14ac:dyDescent="0.2">
      <c r="B365" s="34"/>
    </row>
    <row r="366" spans="2:2" ht="15.75" customHeight="1" x14ac:dyDescent="0.2">
      <c r="B366" s="34"/>
    </row>
    <row r="367" spans="2:2" ht="15.75" customHeight="1" x14ac:dyDescent="0.2">
      <c r="B367" s="34"/>
    </row>
    <row r="368" spans="2:2" ht="15.75" customHeight="1" x14ac:dyDescent="0.2">
      <c r="B368" s="34"/>
    </row>
    <row r="369" spans="2:2" ht="15.75" customHeight="1" x14ac:dyDescent="0.2">
      <c r="B369" s="34"/>
    </row>
    <row r="370" spans="2:2" ht="15.75" customHeight="1" x14ac:dyDescent="0.2">
      <c r="B370" s="34"/>
    </row>
    <row r="371" spans="2:2" ht="15.75" customHeight="1" x14ac:dyDescent="0.2">
      <c r="B371" s="34"/>
    </row>
    <row r="372" spans="2:2" ht="15.75" customHeight="1" x14ac:dyDescent="0.2">
      <c r="B372" s="34"/>
    </row>
    <row r="373" spans="2:2" ht="15.75" customHeight="1" x14ac:dyDescent="0.2">
      <c r="B373" s="34"/>
    </row>
    <row r="374" spans="2:2" ht="15.75" customHeight="1" x14ac:dyDescent="0.2">
      <c r="B374" s="34"/>
    </row>
    <row r="375" spans="2:2" ht="15.75" customHeight="1" x14ac:dyDescent="0.2">
      <c r="B375" s="34"/>
    </row>
    <row r="376" spans="2:2" ht="15.75" customHeight="1" x14ac:dyDescent="0.2">
      <c r="B376" s="34"/>
    </row>
    <row r="377" spans="2:2" ht="15.75" customHeight="1" x14ac:dyDescent="0.2">
      <c r="B377" s="34"/>
    </row>
    <row r="378" spans="2:2" ht="15.75" customHeight="1" x14ac:dyDescent="0.2">
      <c r="B378" s="34"/>
    </row>
    <row r="379" spans="2:2" ht="15.75" customHeight="1" x14ac:dyDescent="0.2">
      <c r="B379" s="34"/>
    </row>
    <row r="380" spans="2:2" ht="15.75" customHeight="1" x14ac:dyDescent="0.2">
      <c r="B380" s="34"/>
    </row>
    <row r="381" spans="2:2" ht="15.75" customHeight="1" x14ac:dyDescent="0.2">
      <c r="B381" s="34"/>
    </row>
    <row r="382" spans="2:2" ht="15.75" customHeight="1" x14ac:dyDescent="0.2">
      <c r="B382" s="34"/>
    </row>
    <row r="383" spans="2:2" ht="15.75" customHeight="1" x14ac:dyDescent="0.2">
      <c r="B383" s="34"/>
    </row>
    <row r="384" spans="2:2" ht="15.75" customHeight="1" x14ac:dyDescent="0.2">
      <c r="B384" s="34"/>
    </row>
    <row r="385" spans="2:2" ht="15.75" customHeight="1" x14ac:dyDescent="0.2">
      <c r="B385" s="34"/>
    </row>
    <row r="386" spans="2:2" ht="15.75" customHeight="1" x14ac:dyDescent="0.2">
      <c r="B386" s="34"/>
    </row>
    <row r="387" spans="2:2" ht="15.75" customHeight="1" x14ac:dyDescent="0.2">
      <c r="B387" s="34"/>
    </row>
    <row r="388" spans="2:2" ht="15.75" customHeight="1" x14ac:dyDescent="0.2">
      <c r="B388" s="34"/>
    </row>
    <row r="389" spans="2:2" ht="15.75" customHeight="1" x14ac:dyDescent="0.2">
      <c r="B389" s="34"/>
    </row>
    <row r="390" spans="2:2" ht="15.75" customHeight="1" x14ac:dyDescent="0.2">
      <c r="B390" s="34"/>
    </row>
    <row r="391" spans="2:2" ht="15.75" customHeight="1" x14ac:dyDescent="0.2">
      <c r="B391" s="34"/>
    </row>
    <row r="392" spans="2:2" ht="15.75" customHeight="1" x14ac:dyDescent="0.2">
      <c r="B392" s="34"/>
    </row>
    <row r="393" spans="2:2" ht="15.75" customHeight="1" x14ac:dyDescent="0.2">
      <c r="B393" s="34"/>
    </row>
    <row r="394" spans="2:2" ht="15.75" customHeight="1" x14ac:dyDescent="0.2">
      <c r="B394" s="34"/>
    </row>
    <row r="395" spans="2:2" ht="15.75" customHeight="1" x14ac:dyDescent="0.2">
      <c r="B395" s="34"/>
    </row>
    <row r="396" spans="2:2" ht="15.75" customHeight="1" x14ac:dyDescent="0.2">
      <c r="B396" s="34"/>
    </row>
    <row r="397" spans="2:2" ht="15.75" customHeight="1" x14ac:dyDescent="0.2">
      <c r="B397" s="34"/>
    </row>
    <row r="398" spans="2:2" ht="15.75" customHeight="1" x14ac:dyDescent="0.2">
      <c r="B398" s="34"/>
    </row>
    <row r="399" spans="2:2" ht="15.75" customHeight="1" x14ac:dyDescent="0.2">
      <c r="B399" s="34"/>
    </row>
    <row r="400" spans="2:2" ht="15.75" customHeight="1" x14ac:dyDescent="0.2">
      <c r="B400" s="34"/>
    </row>
    <row r="401" spans="2:2" ht="15.75" customHeight="1" x14ac:dyDescent="0.2">
      <c r="B401" s="34"/>
    </row>
    <row r="402" spans="2:2" ht="15.75" customHeight="1" x14ac:dyDescent="0.2">
      <c r="B402" s="34"/>
    </row>
    <row r="403" spans="2:2" ht="15.75" customHeight="1" x14ac:dyDescent="0.2">
      <c r="B403" s="34"/>
    </row>
    <row r="404" spans="2:2" ht="15.75" customHeight="1" x14ac:dyDescent="0.2">
      <c r="B404" s="34"/>
    </row>
    <row r="405" spans="2:2" ht="15.75" customHeight="1" x14ac:dyDescent="0.2">
      <c r="B405" s="34"/>
    </row>
    <row r="406" spans="2:2" ht="15.75" customHeight="1" x14ac:dyDescent="0.2">
      <c r="B406" s="34"/>
    </row>
    <row r="407" spans="2:2" ht="15.75" customHeight="1" x14ac:dyDescent="0.2">
      <c r="B407" s="34"/>
    </row>
    <row r="408" spans="2:2" ht="15.75" customHeight="1" x14ac:dyDescent="0.2">
      <c r="B408" s="34"/>
    </row>
    <row r="409" spans="2:2" ht="15.75" customHeight="1" x14ac:dyDescent="0.2">
      <c r="B409" s="34"/>
    </row>
    <row r="410" spans="2:2" ht="15.75" customHeight="1" x14ac:dyDescent="0.2">
      <c r="B410" s="34"/>
    </row>
    <row r="411" spans="2:2" ht="15.75" customHeight="1" x14ac:dyDescent="0.2">
      <c r="B411" s="34"/>
    </row>
    <row r="412" spans="2:2" ht="15.75" customHeight="1" x14ac:dyDescent="0.2">
      <c r="B412" s="34"/>
    </row>
    <row r="413" spans="2:2" ht="15.75" customHeight="1" x14ac:dyDescent="0.2">
      <c r="B413" s="34"/>
    </row>
    <row r="414" spans="2:2" ht="15.75" customHeight="1" x14ac:dyDescent="0.2">
      <c r="B414" s="34"/>
    </row>
    <row r="415" spans="2:2" ht="15.75" customHeight="1" x14ac:dyDescent="0.2">
      <c r="B415" s="34"/>
    </row>
    <row r="416" spans="2:2" ht="15.75" customHeight="1" x14ac:dyDescent="0.2">
      <c r="B416" s="34"/>
    </row>
    <row r="417" spans="2:2" ht="15.75" customHeight="1" x14ac:dyDescent="0.2">
      <c r="B417" s="34"/>
    </row>
    <row r="418" spans="2:2" ht="15.75" customHeight="1" x14ac:dyDescent="0.2">
      <c r="B418" s="34"/>
    </row>
    <row r="419" spans="2:2" ht="15.75" customHeight="1" x14ac:dyDescent="0.2">
      <c r="B419" s="34"/>
    </row>
    <row r="420" spans="2:2" ht="15.75" customHeight="1" x14ac:dyDescent="0.2">
      <c r="B420" s="34"/>
    </row>
    <row r="421" spans="2:2" ht="15.75" customHeight="1" x14ac:dyDescent="0.2">
      <c r="B421" s="34"/>
    </row>
    <row r="422" spans="2:2" ht="15.75" customHeight="1" x14ac:dyDescent="0.2">
      <c r="B422" s="34"/>
    </row>
    <row r="423" spans="2:2" ht="15.75" customHeight="1" x14ac:dyDescent="0.2">
      <c r="B423" s="34"/>
    </row>
    <row r="424" spans="2:2" ht="15.75" customHeight="1" x14ac:dyDescent="0.2">
      <c r="B424" s="34"/>
    </row>
    <row r="425" spans="2:2" ht="15.75" customHeight="1" x14ac:dyDescent="0.2">
      <c r="B425" s="34"/>
    </row>
    <row r="426" spans="2:2" ht="15.75" customHeight="1" x14ac:dyDescent="0.2">
      <c r="B426" s="34"/>
    </row>
    <row r="427" spans="2:2" ht="15.75" customHeight="1" x14ac:dyDescent="0.2">
      <c r="B427" s="34"/>
    </row>
    <row r="428" spans="2:2" ht="15.75" customHeight="1" x14ac:dyDescent="0.2">
      <c r="B428" s="34"/>
    </row>
    <row r="429" spans="2:2" ht="15.75" customHeight="1" x14ac:dyDescent="0.2">
      <c r="B429" s="34"/>
    </row>
    <row r="430" spans="2:2" ht="15.75" customHeight="1" x14ac:dyDescent="0.2">
      <c r="B430" s="34"/>
    </row>
    <row r="431" spans="2:2" ht="15.75" customHeight="1" x14ac:dyDescent="0.2">
      <c r="B431" s="34"/>
    </row>
    <row r="432" spans="2:2" ht="15.75" customHeight="1" x14ac:dyDescent="0.2">
      <c r="B432" s="34"/>
    </row>
    <row r="433" spans="2:2" ht="15.75" customHeight="1" x14ac:dyDescent="0.2">
      <c r="B433" s="34"/>
    </row>
    <row r="434" spans="2:2" ht="15.75" customHeight="1" x14ac:dyDescent="0.2">
      <c r="B434" s="34"/>
    </row>
    <row r="435" spans="2:2" ht="15.75" customHeight="1" x14ac:dyDescent="0.2">
      <c r="B435" s="34"/>
    </row>
    <row r="436" spans="2:2" ht="15.75" customHeight="1" x14ac:dyDescent="0.2">
      <c r="B436" s="34"/>
    </row>
    <row r="437" spans="2:2" ht="15.75" customHeight="1" x14ac:dyDescent="0.2">
      <c r="B437" s="34"/>
    </row>
    <row r="438" spans="2:2" ht="15.75" customHeight="1" x14ac:dyDescent="0.2">
      <c r="B438" s="34"/>
    </row>
    <row r="439" spans="2:2" ht="15.75" customHeight="1" x14ac:dyDescent="0.2">
      <c r="B439" s="34"/>
    </row>
    <row r="440" spans="2:2" ht="15.75" customHeight="1" x14ac:dyDescent="0.2">
      <c r="B440" s="34"/>
    </row>
    <row r="441" spans="2:2" ht="15.75" customHeight="1" x14ac:dyDescent="0.2">
      <c r="B441" s="34"/>
    </row>
    <row r="442" spans="2:2" ht="15.75" customHeight="1" x14ac:dyDescent="0.2">
      <c r="B442" s="34"/>
    </row>
    <row r="443" spans="2:2" ht="15.75" customHeight="1" x14ac:dyDescent="0.2">
      <c r="B443" s="34"/>
    </row>
    <row r="444" spans="2:2" ht="15.75" customHeight="1" x14ac:dyDescent="0.2">
      <c r="B444" s="34"/>
    </row>
    <row r="445" spans="2:2" ht="15.75" customHeight="1" x14ac:dyDescent="0.2">
      <c r="B445" s="34"/>
    </row>
    <row r="446" spans="2:2" ht="15.75" customHeight="1" x14ac:dyDescent="0.2">
      <c r="B446" s="34"/>
    </row>
    <row r="447" spans="2:2" ht="15.75" customHeight="1" x14ac:dyDescent="0.2">
      <c r="B447" s="34"/>
    </row>
    <row r="448" spans="2:2" ht="15.75" customHeight="1" x14ac:dyDescent="0.2">
      <c r="B448" s="34"/>
    </row>
    <row r="449" spans="2:2" ht="15.75" customHeight="1" x14ac:dyDescent="0.2">
      <c r="B449" s="34"/>
    </row>
    <row r="450" spans="2:2" ht="15.75" customHeight="1" x14ac:dyDescent="0.2">
      <c r="B450" s="34"/>
    </row>
    <row r="451" spans="2:2" ht="15.75" customHeight="1" x14ac:dyDescent="0.2">
      <c r="B451" s="34"/>
    </row>
    <row r="452" spans="2:2" ht="15.75" customHeight="1" x14ac:dyDescent="0.2">
      <c r="B452" s="34"/>
    </row>
    <row r="453" spans="2:2" ht="15.75" customHeight="1" x14ac:dyDescent="0.2">
      <c r="B453" s="34"/>
    </row>
    <row r="454" spans="2:2" ht="15.75" customHeight="1" x14ac:dyDescent="0.2">
      <c r="B454" s="34"/>
    </row>
    <row r="455" spans="2:2" ht="15.75" customHeight="1" x14ac:dyDescent="0.2">
      <c r="B455" s="34"/>
    </row>
    <row r="456" spans="2:2" ht="15.75" customHeight="1" x14ac:dyDescent="0.2">
      <c r="B456" s="34"/>
    </row>
    <row r="457" spans="2:2" ht="15.75" customHeight="1" x14ac:dyDescent="0.2">
      <c r="B457" s="34"/>
    </row>
    <row r="458" spans="2:2" ht="15.75" customHeight="1" x14ac:dyDescent="0.2">
      <c r="B458" s="34"/>
    </row>
    <row r="459" spans="2:2" ht="15.75" customHeight="1" x14ac:dyDescent="0.2">
      <c r="B459" s="34"/>
    </row>
    <row r="460" spans="2:2" ht="15.75" customHeight="1" x14ac:dyDescent="0.2">
      <c r="B460" s="34"/>
    </row>
    <row r="461" spans="2:2" ht="15.75" customHeight="1" x14ac:dyDescent="0.2">
      <c r="B461" s="34"/>
    </row>
    <row r="462" spans="2:2" ht="15.75" customHeight="1" x14ac:dyDescent="0.2">
      <c r="B462" s="34"/>
    </row>
    <row r="463" spans="2:2" ht="15.75" customHeight="1" x14ac:dyDescent="0.2">
      <c r="B463" s="34"/>
    </row>
    <row r="464" spans="2:2" ht="15.75" customHeight="1" x14ac:dyDescent="0.2">
      <c r="B464" s="34"/>
    </row>
    <row r="465" spans="2:2" ht="15.75" customHeight="1" x14ac:dyDescent="0.2">
      <c r="B465" s="34"/>
    </row>
    <row r="466" spans="2:2" ht="15.75" customHeight="1" x14ac:dyDescent="0.2">
      <c r="B466" s="34"/>
    </row>
    <row r="467" spans="2:2" ht="15.75" customHeight="1" x14ac:dyDescent="0.2">
      <c r="B467" s="34"/>
    </row>
    <row r="468" spans="2:2" ht="15.75" customHeight="1" x14ac:dyDescent="0.2">
      <c r="B468" s="34"/>
    </row>
    <row r="469" spans="2:2" ht="15.75" customHeight="1" x14ac:dyDescent="0.2">
      <c r="B469" s="34"/>
    </row>
    <row r="470" spans="2:2" ht="15.75" customHeight="1" x14ac:dyDescent="0.2">
      <c r="B470" s="34"/>
    </row>
    <row r="471" spans="2:2" ht="15.75" customHeight="1" x14ac:dyDescent="0.2">
      <c r="B471" s="34"/>
    </row>
    <row r="472" spans="2:2" ht="15.75" customHeight="1" x14ac:dyDescent="0.2">
      <c r="B472" s="34"/>
    </row>
    <row r="473" spans="2:2" ht="15.75" customHeight="1" x14ac:dyDescent="0.2">
      <c r="B473" s="34"/>
    </row>
    <row r="474" spans="2:2" ht="15.75" customHeight="1" x14ac:dyDescent="0.2">
      <c r="B474" s="34"/>
    </row>
    <row r="475" spans="2:2" ht="15.75" customHeight="1" x14ac:dyDescent="0.2">
      <c r="B475" s="34"/>
    </row>
    <row r="476" spans="2:2" ht="15.75" customHeight="1" x14ac:dyDescent="0.2">
      <c r="B476" s="34"/>
    </row>
    <row r="477" spans="2:2" ht="15.75" customHeight="1" x14ac:dyDescent="0.2">
      <c r="B477" s="34"/>
    </row>
    <row r="478" spans="2:2" ht="15.75" customHeight="1" x14ac:dyDescent="0.2">
      <c r="B478" s="34"/>
    </row>
    <row r="479" spans="2:2" ht="15.75" customHeight="1" x14ac:dyDescent="0.2">
      <c r="B479" s="34"/>
    </row>
    <row r="480" spans="2:2" ht="15.75" customHeight="1" x14ac:dyDescent="0.2">
      <c r="B480" s="34"/>
    </row>
    <row r="481" spans="2:2" ht="15.75" customHeight="1" x14ac:dyDescent="0.2">
      <c r="B481" s="34"/>
    </row>
    <row r="482" spans="2:2" ht="15.75" customHeight="1" x14ac:dyDescent="0.2">
      <c r="B482" s="34"/>
    </row>
    <row r="483" spans="2:2" ht="15.75" customHeight="1" x14ac:dyDescent="0.2">
      <c r="B483" s="34"/>
    </row>
    <row r="484" spans="2:2" ht="15.75" customHeight="1" x14ac:dyDescent="0.2">
      <c r="B484" s="34"/>
    </row>
    <row r="485" spans="2:2" ht="15.75" customHeight="1" x14ac:dyDescent="0.2">
      <c r="B485" s="34"/>
    </row>
    <row r="486" spans="2:2" ht="15.75" customHeight="1" x14ac:dyDescent="0.2">
      <c r="B486" s="34"/>
    </row>
    <row r="487" spans="2:2" ht="15.75" customHeight="1" x14ac:dyDescent="0.2">
      <c r="B487" s="34"/>
    </row>
    <row r="488" spans="2:2" ht="15.75" customHeight="1" x14ac:dyDescent="0.2">
      <c r="B488" s="34"/>
    </row>
    <row r="489" spans="2:2" ht="15.75" customHeight="1" x14ac:dyDescent="0.2">
      <c r="B489" s="34"/>
    </row>
    <row r="490" spans="2:2" ht="15.75" customHeight="1" x14ac:dyDescent="0.2">
      <c r="B490" s="34"/>
    </row>
    <row r="491" spans="2:2" ht="15.75" customHeight="1" x14ac:dyDescent="0.2">
      <c r="B491" s="34"/>
    </row>
    <row r="492" spans="2:2" ht="15.75" customHeight="1" x14ac:dyDescent="0.2">
      <c r="B492" s="34"/>
    </row>
    <row r="493" spans="2:2" ht="15.75" customHeight="1" x14ac:dyDescent="0.2">
      <c r="B493" s="34"/>
    </row>
    <row r="494" spans="2:2" ht="15.75" customHeight="1" x14ac:dyDescent="0.2">
      <c r="B494" s="34"/>
    </row>
    <row r="495" spans="2:2" ht="15.75" customHeight="1" x14ac:dyDescent="0.2">
      <c r="B495" s="34"/>
    </row>
    <row r="496" spans="2:2" ht="15.75" customHeight="1" x14ac:dyDescent="0.2">
      <c r="B496" s="34"/>
    </row>
    <row r="497" spans="2:2" ht="15.75" customHeight="1" x14ac:dyDescent="0.2">
      <c r="B497" s="34"/>
    </row>
    <row r="498" spans="2:2" ht="15.75" customHeight="1" x14ac:dyDescent="0.2">
      <c r="B498" s="34"/>
    </row>
    <row r="499" spans="2:2" ht="15.75" customHeight="1" x14ac:dyDescent="0.2">
      <c r="B499" s="34"/>
    </row>
    <row r="500" spans="2:2" ht="15.75" customHeight="1" x14ac:dyDescent="0.2">
      <c r="B500" s="34"/>
    </row>
    <row r="501" spans="2:2" ht="15.75" customHeight="1" x14ac:dyDescent="0.2">
      <c r="B501" s="34"/>
    </row>
    <row r="502" spans="2:2" ht="15.75" customHeight="1" x14ac:dyDescent="0.2">
      <c r="B502" s="34"/>
    </row>
    <row r="503" spans="2:2" ht="15.75" customHeight="1" x14ac:dyDescent="0.2">
      <c r="B503" s="34"/>
    </row>
    <row r="504" spans="2:2" ht="15.75" customHeight="1" x14ac:dyDescent="0.2">
      <c r="B504" s="34"/>
    </row>
    <row r="505" spans="2:2" ht="15.75" customHeight="1" x14ac:dyDescent="0.2">
      <c r="B505" s="34"/>
    </row>
    <row r="506" spans="2:2" ht="15.75" customHeight="1" x14ac:dyDescent="0.2">
      <c r="B506" s="34"/>
    </row>
    <row r="507" spans="2:2" ht="15.75" customHeight="1" x14ac:dyDescent="0.2">
      <c r="B507" s="34"/>
    </row>
    <row r="508" spans="2:2" ht="15.75" customHeight="1" x14ac:dyDescent="0.2">
      <c r="B508" s="34"/>
    </row>
    <row r="509" spans="2:2" ht="15.75" customHeight="1" x14ac:dyDescent="0.2">
      <c r="B509" s="34"/>
    </row>
    <row r="510" spans="2:2" ht="15.75" customHeight="1" x14ac:dyDescent="0.2">
      <c r="B510" s="34"/>
    </row>
    <row r="511" spans="2:2" ht="15.75" customHeight="1" x14ac:dyDescent="0.2">
      <c r="B511" s="34"/>
    </row>
    <row r="512" spans="2:2" ht="15.75" customHeight="1" x14ac:dyDescent="0.2">
      <c r="B512" s="34"/>
    </row>
    <row r="513" spans="2:2" ht="15.75" customHeight="1" x14ac:dyDescent="0.2">
      <c r="B513" s="34"/>
    </row>
    <row r="514" spans="2:2" ht="15.75" customHeight="1" x14ac:dyDescent="0.2">
      <c r="B514" s="34"/>
    </row>
    <row r="515" spans="2:2" ht="15.75" customHeight="1" x14ac:dyDescent="0.2">
      <c r="B515" s="34"/>
    </row>
    <row r="516" spans="2:2" ht="15.75" customHeight="1" x14ac:dyDescent="0.2">
      <c r="B516" s="34"/>
    </row>
    <row r="517" spans="2:2" ht="15.75" customHeight="1" x14ac:dyDescent="0.2">
      <c r="B517" s="34"/>
    </row>
    <row r="518" spans="2:2" ht="15.75" customHeight="1" x14ac:dyDescent="0.2">
      <c r="B518" s="34"/>
    </row>
    <row r="519" spans="2:2" ht="15.75" customHeight="1" x14ac:dyDescent="0.2">
      <c r="B519" s="34"/>
    </row>
    <row r="520" spans="2:2" ht="15.75" customHeight="1" x14ac:dyDescent="0.2">
      <c r="B520" s="34"/>
    </row>
    <row r="521" spans="2:2" ht="15.75" customHeight="1" x14ac:dyDescent="0.2">
      <c r="B521" s="34"/>
    </row>
    <row r="522" spans="2:2" ht="15.75" customHeight="1" x14ac:dyDescent="0.2">
      <c r="B522" s="34"/>
    </row>
    <row r="523" spans="2:2" ht="15.75" customHeight="1" x14ac:dyDescent="0.2">
      <c r="B523" s="34"/>
    </row>
    <row r="524" spans="2:2" ht="15.75" customHeight="1" x14ac:dyDescent="0.2">
      <c r="B524" s="34"/>
    </row>
    <row r="525" spans="2:2" ht="15.75" customHeight="1" x14ac:dyDescent="0.2">
      <c r="B525" s="34"/>
    </row>
    <row r="526" spans="2:2" ht="15.75" customHeight="1" x14ac:dyDescent="0.2">
      <c r="B526" s="34"/>
    </row>
    <row r="527" spans="2:2" ht="15.75" customHeight="1" x14ac:dyDescent="0.2">
      <c r="B527" s="34"/>
    </row>
    <row r="528" spans="2:2" ht="15.75" customHeight="1" x14ac:dyDescent="0.2">
      <c r="B528" s="34"/>
    </row>
    <row r="529" spans="2:2" ht="15.75" customHeight="1" x14ac:dyDescent="0.2">
      <c r="B529" s="34"/>
    </row>
    <row r="530" spans="2:2" ht="15.75" customHeight="1" x14ac:dyDescent="0.2">
      <c r="B530" s="34"/>
    </row>
    <row r="531" spans="2:2" ht="15.75" customHeight="1" x14ac:dyDescent="0.2">
      <c r="B531" s="34"/>
    </row>
    <row r="532" spans="2:2" ht="15.75" customHeight="1" x14ac:dyDescent="0.2">
      <c r="B532" s="34"/>
    </row>
    <row r="533" spans="2:2" ht="15.75" customHeight="1" x14ac:dyDescent="0.2">
      <c r="B533" s="34"/>
    </row>
    <row r="534" spans="2:2" ht="15.75" customHeight="1" x14ac:dyDescent="0.2">
      <c r="B534" s="34"/>
    </row>
    <row r="535" spans="2:2" ht="15.75" customHeight="1" x14ac:dyDescent="0.2">
      <c r="B535" s="34"/>
    </row>
    <row r="536" spans="2:2" ht="15.75" customHeight="1" x14ac:dyDescent="0.2">
      <c r="B536" s="34"/>
    </row>
    <row r="537" spans="2:2" ht="15.75" customHeight="1" x14ac:dyDescent="0.2">
      <c r="B537" s="34"/>
    </row>
    <row r="538" spans="2:2" ht="15.75" customHeight="1" x14ac:dyDescent="0.2">
      <c r="B538" s="34"/>
    </row>
    <row r="539" spans="2:2" ht="15.75" customHeight="1" x14ac:dyDescent="0.2">
      <c r="B539" s="34"/>
    </row>
    <row r="540" spans="2:2" ht="15.75" customHeight="1" x14ac:dyDescent="0.2">
      <c r="B540" s="34"/>
    </row>
    <row r="541" spans="2:2" ht="15.75" customHeight="1" x14ac:dyDescent="0.2">
      <c r="B541" s="34"/>
    </row>
    <row r="542" spans="2:2" ht="15.75" customHeight="1" x14ac:dyDescent="0.2">
      <c r="B542" s="34"/>
    </row>
    <row r="543" spans="2:2" ht="15.75" customHeight="1" x14ac:dyDescent="0.2">
      <c r="B543" s="34"/>
    </row>
    <row r="544" spans="2:2" ht="15.75" customHeight="1" x14ac:dyDescent="0.2">
      <c r="B544" s="34"/>
    </row>
    <row r="545" spans="2:2" ht="15.75" customHeight="1" x14ac:dyDescent="0.2">
      <c r="B545" s="34"/>
    </row>
    <row r="546" spans="2:2" ht="15.75" customHeight="1" x14ac:dyDescent="0.2">
      <c r="B546" s="34"/>
    </row>
    <row r="547" spans="2:2" ht="15.75" customHeight="1" x14ac:dyDescent="0.2">
      <c r="B547" s="34"/>
    </row>
    <row r="548" spans="2:2" ht="15.75" customHeight="1" x14ac:dyDescent="0.2">
      <c r="B548" s="34"/>
    </row>
    <row r="549" spans="2:2" ht="15.75" customHeight="1" x14ac:dyDescent="0.2">
      <c r="B549" s="34"/>
    </row>
    <row r="550" spans="2:2" ht="15.75" customHeight="1" x14ac:dyDescent="0.2">
      <c r="B550" s="34"/>
    </row>
    <row r="551" spans="2:2" ht="15.75" customHeight="1" x14ac:dyDescent="0.2">
      <c r="B551" s="34"/>
    </row>
    <row r="552" spans="2:2" ht="15.75" customHeight="1" x14ac:dyDescent="0.2">
      <c r="B552" s="34"/>
    </row>
    <row r="553" spans="2:2" ht="15.75" customHeight="1" x14ac:dyDescent="0.2">
      <c r="B553" s="34"/>
    </row>
    <row r="554" spans="2:2" ht="15.75" customHeight="1" x14ac:dyDescent="0.2">
      <c r="B554" s="34"/>
    </row>
    <row r="555" spans="2:2" ht="15.75" customHeight="1" x14ac:dyDescent="0.2">
      <c r="B555" s="34"/>
    </row>
    <row r="556" spans="2:2" ht="15.75" customHeight="1" x14ac:dyDescent="0.2">
      <c r="B556" s="34"/>
    </row>
    <row r="557" spans="2:2" ht="15.75" customHeight="1" x14ac:dyDescent="0.2">
      <c r="B557" s="34"/>
    </row>
    <row r="558" spans="2:2" ht="15.75" customHeight="1" x14ac:dyDescent="0.2">
      <c r="B558" s="34"/>
    </row>
    <row r="559" spans="2:2" ht="15.75" customHeight="1" x14ac:dyDescent="0.2">
      <c r="B559" s="34"/>
    </row>
    <row r="560" spans="2:2" ht="15.75" customHeight="1" x14ac:dyDescent="0.2">
      <c r="B560" s="34"/>
    </row>
    <row r="561" spans="2:2" ht="15.75" customHeight="1" x14ac:dyDescent="0.2">
      <c r="B561" s="34"/>
    </row>
    <row r="562" spans="2:2" ht="15.75" customHeight="1" x14ac:dyDescent="0.2">
      <c r="B562" s="34"/>
    </row>
    <row r="563" spans="2:2" ht="15.75" customHeight="1" x14ac:dyDescent="0.2">
      <c r="B563" s="34"/>
    </row>
    <row r="564" spans="2:2" ht="15.75" customHeight="1" x14ac:dyDescent="0.2">
      <c r="B564" s="34"/>
    </row>
    <row r="565" spans="2:2" ht="15.75" customHeight="1" x14ac:dyDescent="0.2">
      <c r="B565" s="34"/>
    </row>
    <row r="566" spans="2:2" ht="15.75" customHeight="1" x14ac:dyDescent="0.2">
      <c r="B566" s="34"/>
    </row>
    <row r="567" spans="2:2" ht="15.75" customHeight="1" x14ac:dyDescent="0.2">
      <c r="B567" s="34"/>
    </row>
    <row r="568" spans="2:2" ht="15.75" customHeight="1" x14ac:dyDescent="0.2">
      <c r="B568" s="34"/>
    </row>
    <row r="569" spans="2:2" ht="15.75" customHeight="1" x14ac:dyDescent="0.2">
      <c r="B569" s="34"/>
    </row>
    <row r="570" spans="2:2" ht="15.75" customHeight="1" x14ac:dyDescent="0.2">
      <c r="B570" s="34"/>
    </row>
    <row r="571" spans="2:2" ht="15.75" customHeight="1" x14ac:dyDescent="0.2">
      <c r="B571" s="34"/>
    </row>
    <row r="572" spans="2:2" ht="15.75" customHeight="1" x14ac:dyDescent="0.2">
      <c r="B572" s="34"/>
    </row>
    <row r="573" spans="2:2" ht="15.75" customHeight="1" x14ac:dyDescent="0.2">
      <c r="B573" s="34"/>
    </row>
    <row r="574" spans="2:2" ht="15.75" customHeight="1" x14ac:dyDescent="0.2">
      <c r="B574" s="34"/>
    </row>
    <row r="575" spans="2:2" ht="15.75" customHeight="1" x14ac:dyDescent="0.2">
      <c r="B575" s="34"/>
    </row>
    <row r="576" spans="2:2" ht="15.75" customHeight="1" x14ac:dyDescent="0.2">
      <c r="B576" s="34"/>
    </row>
    <row r="577" spans="2:2" ht="15.75" customHeight="1" x14ac:dyDescent="0.2">
      <c r="B577" s="34"/>
    </row>
    <row r="578" spans="2:2" ht="15.75" customHeight="1" x14ac:dyDescent="0.2">
      <c r="B578" s="34"/>
    </row>
    <row r="579" spans="2:2" ht="15.75" customHeight="1" x14ac:dyDescent="0.2">
      <c r="B579" s="34"/>
    </row>
    <row r="580" spans="2:2" ht="15.75" customHeight="1" x14ac:dyDescent="0.2">
      <c r="B580" s="34"/>
    </row>
    <row r="581" spans="2:2" ht="15.75" customHeight="1" x14ac:dyDescent="0.2">
      <c r="B581" s="34"/>
    </row>
    <row r="582" spans="2:2" ht="15.75" customHeight="1" x14ac:dyDescent="0.2">
      <c r="B582" s="34"/>
    </row>
    <row r="583" spans="2:2" ht="15.75" customHeight="1" x14ac:dyDescent="0.2">
      <c r="B583" s="34"/>
    </row>
    <row r="584" spans="2:2" ht="15.75" customHeight="1" x14ac:dyDescent="0.2">
      <c r="B584" s="34"/>
    </row>
    <row r="585" spans="2:2" ht="15.75" customHeight="1" x14ac:dyDescent="0.2">
      <c r="B585" s="34"/>
    </row>
    <row r="586" spans="2:2" ht="15.75" customHeight="1" x14ac:dyDescent="0.2">
      <c r="B586" s="34"/>
    </row>
    <row r="587" spans="2:2" ht="15.75" customHeight="1" x14ac:dyDescent="0.2">
      <c r="B587" s="34"/>
    </row>
    <row r="588" spans="2:2" ht="15.75" customHeight="1" x14ac:dyDescent="0.2">
      <c r="B588" s="34"/>
    </row>
    <row r="589" spans="2:2" ht="15.75" customHeight="1" x14ac:dyDescent="0.2">
      <c r="B589" s="34"/>
    </row>
    <row r="590" spans="2:2" ht="15.75" customHeight="1" x14ac:dyDescent="0.2">
      <c r="B590" s="34"/>
    </row>
    <row r="591" spans="2:2" ht="15.75" customHeight="1" x14ac:dyDescent="0.2">
      <c r="B591" s="34"/>
    </row>
    <row r="592" spans="2:2" ht="15.75" customHeight="1" x14ac:dyDescent="0.2">
      <c r="B592" s="34"/>
    </row>
    <row r="593" spans="2:2" ht="15.75" customHeight="1" x14ac:dyDescent="0.2">
      <c r="B593" s="34"/>
    </row>
    <row r="594" spans="2:2" ht="15.75" customHeight="1" x14ac:dyDescent="0.2">
      <c r="B594" s="34"/>
    </row>
    <row r="595" spans="2:2" ht="15.75" customHeight="1" x14ac:dyDescent="0.2">
      <c r="B595" s="34"/>
    </row>
    <row r="596" spans="2:2" ht="15.75" customHeight="1" x14ac:dyDescent="0.2">
      <c r="B596" s="34"/>
    </row>
    <row r="597" spans="2:2" ht="15.75" customHeight="1" x14ac:dyDescent="0.2">
      <c r="B597" s="34"/>
    </row>
    <row r="598" spans="2:2" ht="15.75" customHeight="1" x14ac:dyDescent="0.2">
      <c r="B598" s="34"/>
    </row>
    <row r="599" spans="2:2" ht="15.75" customHeight="1" x14ac:dyDescent="0.2">
      <c r="B599" s="34"/>
    </row>
    <row r="600" spans="2:2" ht="15.75" customHeight="1" x14ac:dyDescent="0.2">
      <c r="B600" s="34"/>
    </row>
    <row r="601" spans="2:2" ht="15.75" customHeight="1" x14ac:dyDescent="0.2">
      <c r="B601" s="34"/>
    </row>
    <row r="602" spans="2:2" ht="15.75" customHeight="1" x14ac:dyDescent="0.2">
      <c r="B602" s="34"/>
    </row>
    <row r="603" spans="2:2" ht="15.75" customHeight="1" x14ac:dyDescent="0.2">
      <c r="B603" s="34"/>
    </row>
    <row r="604" spans="2:2" ht="15.75" customHeight="1" x14ac:dyDescent="0.2">
      <c r="B604" s="34"/>
    </row>
    <row r="605" spans="2:2" ht="15.75" customHeight="1" x14ac:dyDescent="0.2">
      <c r="B605" s="34"/>
    </row>
    <row r="606" spans="2:2" ht="15.75" customHeight="1" x14ac:dyDescent="0.2">
      <c r="B606" s="34"/>
    </row>
    <row r="607" spans="2:2" ht="15.75" customHeight="1" x14ac:dyDescent="0.2">
      <c r="B607" s="34"/>
    </row>
    <row r="608" spans="2:2" ht="15.75" customHeight="1" x14ac:dyDescent="0.2">
      <c r="B608" s="34"/>
    </row>
    <row r="609" spans="2:2" ht="15.75" customHeight="1" x14ac:dyDescent="0.2">
      <c r="B609" s="34"/>
    </row>
    <row r="610" spans="2:2" ht="15.75" customHeight="1" x14ac:dyDescent="0.2">
      <c r="B610" s="34"/>
    </row>
    <row r="611" spans="2:2" ht="15.75" customHeight="1" x14ac:dyDescent="0.2">
      <c r="B611" s="34"/>
    </row>
    <row r="612" spans="2:2" ht="15.75" customHeight="1" x14ac:dyDescent="0.2">
      <c r="B612" s="34"/>
    </row>
    <row r="613" spans="2:2" ht="15.75" customHeight="1" x14ac:dyDescent="0.2">
      <c r="B613" s="34"/>
    </row>
    <row r="614" spans="2:2" ht="15.75" customHeight="1" x14ac:dyDescent="0.2">
      <c r="B614" s="34"/>
    </row>
    <row r="615" spans="2:2" ht="15.75" customHeight="1" x14ac:dyDescent="0.2">
      <c r="B615" s="34"/>
    </row>
    <row r="616" spans="2:2" ht="15.75" customHeight="1" x14ac:dyDescent="0.2">
      <c r="B616" s="34"/>
    </row>
    <row r="617" spans="2:2" ht="15.75" customHeight="1" x14ac:dyDescent="0.2">
      <c r="B617" s="34"/>
    </row>
    <row r="618" spans="2:2" ht="15.75" customHeight="1" x14ac:dyDescent="0.2">
      <c r="B618" s="34"/>
    </row>
    <row r="619" spans="2:2" ht="15.75" customHeight="1" x14ac:dyDescent="0.2">
      <c r="B619" s="34"/>
    </row>
    <row r="620" spans="2:2" ht="15.75" customHeight="1" x14ac:dyDescent="0.2">
      <c r="B620" s="34"/>
    </row>
    <row r="621" spans="2:2" ht="15.75" customHeight="1" x14ac:dyDescent="0.2">
      <c r="B621" s="34"/>
    </row>
    <row r="622" spans="2:2" ht="15.75" customHeight="1" x14ac:dyDescent="0.2">
      <c r="B622" s="34"/>
    </row>
    <row r="623" spans="2:2" ht="15.75" customHeight="1" x14ac:dyDescent="0.2">
      <c r="B623" s="34"/>
    </row>
    <row r="624" spans="2:2" ht="15.75" customHeight="1" x14ac:dyDescent="0.2">
      <c r="B624" s="34"/>
    </row>
    <row r="625" spans="2:2" ht="15.75" customHeight="1" x14ac:dyDescent="0.2">
      <c r="B625" s="34"/>
    </row>
    <row r="626" spans="2:2" ht="15.75" customHeight="1" x14ac:dyDescent="0.2">
      <c r="B626" s="34"/>
    </row>
    <row r="627" spans="2:2" ht="15.75" customHeight="1" x14ac:dyDescent="0.2">
      <c r="B627" s="34"/>
    </row>
    <row r="628" spans="2:2" ht="15.75" customHeight="1" x14ac:dyDescent="0.2">
      <c r="B628" s="34"/>
    </row>
    <row r="629" spans="2:2" ht="15.75" customHeight="1" x14ac:dyDescent="0.2">
      <c r="B629" s="34"/>
    </row>
    <row r="630" spans="2:2" ht="15.75" customHeight="1" x14ac:dyDescent="0.2">
      <c r="B630" s="34"/>
    </row>
    <row r="631" spans="2:2" ht="15.75" customHeight="1" x14ac:dyDescent="0.2">
      <c r="B631" s="34"/>
    </row>
    <row r="632" spans="2:2" ht="15.75" customHeight="1" x14ac:dyDescent="0.2">
      <c r="B632" s="34"/>
    </row>
    <row r="633" spans="2:2" ht="15.75" customHeight="1" x14ac:dyDescent="0.2">
      <c r="B633" s="34"/>
    </row>
    <row r="634" spans="2:2" ht="15.75" customHeight="1" x14ac:dyDescent="0.2">
      <c r="B634" s="34"/>
    </row>
    <row r="635" spans="2:2" ht="15.75" customHeight="1" x14ac:dyDescent="0.2">
      <c r="B635" s="34"/>
    </row>
    <row r="636" spans="2:2" ht="15.75" customHeight="1" x14ac:dyDescent="0.2">
      <c r="B636" s="34"/>
    </row>
    <row r="637" spans="2:2" ht="15.75" customHeight="1" x14ac:dyDescent="0.2">
      <c r="B637" s="34"/>
    </row>
    <row r="638" spans="2:2" ht="15.75" customHeight="1" x14ac:dyDescent="0.2">
      <c r="B638" s="34"/>
    </row>
    <row r="639" spans="2:2" ht="15.75" customHeight="1" x14ac:dyDescent="0.2">
      <c r="B639" s="34"/>
    </row>
    <row r="640" spans="2:2" ht="15.75" customHeight="1" x14ac:dyDescent="0.2">
      <c r="B640" s="34"/>
    </row>
    <row r="641" spans="2:2" ht="15.75" customHeight="1" x14ac:dyDescent="0.2">
      <c r="B641" s="34"/>
    </row>
    <row r="642" spans="2:2" ht="15.75" customHeight="1" x14ac:dyDescent="0.2">
      <c r="B642" s="34"/>
    </row>
    <row r="643" spans="2:2" ht="15.75" customHeight="1" x14ac:dyDescent="0.2">
      <c r="B643" s="34"/>
    </row>
    <row r="644" spans="2:2" ht="15.75" customHeight="1" x14ac:dyDescent="0.2">
      <c r="B644" s="34"/>
    </row>
    <row r="645" spans="2:2" ht="15.75" customHeight="1" x14ac:dyDescent="0.2">
      <c r="B645" s="34"/>
    </row>
    <row r="646" spans="2:2" ht="15.75" customHeight="1" x14ac:dyDescent="0.2">
      <c r="B646" s="34"/>
    </row>
    <row r="647" spans="2:2" ht="15.75" customHeight="1" x14ac:dyDescent="0.2">
      <c r="B647" s="34"/>
    </row>
    <row r="648" spans="2:2" ht="15.75" customHeight="1" x14ac:dyDescent="0.2">
      <c r="B648" s="34"/>
    </row>
    <row r="649" spans="2:2" ht="15.75" customHeight="1" x14ac:dyDescent="0.2">
      <c r="B649" s="34"/>
    </row>
    <row r="650" spans="2:2" ht="15.75" customHeight="1" x14ac:dyDescent="0.2">
      <c r="B650" s="34"/>
    </row>
    <row r="651" spans="2:2" ht="15.75" customHeight="1" x14ac:dyDescent="0.2">
      <c r="B651" s="34"/>
    </row>
    <row r="652" spans="2:2" ht="15.75" customHeight="1" x14ac:dyDescent="0.2">
      <c r="B652" s="34"/>
    </row>
    <row r="653" spans="2:2" ht="15.75" customHeight="1" x14ac:dyDescent="0.2">
      <c r="B653" s="34"/>
    </row>
    <row r="654" spans="2:2" ht="15.75" customHeight="1" x14ac:dyDescent="0.2">
      <c r="B654" s="34"/>
    </row>
    <row r="655" spans="2:2" ht="15.75" customHeight="1" x14ac:dyDescent="0.2">
      <c r="B655" s="34"/>
    </row>
    <row r="656" spans="2:2" ht="15.75" customHeight="1" x14ac:dyDescent="0.2">
      <c r="B656" s="34"/>
    </row>
    <row r="657" spans="2:2" ht="15.75" customHeight="1" x14ac:dyDescent="0.2">
      <c r="B657" s="34"/>
    </row>
    <row r="658" spans="2:2" ht="15.75" customHeight="1" x14ac:dyDescent="0.2">
      <c r="B658" s="34"/>
    </row>
    <row r="659" spans="2:2" ht="15.75" customHeight="1" x14ac:dyDescent="0.2">
      <c r="B659" s="34"/>
    </row>
    <row r="660" spans="2:2" ht="15.75" customHeight="1" x14ac:dyDescent="0.2">
      <c r="B660" s="34"/>
    </row>
    <row r="661" spans="2:2" ht="15.75" customHeight="1" x14ac:dyDescent="0.2">
      <c r="B661" s="34"/>
    </row>
    <row r="662" spans="2:2" ht="15.75" customHeight="1" x14ac:dyDescent="0.2">
      <c r="B662" s="34"/>
    </row>
    <row r="663" spans="2:2" ht="15.75" customHeight="1" x14ac:dyDescent="0.2">
      <c r="B663" s="34"/>
    </row>
    <row r="664" spans="2:2" ht="15.75" customHeight="1" x14ac:dyDescent="0.2">
      <c r="B664" s="34"/>
    </row>
    <row r="665" spans="2:2" ht="15.75" customHeight="1" x14ac:dyDescent="0.2">
      <c r="B665" s="34"/>
    </row>
    <row r="666" spans="2:2" ht="15.75" customHeight="1" x14ac:dyDescent="0.2">
      <c r="B666" s="34"/>
    </row>
    <row r="667" spans="2:2" ht="15.75" customHeight="1" x14ac:dyDescent="0.2">
      <c r="B667" s="34"/>
    </row>
    <row r="668" spans="2:2" ht="15.75" customHeight="1" x14ac:dyDescent="0.2">
      <c r="B668" s="34"/>
    </row>
    <row r="669" spans="2:2" ht="15.75" customHeight="1" x14ac:dyDescent="0.2">
      <c r="B669" s="34"/>
    </row>
    <row r="670" spans="2:2" ht="15.75" customHeight="1" x14ac:dyDescent="0.2">
      <c r="B670" s="34"/>
    </row>
    <row r="671" spans="2:2" ht="15.75" customHeight="1" x14ac:dyDescent="0.2">
      <c r="B671" s="34"/>
    </row>
    <row r="672" spans="2:2" ht="15.75" customHeight="1" x14ac:dyDescent="0.2">
      <c r="B672" s="34"/>
    </row>
    <row r="673" spans="2:2" ht="15.75" customHeight="1" x14ac:dyDescent="0.2">
      <c r="B673" s="34"/>
    </row>
    <row r="674" spans="2:2" ht="15.75" customHeight="1" x14ac:dyDescent="0.2">
      <c r="B674" s="34"/>
    </row>
    <row r="675" spans="2:2" ht="15.75" customHeight="1" x14ac:dyDescent="0.2">
      <c r="B675" s="34"/>
    </row>
    <row r="676" spans="2:2" ht="15.75" customHeight="1" x14ac:dyDescent="0.2">
      <c r="B676" s="34"/>
    </row>
    <row r="677" spans="2:2" ht="15.75" customHeight="1" x14ac:dyDescent="0.2">
      <c r="B677" s="34"/>
    </row>
    <row r="678" spans="2:2" ht="15.75" customHeight="1" x14ac:dyDescent="0.2">
      <c r="B678" s="34"/>
    </row>
    <row r="679" spans="2:2" ht="15.75" customHeight="1" x14ac:dyDescent="0.2">
      <c r="B679" s="34"/>
    </row>
    <row r="680" spans="2:2" ht="15.75" customHeight="1" x14ac:dyDescent="0.2">
      <c r="B680" s="34"/>
    </row>
    <row r="681" spans="2:2" ht="15.75" customHeight="1" x14ac:dyDescent="0.2">
      <c r="B681" s="34"/>
    </row>
    <row r="682" spans="2:2" ht="15.75" customHeight="1" x14ac:dyDescent="0.2">
      <c r="B682" s="34"/>
    </row>
    <row r="683" spans="2:2" ht="15.75" customHeight="1" x14ac:dyDescent="0.2">
      <c r="B683" s="34"/>
    </row>
    <row r="684" spans="2:2" ht="15.75" customHeight="1" x14ac:dyDescent="0.2">
      <c r="B684" s="34"/>
    </row>
    <row r="685" spans="2:2" ht="15.75" customHeight="1" x14ac:dyDescent="0.2">
      <c r="B685" s="34"/>
    </row>
    <row r="686" spans="2:2" ht="15.75" customHeight="1" x14ac:dyDescent="0.2">
      <c r="B686" s="34"/>
    </row>
    <row r="687" spans="2:2" ht="15.75" customHeight="1" x14ac:dyDescent="0.2">
      <c r="B687" s="34"/>
    </row>
    <row r="688" spans="2:2" ht="15.75" customHeight="1" x14ac:dyDescent="0.2">
      <c r="B688" s="34"/>
    </row>
    <row r="689" spans="2:2" ht="15.75" customHeight="1" x14ac:dyDescent="0.2">
      <c r="B689" s="34"/>
    </row>
    <row r="690" spans="2:2" ht="15.75" customHeight="1" x14ac:dyDescent="0.2">
      <c r="B690" s="34"/>
    </row>
    <row r="691" spans="2:2" ht="15.75" customHeight="1" x14ac:dyDescent="0.2">
      <c r="B691" s="34"/>
    </row>
    <row r="692" spans="2:2" ht="15.75" customHeight="1" x14ac:dyDescent="0.2">
      <c r="B692" s="34"/>
    </row>
    <row r="693" spans="2:2" ht="15.75" customHeight="1" x14ac:dyDescent="0.2">
      <c r="B693" s="34"/>
    </row>
    <row r="694" spans="2:2" ht="15.75" customHeight="1" x14ac:dyDescent="0.2">
      <c r="B694" s="34"/>
    </row>
    <row r="695" spans="2:2" ht="15.75" customHeight="1" x14ac:dyDescent="0.2">
      <c r="B695" s="34"/>
    </row>
    <row r="696" spans="2:2" ht="15.75" customHeight="1" x14ac:dyDescent="0.2">
      <c r="B696" s="34"/>
    </row>
    <row r="697" spans="2:2" ht="15.75" customHeight="1" x14ac:dyDescent="0.2">
      <c r="B697" s="34"/>
    </row>
    <row r="698" spans="2:2" ht="15.75" customHeight="1" x14ac:dyDescent="0.2">
      <c r="B698" s="34"/>
    </row>
    <row r="699" spans="2:2" ht="15.75" customHeight="1" x14ac:dyDescent="0.2">
      <c r="B699" s="34"/>
    </row>
    <row r="700" spans="2:2" ht="15.75" customHeight="1" x14ac:dyDescent="0.2">
      <c r="B700" s="34"/>
    </row>
    <row r="701" spans="2:2" ht="15.75" customHeight="1" x14ac:dyDescent="0.2">
      <c r="B701" s="34"/>
    </row>
    <row r="702" spans="2:2" ht="15.75" customHeight="1" x14ac:dyDescent="0.2">
      <c r="B702" s="34"/>
    </row>
    <row r="703" spans="2:2" ht="15.75" customHeight="1" x14ac:dyDescent="0.2">
      <c r="B703" s="34"/>
    </row>
    <row r="704" spans="2:2" ht="15.75" customHeight="1" x14ac:dyDescent="0.2">
      <c r="B704" s="34"/>
    </row>
    <row r="705" spans="2:2" ht="15.75" customHeight="1" x14ac:dyDescent="0.2">
      <c r="B705" s="34"/>
    </row>
    <row r="706" spans="2:2" ht="15.75" customHeight="1" x14ac:dyDescent="0.2">
      <c r="B706" s="34"/>
    </row>
    <row r="707" spans="2:2" ht="15.75" customHeight="1" x14ac:dyDescent="0.2">
      <c r="B707" s="34"/>
    </row>
    <row r="708" spans="2:2" ht="15.75" customHeight="1" x14ac:dyDescent="0.2">
      <c r="B708" s="34"/>
    </row>
    <row r="709" spans="2:2" ht="15.75" customHeight="1" x14ac:dyDescent="0.2">
      <c r="B709" s="34"/>
    </row>
    <row r="710" spans="2:2" ht="15.75" customHeight="1" x14ac:dyDescent="0.2">
      <c r="B710" s="34"/>
    </row>
    <row r="711" spans="2:2" ht="15.75" customHeight="1" x14ac:dyDescent="0.2">
      <c r="B711" s="34"/>
    </row>
    <row r="712" spans="2:2" ht="15.75" customHeight="1" x14ac:dyDescent="0.2">
      <c r="B712" s="34"/>
    </row>
    <row r="713" spans="2:2" ht="15.75" customHeight="1" x14ac:dyDescent="0.2">
      <c r="B713" s="34"/>
    </row>
    <row r="714" spans="2:2" ht="15.75" customHeight="1" x14ac:dyDescent="0.2">
      <c r="B714" s="34"/>
    </row>
    <row r="715" spans="2:2" ht="15.75" customHeight="1" x14ac:dyDescent="0.2">
      <c r="B715" s="34"/>
    </row>
    <row r="716" spans="2:2" ht="15.75" customHeight="1" x14ac:dyDescent="0.2">
      <c r="B716" s="34"/>
    </row>
    <row r="717" spans="2:2" ht="15.75" customHeight="1" x14ac:dyDescent="0.2">
      <c r="B717" s="34"/>
    </row>
    <row r="718" spans="2:2" ht="15.75" customHeight="1" x14ac:dyDescent="0.2">
      <c r="B718" s="34"/>
    </row>
    <row r="719" spans="2:2" ht="15.75" customHeight="1" x14ac:dyDescent="0.2">
      <c r="B719" s="34"/>
    </row>
    <row r="720" spans="2:2" ht="15.75" customHeight="1" x14ac:dyDescent="0.2">
      <c r="B720" s="34"/>
    </row>
    <row r="721" spans="2:2" ht="15.75" customHeight="1" x14ac:dyDescent="0.2">
      <c r="B721" s="34"/>
    </row>
    <row r="722" spans="2:2" ht="15.75" customHeight="1" x14ac:dyDescent="0.2">
      <c r="B722" s="34"/>
    </row>
    <row r="723" spans="2:2" ht="15.75" customHeight="1" x14ac:dyDescent="0.2">
      <c r="B723" s="34"/>
    </row>
    <row r="724" spans="2:2" ht="15.75" customHeight="1" x14ac:dyDescent="0.2">
      <c r="B724" s="34"/>
    </row>
    <row r="725" spans="2:2" ht="15.75" customHeight="1" x14ac:dyDescent="0.2">
      <c r="B725" s="34"/>
    </row>
    <row r="726" spans="2:2" ht="15.75" customHeight="1" x14ac:dyDescent="0.2">
      <c r="B726" s="34"/>
    </row>
    <row r="727" spans="2:2" ht="15.75" customHeight="1" x14ac:dyDescent="0.2">
      <c r="B727" s="34"/>
    </row>
    <row r="728" spans="2:2" ht="15.75" customHeight="1" x14ac:dyDescent="0.2">
      <c r="B728" s="34"/>
    </row>
    <row r="729" spans="2:2" ht="15.75" customHeight="1" x14ac:dyDescent="0.2">
      <c r="B729" s="34"/>
    </row>
    <row r="730" spans="2:2" ht="15.75" customHeight="1" x14ac:dyDescent="0.2">
      <c r="B730" s="34"/>
    </row>
    <row r="731" spans="2:2" ht="15.75" customHeight="1" x14ac:dyDescent="0.2">
      <c r="B731" s="34"/>
    </row>
    <row r="732" spans="2:2" ht="15.75" customHeight="1" x14ac:dyDescent="0.2">
      <c r="B732" s="34"/>
    </row>
    <row r="733" spans="2:2" ht="15.75" customHeight="1" x14ac:dyDescent="0.2">
      <c r="B733" s="34"/>
    </row>
    <row r="734" spans="2:2" ht="15.75" customHeight="1" x14ac:dyDescent="0.2">
      <c r="B734" s="34"/>
    </row>
    <row r="735" spans="2:2" ht="15.75" customHeight="1" x14ac:dyDescent="0.2">
      <c r="B735" s="34"/>
    </row>
    <row r="736" spans="2:2" ht="15.75" customHeight="1" x14ac:dyDescent="0.2">
      <c r="B736" s="34"/>
    </row>
    <row r="737" spans="2:2" ht="15.75" customHeight="1" x14ac:dyDescent="0.2">
      <c r="B737" s="34"/>
    </row>
    <row r="738" spans="2:2" ht="15.75" customHeight="1" x14ac:dyDescent="0.2">
      <c r="B738" s="34"/>
    </row>
    <row r="739" spans="2:2" ht="15.75" customHeight="1" x14ac:dyDescent="0.2">
      <c r="B739" s="34"/>
    </row>
    <row r="740" spans="2:2" ht="15.75" customHeight="1" x14ac:dyDescent="0.2">
      <c r="B740" s="34"/>
    </row>
    <row r="741" spans="2:2" ht="15.75" customHeight="1" x14ac:dyDescent="0.2">
      <c r="B741" s="34"/>
    </row>
    <row r="742" spans="2:2" ht="15.75" customHeight="1" x14ac:dyDescent="0.2">
      <c r="B742" s="34"/>
    </row>
    <row r="743" spans="2:2" ht="15.75" customHeight="1" x14ac:dyDescent="0.2">
      <c r="B743" s="34"/>
    </row>
    <row r="744" spans="2:2" ht="15.75" customHeight="1" x14ac:dyDescent="0.2">
      <c r="B744" s="34"/>
    </row>
    <row r="745" spans="2:2" ht="15.75" customHeight="1" x14ac:dyDescent="0.2">
      <c r="B745" s="34"/>
    </row>
    <row r="746" spans="2:2" ht="15.75" customHeight="1" x14ac:dyDescent="0.2">
      <c r="B746" s="34"/>
    </row>
    <row r="747" spans="2:2" ht="15.75" customHeight="1" x14ac:dyDescent="0.2">
      <c r="B747" s="34"/>
    </row>
    <row r="748" spans="2:2" ht="15.75" customHeight="1" x14ac:dyDescent="0.2">
      <c r="B748" s="34"/>
    </row>
    <row r="749" spans="2:2" ht="15.75" customHeight="1" x14ac:dyDescent="0.2">
      <c r="B749" s="34"/>
    </row>
    <row r="750" spans="2:2" ht="15.75" customHeight="1" x14ac:dyDescent="0.2">
      <c r="B750" s="34"/>
    </row>
    <row r="751" spans="2:2" ht="15.75" customHeight="1" x14ac:dyDescent="0.2">
      <c r="B751" s="34"/>
    </row>
    <row r="752" spans="2:2" ht="15.75" customHeight="1" x14ac:dyDescent="0.2">
      <c r="B752" s="34"/>
    </row>
    <row r="753" spans="2:2" ht="15.75" customHeight="1" x14ac:dyDescent="0.2">
      <c r="B753" s="34"/>
    </row>
    <row r="754" spans="2:2" ht="15.75" customHeight="1" x14ac:dyDescent="0.2">
      <c r="B754" s="34"/>
    </row>
    <row r="755" spans="2:2" ht="15.75" customHeight="1" x14ac:dyDescent="0.2">
      <c r="B755" s="34"/>
    </row>
    <row r="756" spans="2:2" ht="15.75" customHeight="1" x14ac:dyDescent="0.2">
      <c r="B756" s="34"/>
    </row>
    <row r="757" spans="2:2" ht="15.75" customHeight="1" x14ac:dyDescent="0.2">
      <c r="B757" s="34"/>
    </row>
    <row r="758" spans="2:2" ht="15.75" customHeight="1" x14ac:dyDescent="0.2">
      <c r="B758" s="34"/>
    </row>
    <row r="759" spans="2:2" ht="15.75" customHeight="1" x14ac:dyDescent="0.2">
      <c r="B759" s="34"/>
    </row>
    <row r="760" spans="2:2" ht="15.75" customHeight="1" x14ac:dyDescent="0.2">
      <c r="B760" s="34"/>
    </row>
    <row r="761" spans="2:2" ht="15.75" customHeight="1" x14ac:dyDescent="0.2">
      <c r="B761" s="34"/>
    </row>
    <row r="762" spans="2:2" ht="15.75" customHeight="1" x14ac:dyDescent="0.2">
      <c r="B762" s="34"/>
    </row>
    <row r="763" spans="2:2" ht="15.75" customHeight="1" x14ac:dyDescent="0.2">
      <c r="B763" s="34"/>
    </row>
    <row r="764" spans="2:2" ht="15.75" customHeight="1" x14ac:dyDescent="0.2">
      <c r="B764" s="34"/>
    </row>
    <row r="765" spans="2:2" ht="15.75" customHeight="1" x14ac:dyDescent="0.2">
      <c r="B765" s="34"/>
    </row>
    <row r="766" spans="2:2" ht="15.75" customHeight="1" x14ac:dyDescent="0.2">
      <c r="B766" s="34"/>
    </row>
    <row r="767" spans="2:2" ht="15.75" customHeight="1" x14ac:dyDescent="0.2">
      <c r="B767" s="34"/>
    </row>
    <row r="768" spans="2:2" ht="15.75" customHeight="1" x14ac:dyDescent="0.2">
      <c r="B768" s="34"/>
    </row>
    <row r="769" spans="2:2" ht="15.75" customHeight="1" x14ac:dyDescent="0.2">
      <c r="B769" s="34"/>
    </row>
    <row r="770" spans="2:2" ht="15.75" customHeight="1" x14ac:dyDescent="0.2">
      <c r="B770" s="34"/>
    </row>
    <row r="771" spans="2:2" ht="15.75" customHeight="1" x14ac:dyDescent="0.2">
      <c r="B771" s="34"/>
    </row>
    <row r="772" spans="2:2" ht="15.75" customHeight="1" x14ac:dyDescent="0.2">
      <c r="B772" s="34"/>
    </row>
    <row r="773" spans="2:2" ht="15.75" customHeight="1" x14ac:dyDescent="0.2">
      <c r="B773" s="34"/>
    </row>
    <row r="774" spans="2:2" ht="15.75" customHeight="1" x14ac:dyDescent="0.2">
      <c r="B774" s="34"/>
    </row>
    <row r="775" spans="2:2" ht="15.75" customHeight="1" x14ac:dyDescent="0.2">
      <c r="B775" s="34"/>
    </row>
    <row r="776" spans="2:2" ht="15.75" customHeight="1" x14ac:dyDescent="0.2">
      <c r="B776" s="34"/>
    </row>
    <row r="777" spans="2:2" ht="15.75" customHeight="1" x14ac:dyDescent="0.2">
      <c r="B777" s="34"/>
    </row>
    <row r="778" spans="2:2" ht="15.75" customHeight="1" x14ac:dyDescent="0.2">
      <c r="B778" s="34"/>
    </row>
    <row r="779" spans="2:2" ht="15.75" customHeight="1" x14ac:dyDescent="0.2">
      <c r="B779" s="34"/>
    </row>
    <row r="780" spans="2:2" ht="15.75" customHeight="1" x14ac:dyDescent="0.2">
      <c r="B780" s="34"/>
    </row>
    <row r="781" spans="2:2" ht="15.75" customHeight="1" x14ac:dyDescent="0.2">
      <c r="B781" s="34"/>
    </row>
    <row r="782" spans="2:2" ht="15.75" customHeight="1" x14ac:dyDescent="0.2">
      <c r="B782" s="34"/>
    </row>
    <row r="783" spans="2:2" ht="15.75" customHeight="1" x14ac:dyDescent="0.2">
      <c r="B783" s="34"/>
    </row>
    <row r="784" spans="2:2" ht="15.75" customHeight="1" x14ac:dyDescent="0.2">
      <c r="B784" s="34"/>
    </row>
    <row r="785" spans="2:2" ht="15.75" customHeight="1" x14ac:dyDescent="0.2">
      <c r="B785" s="34"/>
    </row>
    <row r="786" spans="2:2" ht="15.75" customHeight="1" x14ac:dyDescent="0.2">
      <c r="B786" s="34"/>
    </row>
    <row r="787" spans="2:2" ht="15.75" customHeight="1" x14ac:dyDescent="0.2">
      <c r="B787" s="34"/>
    </row>
    <row r="788" spans="2:2" ht="15.75" customHeight="1" x14ac:dyDescent="0.2">
      <c r="B788" s="34"/>
    </row>
    <row r="789" spans="2:2" ht="15.75" customHeight="1" x14ac:dyDescent="0.2">
      <c r="B789" s="34"/>
    </row>
    <row r="790" spans="2:2" ht="15.75" customHeight="1" x14ac:dyDescent="0.2">
      <c r="B790" s="34"/>
    </row>
    <row r="791" spans="2:2" ht="15.75" customHeight="1" x14ac:dyDescent="0.2">
      <c r="B791" s="34"/>
    </row>
    <row r="792" spans="2:2" ht="15.75" customHeight="1" x14ac:dyDescent="0.2">
      <c r="B792" s="34"/>
    </row>
    <row r="793" spans="2:2" ht="15.75" customHeight="1" x14ac:dyDescent="0.2">
      <c r="B793" s="34"/>
    </row>
    <row r="794" spans="2:2" ht="15.75" customHeight="1" x14ac:dyDescent="0.2">
      <c r="B794" s="34"/>
    </row>
    <row r="795" spans="2:2" ht="15.75" customHeight="1" x14ac:dyDescent="0.2">
      <c r="B795" s="34"/>
    </row>
    <row r="796" spans="2:2" ht="15.75" customHeight="1" x14ac:dyDescent="0.2">
      <c r="B796" s="34"/>
    </row>
    <row r="797" spans="2:2" ht="15.75" customHeight="1" x14ac:dyDescent="0.2">
      <c r="B797" s="34"/>
    </row>
    <row r="798" spans="2:2" ht="15.75" customHeight="1" x14ac:dyDescent="0.2">
      <c r="B798" s="34"/>
    </row>
    <row r="799" spans="2:2" ht="15.75" customHeight="1" x14ac:dyDescent="0.2">
      <c r="B799" s="34"/>
    </row>
    <row r="800" spans="2:2" ht="15.75" customHeight="1" x14ac:dyDescent="0.2">
      <c r="B800" s="34"/>
    </row>
    <row r="801" spans="2:2" ht="15.75" customHeight="1" x14ac:dyDescent="0.2">
      <c r="B801" s="34"/>
    </row>
    <row r="802" spans="2:2" ht="15.75" customHeight="1" x14ac:dyDescent="0.2">
      <c r="B802" s="34"/>
    </row>
    <row r="803" spans="2:2" ht="15.75" customHeight="1" x14ac:dyDescent="0.2">
      <c r="B803" s="34"/>
    </row>
    <row r="804" spans="2:2" ht="15.75" customHeight="1" x14ac:dyDescent="0.2">
      <c r="B804" s="34"/>
    </row>
    <row r="805" spans="2:2" ht="15.75" customHeight="1" x14ac:dyDescent="0.2">
      <c r="B805" s="34"/>
    </row>
    <row r="806" spans="2:2" ht="15.75" customHeight="1" x14ac:dyDescent="0.2">
      <c r="B806" s="34"/>
    </row>
    <row r="807" spans="2:2" ht="15.75" customHeight="1" x14ac:dyDescent="0.2">
      <c r="B807" s="34"/>
    </row>
    <row r="808" spans="2:2" ht="15.75" customHeight="1" x14ac:dyDescent="0.2">
      <c r="B808" s="34"/>
    </row>
    <row r="809" spans="2:2" ht="15.75" customHeight="1" x14ac:dyDescent="0.2">
      <c r="B809" s="34"/>
    </row>
    <row r="810" spans="2:2" ht="15.75" customHeight="1" x14ac:dyDescent="0.2">
      <c r="B810" s="34"/>
    </row>
    <row r="811" spans="2:2" ht="15.75" customHeight="1" x14ac:dyDescent="0.2">
      <c r="B811" s="34"/>
    </row>
    <row r="812" spans="2:2" ht="15.75" customHeight="1" x14ac:dyDescent="0.2">
      <c r="B812" s="34"/>
    </row>
    <row r="813" spans="2:2" ht="15.75" customHeight="1" x14ac:dyDescent="0.2">
      <c r="B813" s="34"/>
    </row>
    <row r="814" spans="2:2" ht="15.75" customHeight="1" x14ac:dyDescent="0.2">
      <c r="B814" s="34"/>
    </row>
    <row r="815" spans="2:2" ht="15.75" customHeight="1" x14ac:dyDescent="0.2">
      <c r="B815" s="34"/>
    </row>
    <row r="816" spans="2:2" ht="15.75" customHeight="1" x14ac:dyDescent="0.2">
      <c r="B816" s="34"/>
    </row>
    <row r="817" spans="2:2" ht="15.75" customHeight="1" x14ac:dyDescent="0.2">
      <c r="B817" s="34"/>
    </row>
    <row r="818" spans="2:2" ht="15.75" customHeight="1" x14ac:dyDescent="0.2">
      <c r="B818" s="34"/>
    </row>
    <row r="819" spans="2:2" ht="15.75" customHeight="1" x14ac:dyDescent="0.2">
      <c r="B819" s="34"/>
    </row>
    <row r="820" spans="2:2" ht="15.75" customHeight="1" x14ac:dyDescent="0.2">
      <c r="B820" s="34"/>
    </row>
    <row r="821" spans="2:2" ht="15.75" customHeight="1" x14ac:dyDescent="0.2">
      <c r="B821" s="34"/>
    </row>
    <row r="822" spans="2:2" ht="15.75" customHeight="1" x14ac:dyDescent="0.2">
      <c r="B822" s="34"/>
    </row>
    <row r="823" spans="2:2" ht="15.75" customHeight="1" x14ac:dyDescent="0.2">
      <c r="B823" s="34"/>
    </row>
    <row r="824" spans="2:2" ht="15.75" customHeight="1" x14ac:dyDescent="0.2">
      <c r="B824" s="34"/>
    </row>
    <row r="825" spans="2:2" ht="15.75" customHeight="1" x14ac:dyDescent="0.2">
      <c r="B825" s="34"/>
    </row>
    <row r="826" spans="2:2" ht="15.75" customHeight="1" x14ac:dyDescent="0.2">
      <c r="B826" s="34"/>
    </row>
    <row r="827" spans="2:2" ht="15.75" customHeight="1" x14ac:dyDescent="0.2">
      <c r="B827" s="34"/>
    </row>
    <row r="828" spans="2:2" ht="15.75" customHeight="1" x14ac:dyDescent="0.2">
      <c r="B828" s="34"/>
    </row>
    <row r="829" spans="2:2" ht="15.75" customHeight="1" x14ac:dyDescent="0.2">
      <c r="B829" s="34"/>
    </row>
    <row r="830" spans="2:2" ht="15.75" customHeight="1" x14ac:dyDescent="0.2">
      <c r="B830" s="34"/>
    </row>
    <row r="831" spans="2:2" ht="15.75" customHeight="1" x14ac:dyDescent="0.2">
      <c r="B831" s="34"/>
    </row>
    <row r="832" spans="2:2" ht="15.75" customHeight="1" x14ac:dyDescent="0.2">
      <c r="B832" s="34"/>
    </row>
    <row r="833" spans="2:2" ht="15.75" customHeight="1" x14ac:dyDescent="0.2">
      <c r="B833" s="34"/>
    </row>
    <row r="834" spans="2:2" ht="15.75" customHeight="1" x14ac:dyDescent="0.2">
      <c r="B834" s="34"/>
    </row>
    <row r="835" spans="2:2" ht="15.75" customHeight="1" x14ac:dyDescent="0.2">
      <c r="B835" s="34"/>
    </row>
    <row r="836" spans="2:2" ht="15.75" customHeight="1" x14ac:dyDescent="0.2">
      <c r="B836" s="34"/>
    </row>
    <row r="837" spans="2:2" ht="15.75" customHeight="1" x14ac:dyDescent="0.2">
      <c r="B837" s="34"/>
    </row>
    <row r="838" spans="2:2" ht="15.75" customHeight="1" x14ac:dyDescent="0.2">
      <c r="B838" s="34"/>
    </row>
    <row r="839" spans="2:2" ht="15.75" customHeight="1" x14ac:dyDescent="0.2">
      <c r="B839" s="34"/>
    </row>
    <row r="840" spans="2:2" ht="15.75" customHeight="1" x14ac:dyDescent="0.2">
      <c r="B840" s="34"/>
    </row>
    <row r="841" spans="2:2" ht="15.75" customHeight="1" x14ac:dyDescent="0.2">
      <c r="B841" s="34"/>
    </row>
    <row r="842" spans="2:2" ht="15.75" customHeight="1" x14ac:dyDescent="0.2">
      <c r="B842" s="34"/>
    </row>
    <row r="843" spans="2:2" ht="15.75" customHeight="1" x14ac:dyDescent="0.2">
      <c r="B843" s="34"/>
    </row>
    <row r="844" spans="2:2" ht="15.75" customHeight="1" x14ac:dyDescent="0.2">
      <c r="B844" s="34"/>
    </row>
    <row r="845" spans="2:2" ht="15.75" customHeight="1" x14ac:dyDescent="0.2">
      <c r="B845" s="34"/>
    </row>
    <row r="846" spans="2:2" ht="15.75" customHeight="1" x14ac:dyDescent="0.2">
      <c r="B846" s="34"/>
    </row>
    <row r="847" spans="2:2" ht="15.75" customHeight="1" x14ac:dyDescent="0.2">
      <c r="B847" s="34"/>
    </row>
    <row r="848" spans="2:2" ht="15.75" customHeight="1" x14ac:dyDescent="0.2">
      <c r="B848" s="34"/>
    </row>
    <row r="849" spans="2:2" ht="15.75" customHeight="1" x14ac:dyDescent="0.2">
      <c r="B849" s="34"/>
    </row>
    <row r="850" spans="2:2" ht="15.75" customHeight="1" x14ac:dyDescent="0.2">
      <c r="B850" s="34"/>
    </row>
    <row r="851" spans="2:2" ht="15.75" customHeight="1" x14ac:dyDescent="0.2">
      <c r="B851" s="34"/>
    </row>
    <row r="852" spans="2:2" ht="15.75" customHeight="1" x14ac:dyDescent="0.2">
      <c r="B852" s="34"/>
    </row>
    <row r="853" spans="2:2" ht="15.75" customHeight="1" x14ac:dyDescent="0.2">
      <c r="B853" s="34"/>
    </row>
    <row r="854" spans="2:2" ht="15.75" customHeight="1" x14ac:dyDescent="0.2">
      <c r="B854" s="34"/>
    </row>
    <row r="855" spans="2:2" ht="15.75" customHeight="1" x14ac:dyDescent="0.2">
      <c r="B855" s="34"/>
    </row>
    <row r="856" spans="2:2" ht="15.75" customHeight="1" x14ac:dyDescent="0.2">
      <c r="B856" s="34"/>
    </row>
    <row r="857" spans="2:2" ht="15.75" customHeight="1" x14ac:dyDescent="0.2">
      <c r="B857" s="34"/>
    </row>
    <row r="858" spans="2:2" ht="15.75" customHeight="1" x14ac:dyDescent="0.2">
      <c r="B858" s="34"/>
    </row>
    <row r="859" spans="2:2" ht="15.75" customHeight="1" x14ac:dyDescent="0.2">
      <c r="B859" s="34"/>
    </row>
    <row r="860" spans="2:2" ht="15.75" customHeight="1" x14ac:dyDescent="0.2">
      <c r="B860" s="34"/>
    </row>
    <row r="861" spans="2:2" ht="15.75" customHeight="1" x14ac:dyDescent="0.2">
      <c r="B861" s="34"/>
    </row>
    <row r="862" spans="2:2" ht="15.75" customHeight="1" x14ac:dyDescent="0.2">
      <c r="B862" s="34"/>
    </row>
    <row r="863" spans="2:2" ht="15.75" customHeight="1" x14ac:dyDescent="0.2">
      <c r="B863" s="34"/>
    </row>
    <row r="864" spans="2:2" ht="15.75" customHeight="1" x14ac:dyDescent="0.2">
      <c r="B864" s="34"/>
    </row>
    <row r="865" spans="2:2" ht="15.75" customHeight="1" x14ac:dyDescent="0.2">
      <c r="B865" s="34"/>
    </row>
    <row r="866" spans="2:2" ht="15.75" customHeight="1" x14ac:dyDescent="0.2">
      <c r="B866" s="34"/>
    </row>
    <row r="867" spans="2:2" ht="15.75" customHeight="1" x14ac:dyDescent="0.2">
      <c r="B867" s="34"/>
    </row>
    <row r="868" spans="2:2" ht="15.75" customHeight="1" x14ac:dyDescent="0.2">
      <c r="B868" s="34"/>
    </row>
    <row r="869" spans="2:2" ht="15.75" customHeight="1" x14ac:dyDescent="0.2">
      <c r="B869" s="34"/>
    </row>
    <row r="870" spans="2:2" ht="15.75" customHeight="1" x14ac:dyDescent="0.2">
      <c r="B870" s="34"/>
    </row>
    <row r="871" spans="2:2" ht="15.75" customHeight="1" x14ac:dyDescent="0.2">
      <c r="B871" s="34"/>
    </row>
    <row r="872" spans="2:2" ht="15.75" customHeight="1" x14ac:dyDescent="0.2">
      <c r="B872" s="34"/>
    </row>
    <row r="873" spans="2:2" ht="15.75" customHeight="1" x14ac:dyDescent="0.2">
      <c r="B873" s="34"/>
    </row>
    <row r="874" spans="2:2" ht="15.75" customHeight="1" x14ac:dyDescent="0.2">
      <c r="B874" s="34"/>
    </row>
    <row r="875" spans="2:2" ht="15.75" customHeight="1" x14ac:dyDescent="0.2">
      <c r="B875" s="34"/>
    </row>
    <row r="876" spans="2:2" ht="15.75" customHeight="1" x14ac:dyDescent="0.2">
      <c r="B876" s="34"/>
    </row>
    <row r="877" spans="2:2" ht="15.75" customHeight="1" x14ac:dyDescent="0.2">
      <c r="B877" s="34"/>
    </row>
    <row r="878" spans="2:2" ht="15.75" customHeight="1" x14ac:dyDescent="0.2">
      <c r="B878" s="34"/>
    </row>
    <row r="879" spans="2:2" ht="15.75" customHeight="1" x14ac:dyDescent="0.2">
      <c r="B879" s="34"/>
    </row>
    <row r="880" spans="2:2" ht="15.75" customHeight="1" x14ac:dyDescent="0.2">
      <c r="B880" s="34"/>
    </row>
    <row r="881" spans="2:2" ht="15.75" customHeight="1" x14ac:dyDescent="0.2">
      <c r="B881" s="34"/>
    </row>
    <row r="882" spans="2:2" ht="15.75" customHeight="1" x14ac:dyDescent="0.2">
      <c r="B882" s="34"/>
    </row>
    <row r="883" spans="2:2" ht="15.75" customHeight="1" x14ac:dyDescent="0.2">
      <c r="B883" s="34"/>
    </row>
    <row r="884" spans="2:2" ht="15.75" customHeight="1" x14ac:dyDescent="0.2">
      <c r="B884" s="34"/>
    </row>
    <row r="885" spans="2:2" ht="15.75" customHeight="1" x14ac:dyDescent="0.2">
      <c r="B885" s="34"/>
    </row>
    <row r="886" spans="2:2" ht="15.75" customHeight="1" x14ac:dyDescent="0.2">
      <c r="B886" s="34"/>
    </row>
    <row r="887" spans="2:2" ht="15.75" customHeight="1" x14ac:dyDescent="0.2">
      <c r="B887" s="34"/>
    </row>
    <row r="888" spans="2:2" ht="15.75" customHeight="1" x14ac:dyDescent="0.2">
      <c r="B888" s="34"/>
    </row>
    <row r="889" spans="2:2" ht="15.75" customHeight="1" x14ac:dyDescent="0.2">
      <c r="B889" s="34"/>
    </row>
    <row r="890" spans="2:2" ht="15.75" customHeight="1" x14ac:dyDescent="0.2">
      <c r="B890" s="34"/>
    </row>
    <row r="891" spans="2:2" ht="15.75" customHeight="1" x14ac:dyDescent="0.2">
      <c r="B891" s="34"/>
    </row>
    <row r="892" spans="2:2" ht="15.75" customHeight="1" x14ac:dyDescent="0.2">
      <c r="B892" s="34"/>
    </row>
    <row r="893" spans="2:2" ht="15.75" customHeight="1" x14ac:dyDescent="0.2">
      <c r="B893" s="34"/>
    </row>
    <row r="894" spans="2:2" ht="15.75" customHeight="1" x14ac:dyDescent="0.2">
      <c r="B894" s="34"/>
    </row>
    <row r="895" spans="2:2" ht="15.75" customHeight="1" x14ac:dyDescent="0.2">
      <c r="B895" s="34"/>
    </row>
    <row r="896" spans="2:2" ht="15.75" customHeight="1" x14ac:dyDescent="0.2">
      <c r="B896" s="34"/>
    </row>
    <row r="897" spans="2:2" ht="15.75" customHeight="1" x14ac:dyDescent="0.2">
      <c r="B897" s="34"/>
    </row>
    <row r="898" spans="2:2" ht="15.75" customHeight="1" x14ac:dyDescent="0.2">
      <c r="B898" s="34"/>
    </row>
    <row r="899" spans="2:2" ht="15.75" customHeight="1" x14ac:dyDescent="0.2">
      <c r="B899" s="34"/>
    </row>
    <row r="900" spans="2:2" ht="15.75" customHeight="1" x14ac:dyDescent="0.2">
      <c r="B900" s="34"/>
    </row>
    <row r="901" spans="2:2" ht="15.75" customHeight="1" x14ac:dyDescent="0.2">
      <c r="B901" s="34"/>
    </row>
    <row r="902" spans="2:2" ht="15.75" customHeight="1" x14ac:dyDescent="0.2">
      <c r="B902" s="34"/>
    </row>
    <row r="903" spans="2:2" ht="15.75" customHeight="1" x14ac:dyDescent="0.2">
      <c r="B903" s="34"/>
    </row>
    <row r="904" spans="2:2" ht="15.75" customHeight="1" x14ac:dyDescent="0.2">
      <c r="B904" s="34"/>
    </row>
    <row r="905" spans="2:2" ht="15.75" customHeight="1" x14ac:dyDescent="0.2">
      <c r="B905" s="34"/>
    </row>
    <row r="906" spans="2:2" ht="15.75" customHeight="1" x14ac:dyDescent="0.2">
      <c r="B906" s="34"/>
    </row>
    <row r="907" spans="2:2" ht="15.75" customHeight="1" x14ac:dyDescent="0.2">
      <c r="B907" s="34"/>
    </row>
    <row r="908" spans="2:2" ht="15.75" customHeight="1" x14ac:dyDescent="0.2">
      <c r="B908" s="34"/>
    </row>
    <row r="909" spans="2:2" ht="15.75" customHeight="1" x14ac:dyDescent="0.2">
      <c r="B909" s="34"/>
    </row>
    <row r="910" spans="2:2" ht="15.75" customHeight="1" x14ac:dyDescent="0.2">
      <c r="B910" s="34"/>
    </row>
    <row r="911" spans="2:2" ht="15.75" customHeight="1" x14ac:dyDescent="0.2">
      <c r="B911" s="34"/>
    </row>
    <row r="912" spans="2:2" ht="15.75" customHeight="1" x14ac:dyDescent="0.2">
      <c r="B912" s="34"/>
    </row>
    <row r="913" spans="2:2" ht="15.75" customHeight="1" x14ac:dyDescent="0.2">
      <c r="B913" s="34"/>
    </row>
    <row r="914" spans="2:2" ht="15.75" customHeight="1" x14ac:dyDescent="0.2">
      <c r="B914" s="34"/>
    </row>
    <row r="915" spans="2:2" ht="15.75" customHeight="1" x14ac:dyDescent="0.2">
      <c r="B915" s="34"/>
    </row>
    <row r="916" spans="2:2" ht="15.75" customHeight="1" x14ac:dyDescent="0.2">
      <c r="B916" s="34"/>
    </row>
    <row r="917" spans="2:2" ht="15.75" customHeight="1" x14ac:dyDescent="0.2">
      <c r="B917" s="34"/>
    </row>
    <row r="918" spans="2:2" ht="15.75" customHeight="1" x14ac:dyDescent="0.2">
      <c r="B918" s="34"/>
    </row>
    <row r="919" spans="2:2" ht="15.75" customHeight="1" x14ac:dyDescent="0.2">
      <c r="B919" s="34"/>
    </row>
    <row r="920" spans="2:2" ht="15.75" customHeight="1" x14ac:dyDescent="0.2">
      <c r="B920" s="34"/>
    </row>
    <row r="921" spans="2:2" ht="15.75" customHeight="1" x14ac:dyDescent="0.2">
      <c r="B921" s="34"/>
    </row>
    <row r="922" spans="2:2" ht="15.75" customHeight="1" x14ac:dyDescent="0.2">
      <c r="B922" s="34"/>
    </row>
    <row r="923" spans="2:2" ht="15.75" customHeight="1" x14ac:dyDescent="0.2">
      <c r="B923" s="34"/>
    </row>
    <row r="924" spans="2:2" ht="15.75" customHeight="1" x14ac:dyDescent="0.2">
      <c r="B924" s="34"/>
    </row>
    <row r="925" spans="2:2" ht="15.75" customHeight="1" x14ac:dyDescent="0.2">
      <c r="B925" s="34"/>
    </row>
    <row r="926" spans="2:2" ht="15.75" customHeight="1" x14ac:dyDescent="0.2">
      <c r="B926" s="34"/>
    </row>
    <row r="927" spans="2:2" ht="15.75" customHeight="1" x14ac:dyDescent="0.2">
      <c r="B927" s="34"/>
    </row>
    <row r="928" spans="2:2" ht="15.75" customHeight="1" x14ac:dyDescent="0.2">
      <c r="B928" s="34"/>
    </row>
    <row r="929" spans="2:2" ht="15.75" customHeight="1" x14ac:dyDescent="0.2">
      <c r="B929" s="34"/>
    </row>
    <row r="930" spans="2:2" ht="15.75" customHeight="1" x14ac:dyDescent="0.2">
      <c r="B930" s="34"/>
    </row>
    <row r="931" spans="2:2" ht="15.75" customHeight="1" x14ac:dyDescent="0.2">
      <c r="B931" s="34"/>
    </row>
    <row r="932" spans="2:2" ht="15.75" customHeight="1" x14ac:dyDescent="0.2">
      <c r="B932" s="34"/>
    </row>
    <row r="933" spans="2:2" ht="15.75" customHeight="1" x14ac:dyDescent="0.2">
      <c r="B933" s="34"/>
    </row>
    <row r="934" spans="2:2" ht="15.75" customHeight="1" x14ac:dyDescent="0.2">
      <c r="B934" s="34"/>
    </row>
    <row r="935" spans="2:2" ht="15.75" customHeight="1" x14ac:dyDescent="0.2">
      <c r="B935" s="34"/>
    </row>
    <row r="936" spans="2:2" ht="15.75" customHeight="1" x14ac:dyDescent="0.2">
      <c r="B936" s="34"/>
    </row>
    <row r="937" spans="2:2" ht="15.75" customHeight="1" x14ac:dyDescent="0.2">
      <c r="B937" s="34"/>
    </row>
    <row r="938" spans="2:2" ht="15.75" customHeight="1" x14ac:dyDescent="0.2">
      <c r="B938" s="34"/>
    </row>
    <row r="939" spans="2:2" ht="15.75" customHeight="1" x14ac:dyDescent="0.2">
      <c r="B939" s="34"/>
    </row>
    <row r="940" spans="2:2" ht="15.75" customHeight="1" x14ac:dyDescent="0.2">
      <c r="B940" s="34"/>
    </row>
    <row r="941" spans="2:2" ht="15.75" customHeight="1" x14ac:dyDescent="0.2">
      <c r="B941" s="34"/>
    </row>
    <row r="942" spans="2:2" ht="15.75" customHeight="1" x14ac:dyDescent="0.2">
      <c r="B942" s="34"/>
    </row>
    <row r="943" spans="2:2" ht="15.75" customHeight="1" x14ac:dyDescent="0.2">
      <c r="B943" s="34"/>
    </row>
    <row r="944" spans="2:2" ht="15.75" customHeight="1" x14ac:dyDescent="0.2">
      <c r="B944" s="34"/>
    </row>
    <row r="945" spans="2:2" ht="15.75" customHeight="1" x14ac:dyDescent="0.2">
      <c r="B945" s="34"/>
    </row>
    <row r="946" spans="2:2" ht="15.75" customHeight="1" x14ac:dyDescent="0.2">
      <c r="B946" s="34"/>
    </row>
    <row r="947" spans="2:2" ht="15.75" customHeight="1" x14ac:dyDescent="0.2">
      <c r="B947" s="34"/>
    </row>
    <row r="948" spans="2:2" ht="15.75" customHeight="1" x14ac:dyDescent="0.2">
      <c r="B948" s="34"/>
    </row>
    <row r="949" spans="2:2" ht="15.75" customHeight="1" x14ac:dyDescent="0.2">
      <c r="B949" s="34"/>
    </row>
    <row r="950" spans="2:2" ht="15.75" customHeight="1" x14ac:dyDescent="0.2">
      <c r="B950" s="34"/>
    </row>
    <row r="951" spans="2:2" ht="15.75" customHeight="1" x14ac:dyDescent="0.2">
      <c r="B951" s="34"/>
    </row>
    <row r="952" spans="2:2" ht="15.75" customHeight="1" x14ac:dyDescent="0.2">
      <c r="B952" s="34"/>
    </row>
    <row r="953" spans="2:2" ht="15.75" customHeight="1" x14ac:dyDescent="0.2">
      <c r="B953" s="34"/>
    </row>
    <row r="954" spans="2:2" ht="15.75" customHeight="1" x14ac:dyDescent="0.2">
      <c r="B954" s="34"/>
    </row>
    <row r="955" spans="2:2" ht="15.75" customHeight="1" x14ac:dyDescent="0.2">
      <c r="B955" s="34"/>
    </row>
    <row r="956" spans="2:2" ht="15.75" customHeight="1" x14ac:dyDescent="0.2">
      <c r="B956" s="34"/>
    </row>
    <row r="957" spans="2:2" ht="15.75" customHeight="1" x14ac:dyDescent="0.2">
      <c r="B957" s="34"/>
    </row>
    <row r="958" spans="2:2" ht="15.75" customHeight="1" x14ac:dyDescent="0.2">
      <c r="B958" s="34"/>
    </row>
    <row r="959" spans="2:2" ht="15.75" customHeight="1" x14ac:dyDescent="0.2">
      <c r="B959" s="34"/>
    </row>
    <row r="960" spans="2:2" ht="15.75" customHeight="1" x14ac:dyDescent="0.2">
      <c r="B960" s="34"/>
    </row>
    <row r="961" spans="2:2" ht="15.75" customHeight="1" x14ac:dyDescent="0.2">
      <c r="B961" s="34"/>
    </row>
    <row r="962" spans="2:2" ht="15.75" customHeight="1" x14ac:dyDescent="0.2">
      <c r="B962" s="34"/>
    </row>
    <row r="963" spans="2:2" ht="15.75" customHeight="1" x14ac:dyDescent="0.2">
      <c r="B963" s="34"/>
    </row>
    <row r="964" spans="2:2" ht="15.75" customHeight="1" x14ac:dyDescent="0.2">
      <c r="B964" s="34"/>
    </row>
    <row r="965" spans="2:2" ht="15.75" customHeight="1" x14ac:dyDescent="0.2">
      <c r="B965" s="34"/>
    </row>
    <row r="966" spans="2:2" ht="15.75" customHeight="1" x14ac:dyDescent="0.2">
      <c r="B966" s="34"/>
    </row>
    <row r="967" spans="2:2" ht="15.75" customHeight="1" x14ac:dyDescent="0.2">
      <c r="B967" s="34"/>
    </row>
    <row r="968" spans="2:2" ht="15.75" customHeight="1" x14ac:dyDescent="0.2">
      <c r="B968" s="34"/>
    </row>
    <row r="969" spans="2:2" ht="15.75" customHeight="1" x14ac:dyDescent="0.2">
      <c r="B969" s="34"/>
    </row>
    <row r="970" spans="2:2" ht="15.75" customHeight="1" x14ac:dyDescent="0.2">
      <c r="B970" s="34"/>
    </row>
    <row r="971" spans="2:2" ht="15.75" customHeight="1" x14ac:dyDescent="0.2">
      <c r="B971" s="34"/>
    </row>
    <row r="972" spans="2:2" ht="15.75" customHeight="1" x14ac:dyDescent="0.2">
      <c r="B972" s="34"/>
    </row>
    <row r="973" spans="2:2" ht="15.75" customHeight="1" x14ac:dyDescent="0.2">
      <c r="B973" s="34"/>
    </row>
    <row r="974" spans="2:2" ht="15.75" customHeight="1" x14ac:dyDescent="0.2">
      <c r="B974" s="34"/>
    </row>
    <row r="975" spans="2:2" ht="15.75" customHeight="1" x14ac:dyDescent="0.2">
      <c r="B975" s="34"/>
    </row>
    <row r="976" spans="2:2" ht="15.75" customHeight="1" x14ac:dyDescent="0.2">
      <c r="B976" s="34"/>
    </row>
    <row r="977" spans="2:2" ht="15.75" customHeight="1" x14ac:dyDescent="0.2">
      <c r="B977" s="34"/>
    </row>
    <row r="978" spans="2:2" ht="15.75" customHeight="1" x14ac:dyDescent="0.2">
      <c r="B978" s="34"/>
    </row>
    <row r="979" spans="2:2" ht="15.75" customHeight="1" x14ac:dyDescent="0.2">
      <c r="B979" s="34"/>
    </row>
    <row r="980" spans="2:2" ht="15.75" customHeight="1" x14ac:dyDescent="0.2">
      <c r="B980" s="34"/>
    </row>
    <row r="981" spans="2:2" ht="15.75" customHeight="1" x14ac:dyDescent="0.2">
      <c r="B981" s="34"/>
    </row>
    <row r="982" spans="2:2" ht="15.75" customHeight="1" x14ac:dyDescent="0.2">
      <c r="B982" s="34"/>
    </row>
    <row r="983" spans="2:2" ht="15.75" customHeight="1" x14ac:dyDescent="0.2">
      <c r="B983" s="34"/>
    </row>
    <row r="984" spans="2:2" ht="15.75" customHeight="1" x14ac:dyDescent="0.2">
      <c r="B984" s="34"/>
    </row>
    <row r="985" spans="2:2" ht="15.75" customHeight="1" x14ac:dyDescent="0.2">
      <c r="B985" s="34"/>
    </row>
    <row r="986" spans="2:2" ht="15.75" customHeight="1" x14ac:dyDescent="0.2">
      <c r="B986" s="34"/>
    </row>
    <row r="987" spans="2:2" ht="15.75" customHeight="1" x14ac:dyDescent="0.2">
      <c r="B987" s="34"/>
    </row>
    <row r="988" spans="2:2" ht="15.75" customHeight="1" x14ac:dyDescent="0.2">
      <c r="B988" s="34"/>
    </row>
    <row r="989" spans="2:2" ht="15.75" customHeight="1" x14ac:dyDescent="0.2">
      <c r="B989" s="34"/>
    </row>
    <row r="990" spans="2:2" ht="15.75" customHeight="1" x14ac:dyDescent="0.2">
      <c r="B990" s="34"/>
    </row>
    <row r="991" spans="2:2" ht="15.75" customHeight="1" x14ac:dyDescent="0.2">
      <c r="B991" s="34"/>
    </row>
    <row r="992" spans="2:2" ht="15.75" customHeight="1" x14ac:dyDescent="0.2">
      <c r="B992" s="34"/>
    </row>
    <row r="993" spans="2:2" ht="15.75" customHeight="1" x14ac:dyDescent="0.2">
      <c r="B993" s="34"/>
    </row>
    <row r="994" spans="2:2" ht="15.75" customHeight="1" x14ac:dyDescent="0.2">
      <c r="B994" s="34"/>
    </row>
    <row r="995" spans="2:2" ht="15.75" customHeight="1" x14ac:dyDescent="0.2">
      <c r="B995" s="34"/>
    </row>
    <row r="996" spans="2:2" ht="15.75" customHeight="1" x14ac:dyDescent="0.2">
      <c r="B996" s="34"/>
    </row>
    <row r="997" spans="2:2" ht="15.75" customHeight="1" x14ac:dyDescent="0.2">
      <c r="B997" s="34"/>
    </row>
    <row r="998" spans="2:2" ht="15.75" customHeight="1" x14ac:dyDescent="0.2">
      <c r="B998" s="34"/>
    </row>
    <row r="999" spans="2:2" ht="15.75" customHeight="1" x14ac:dyDescent="0.2">
      <c r="B999" s="34"/>
    </row>
    <row r="1000" spans="2:2" ht="15.75" customHeight="1" x14ac:dyDescent="0.2">
      <c r="B1000" s="34"/>
    </row>
  </sheetData>
  <hyperlinks>
    <hyperlink ref="A1" location="Home!A1" display="Home" xr:uid="{00000000-0004-0000-1100-000000000000}"/>
    <hyperlink ref="B1" location="IPL - Bowler Database (20-22)!A1" display="Bowler DB" xr:uid="{00000000-0004-0000-1100-000001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7CAAC"/>
  </sheetPr>
  <dimension ref="A1:M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3" x14ac:dyDescent="0.2">
      <c r="A1" s="31" t="s">
        <v>2790</v>
      </c>
      <c r="B1" s="32" t="s">
        <v>2847</v>
      </c>
    </row>
    <row r="2" spans="1:13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2848</v>
      </c>
      <c r="F2" s="6" t="s">
        <v>2796</v>
      </c>
      <c r="G2" s="6" t="s">
        <v>2849</v>
      </c>
      <c r="H2" s="6" t="s">
        <v>2850</v>
      </c>
      <c r="I2" s="6" t="s">
        <v>2798</v>
      </c>
      <c r="J2" s="6" t="s">
        <v>2851</v>
      </c>
      <c r="K2" s="6" t="s">
        <v>2800</v>
      </c>
      <c r="L2" s="6" t="s">
        <v>2852</v>
      </c>
      <c r="M2" s="6" t="s">
        <v>2853</v>
      </c>
    </row>
    <row r="3" spans="1:13" x14ac:dyDescent="0.2">
      <c r="A3" s="6">
        <v>1</v>
      </c>
      <c r="B3" s="6" t="s">
        <v>454</v>
      </c>
      <c r="C3" s="6">
        <v>1</v>
      </c>
      <c r="D3" s="6">
        <v>1</v>
      </c>
      <c r="E3" s="6">
        <v>4</v>
      </c>
      <c r="F3" s="6">
        <v>16</v>
      </c>
      <c r="G3" s="6">
        <v>2</v>
      </c>
      <c r="H3" s="33">
        <v>44899</v>
      </c>
      <c r="I3" s="6">
        <v>8</v>
      </c>
      <c r="J3" s="6">
        <v>4</v>
      </c>
      <c r="K3" s="6">
        <v>12</v>
      </c>
      <c r="L3" s="6">
        <v>0</v>
      </c>
      <c r="M3" s="6">
        <v>0</v>
      </c>
    </row>
    <row r="4" spans="1:13" x14ac:dyDescent="0.2">
      <c r="A4" s="6">
        <v>2</v>
      </c>
      <c r="B4" s="6" t="s">
        <v>236</v>
      </c>
      <c r="C4" s="6">
        <v>5</v>
      </c>
      <c r="D4" s="6">
        <v>5</v>
      </c>
      <c r="E4" s="6">
        <v>10</v>
      </c>
      <c r="F4" s="6">
        <v>45</v>
      </c>
      <c r="G4" s="6">
        <v>4</v>
      </c>
      <c r="H4" s="33">
        <v>44898</v>
      </c>
      <c r="I4" s="6">
        <v>11.25</v>
      </c>
      <c r="J4" s="6">
        <v>4.5</v>
      </c>
      <c r="K4" s="6">
        <v>15</v>
      </c>
      <c r="L4" s="6">
        <v>0</v>
      </c>
      <c r="M4" s="6">
        <v>0</v>
      </c>
    </row>
    <row r="5" spans="1:13" x14ac:dyDescent="0.2">
      <c r="A5" s="6">
        <v>3</v>
      </c>
      <c r="B5" s="6" t="s">
        <v>167</v>
      </c>
      <c r="C5" s="6">
        <v>7</v>
      </c>
      <c r="D5" s="6">
        <v>7</v>
      </c>
      <c r="E5" s="6">
        <v>23</v>
      </c>
      <c r="F5" s="6">
        <v>139</v>
      </c>
      <c r="G5" s="6">
        <v>5</v>
      </c>
      <c r="H5" s="35">
        <v>43525</v>
      </c>
      <c r="I5" s="6">
        <v>27.8</v>
      </c>
      <c r="J5" s="6">
        <v>6.04</v>
      </c>
      <c r="K5" s="6">
        <v>27.6</v>
      </c>
      <c r="L5" s="6">
        <v>0</v>
      </c>
      <c r="M5" s="6">
        <v>0</v>
      </c>
    </row>
    <row r="6" spans="1:13" x14ac:dyDescent="0.2">
      <c r="A6" s="6">
        <v>4</v>
      </c>
      <c r="B6" s="6" t="s">
        <v>385</v>
      </c>
      <c r="C6" s="6">
        <v>8</v>
      </c>
      <c r="D6" s="6">
        <v>8</v>
      </c>
      <c r="E6" s="6">
        <v>30</v>
      </c>
      <c r="F6" s="6">
        <v>187</v>
      </c>
      <c r="G6" s="6">
        <v>12</v>
      </c>
      <c r="H6" s="35">
        <v>12114</v>
      </c>
      <c r="I6" s="6">
        <v>15.58</v>
      </c>
      <c r="J6" s="6">
        <v>6.16</v>
      </c>
      <c r="K6" s="6">
        <v>15.16</v>
      </c>
      <c r="L6" s="6">
        <v>0</v>
      </c>
      <c r="M6" s="6">
        <v>0</v>
      </c>
    </row>
    <row r="7" spans="1:13" x14ac:dyDescent="0.2">
      <c r="A7" s="6">
        <v>5</v>
      </c>
      <c r="B7" s="6" t="s">
        <v>282</v>
      </c>
      <c r="C7" s="6">
        <v>9</v>
      </c>
      <c r="D7" s="6">
        <v>9</v>
      </c>
      <c r="E7" s="6">
        <v>35</v>
      </c>
      <c r="F7" s="6">
        <v>222</v>
      </c>
      <c r="G7" s="6">
        <v>12</v>
      </c>
      <c r="H7" s="35">
        <v>45352</v>
      </c>
      <c r="I7" s="6">
        <v>18.5</v>
      </c>
      <c r="J7" s="6">
        <v>6.34</v>
      </c>
      <c r="K7" s="6">
        <v>17.5</v>
      </c>
      <c r="L7" s="6">
        <v>0</v>
      </c>
      <c r="M7" s="6">
        <v>0</v>
      </c>
    </row>
    <row r="8" spans="1:13" x14ac:dyDescent="0.2">
      <c r="A8" s="6">
        <v>6</v>
      </c>
      <c r="B8" s="6" t="s">
        <v>229</v>
      </c>
      <c r="C8" s="6">
        <v>15</v>
      </c>
      <c r="D8" s="6">
        <v>10</v>
      </c>
      <c r="E8" s="6">
        <v>25</v>
      </c>
      <c r="F8" s="6">
        <v>161</v>
      </c>
      <c r="G8" s="6">
        <v>6</v>
      </c>
      <c r="H8" s="33">
        <v>44745</v>
      </c>
      <c r="I8" s="6">
        <v>26.83</v>
      </c>
      <c r="J8" s="6">
        <v>6.35</v>
      </c>
      <c r="K8" s="6">
        <v>25.33</v>
      </c>
      <c r="L8" s="6">
        <v>0</v>
      </c>
      <c r="M8" s="6">
        <v>0</v>
      </c>
    </row>
    <row r="9" spans="1:13" x14ac:dyDescent="0.2">
      <c r="A9" s="6">
        <v>7</v>
      </c>
      <c r="B9" s="6" t="s">
        <v>243</v>
      </c>
      <c r="C9" s="6">
        <v>5</v>
      </c>
      <c r="D9" s="6">
        <v>5</v>
      </c>
      <c r="E9" s="6">
        <v>20</v>
      </c>
      <c r="F9" s="6">
        <v>127</v>
      </c>
      <c r="G9" s="6">
        <v>7</v>
      </c>
      <c r="H9" s="35">
        <v>41730</v>
      </c>
      <c r="I9" s="6">
        <v>18.14</v>
      </c>
      <c r="J9" s="6">
        <v>6.35</v>
      </c>
      <c r="K9" s="6">
        <v>17.14</v>
      </c>
      <c r="L9" s="6">
        <v>1</v>
      </c>
      <c r="M9" s="6">
        <v>0</v>
      </c>
    </row>
    <row r="10" spans="1:13" x14ac:dyDescent="0.2">
      <c r="A10" s="6">
        <v>8</v>
      </c>
      <c r="B10" s="6" t="s">
        <v>82</v>
      </c>
      <c r="C10" s="6">
        <v>8</v>
      </c>
      <c r="D10" s="6">
        <v>6</v>
      </c>
      <c r="E10" s="6">
        <v>10</v>
      </c>
      <c r="F10" s="6">
        <v>64</v>
      </c>
      <c r="G10" s="6">
        <v>4</v>
      </c>
      <c r="H10" s="33">
        <v>44653</v>
      </c>
      <c r="I10" s="6">
        <v>16</v>
      </c>
      <c r="J10" s="6">
        <v>6.4</v>
      </c>
      <c r="K10" s="6">
        <v>15</v>
      </c>
      <c r="L10" s="6">
        <v>0</v>
      </c>
      <c r="M10" s="6">
        <v>0</v>
      </c>
    </row>
    <row r="11" spans="1:13" x14ac:dyDescent="0.2">
      <c r="A11" s="6">
        <v>9</v>
      </c>
      <c r="B11" s="6" t="s">
        <v>648</v>
      </c>
      <c r="C11" s="6">
        <v>14</v>
      </c>
      <c r="D11" s="6">
        <v>14</v>
      </c>
      <c r="E11" s="6">
        <v>56</v>
      </c>
      <c r="F11" s="6">
        <v>361</v>
      </c>
      <c r="G11" s="6">
        <v>16</v>
      </c>
      <c r="H11" s="35">
        <v>43586</v>
      </c>
      <c r="I11" s="6">
        <v>22.56</v>
      </c>
      <c r="J11" s="6">
        <v>6.44</v>
      </c>
      <c r="K11" s="6">
        <v>21</v>
      </c>
      <c r="L11" s="6">
        <v>1</v>
      </c>
      <c r="M11" s="6">
        <v>0</v>
      </c>
    </row>
    <row r="12" spans="1:13" x14ac:dyDescent="0.2">
      <c r="A12" s="6">
        <v>10</v>
      </c>
      <c r="B12" s="6" t="s">
        <v>138</v>
      </c>
      <c r="C12" s="6">
        <v>2</v>
      </c>
      <c r="D12" s="6">
        <v>2</v>
      </c>
      <c r="E12" s="6">
        <v>6</v>
      </c>
      <c r="F12" s="6">
        <v>39</v>
      </c>
      <c r="G12" s="6">
        <v>1</v>
      </c>
      <c r="H12" s="35">
        <v>45292</v>
      </c>
      <c r="I12" s="6">
        <v>39</v>
      </c>
      <c r="J12" s="6">
        <v>6.5</v>
      </c>
      <c r="K12" s="6">
        <v>36</v>
      </c>
      <c r="L12" s="6">
        <v>0</v>
      </c>
      <c r="M12" s="6">
        <v>0</v>
      </c>
    </row>
    <row r="13" spans="1:13" x14ac:dyDescent="0.2">
      <c r="A13" s="6">
        <v>11</v>
      </c>
      <c r="B13" s="6" t="s">
        <v>650</v>
      </c>
      <c r="C13" s="6">
        <v>11</v>
      </c>
      <c r="D13" s="6">
        <v>6</v>
      </c>
      <c r="E13" s="6">
        <v>14</v>
      </c>
      <c r="F13" s="6">
        <v>92</v>
      </c>
      <c r="G13" s="6">
        <v>7</v>
      </c>
      <c r="H13" s="33">
        <v>44745</v>
      </c>
      <c r="I13" s="6">
        <v>13.14</v>
      </c>
      <c r="J13" s="6">
        <v>6.57</v>
      </c>
      <c r="K13" s="6">
        <v>12</v>
      </c>
      <c r="L13" s="6">
        <v>0</v>
      </c>
      <c r="M13" s="6">
        <v>0</v>
      </c>
    </row>
    <row r="14" spans="1:13" x14ac:dyDescent="0.2">
      <c r="A14" s="6">
        <v>12</v>
      </c>
      <c r="B14" s="6" t="s">
        <v>340</v>
      </c>
      <c r="C14" s="6">
        <v>17</v>
      </c>
      <c r="D14" s="6">
        <v>17</v>
      </c>
      <c r="E14" s="6">
        <v>68</v>
      </c>
      <c r="F14" s="6">
        <v>448</v>
      </c>
      <c r="G14" s="6">
        <v>18</v>
      </c>
      <c r="H14" s="35">
        <v>43952</v>
      </c>
      <c r="I14" s="6">
        <v>24.88</v>
      </c>
      <c r="J14" s="6">
        <v>6.58</v>
      </c>
      <c r="K14" s="6">
        <v>22.66</v>
      </c>
      <c r="L14" s="6">
        <v>0</v>
      </c>
      <c r="M14" s="6">
        <v>0</v>
      </c>
    </row>
    <row r="15" spans="1:13" x14ac:dyDescent="0.2">
      <c r="A15" s="6">
        <v>13</v>
      </c>
      <c r="B15" s="6" t="s">
        <v>645</v>
      </c>
      <c r="C15" s="6">
        <v>12</v>
      </c>
      <c r="D15" s="6">
        <v>12</v>
      </c>
      <c r="E15" s="6">
        <v>46</v>
      </c>
      <c r="F15" s="6">
        <v>306</v>
      </c>
      <c r="G15" s="6">
        <v>15</v>
      </c>
      <c r="H15" s="35">
        <v>44287</v>
      </c>
      <c r="I15" s="6">
        <v>20.399999999999999</v>
      </c>
      <c r="J15" s="6">
        <v>6.65</v>
      </c>
      <c r="K15" s="6">
        <v>18.399999999999999</v>
      </c>
      <c r="L15" s="6">
        <v>0</v>
      </c>
      <c r="M15" s="6">
        <v>0</v>
      </c>
    </row>
    <row r="16" spans="1:13" x14ac:dyDescent="0.2">
      <c r="A16" s="6">
        <v>14</v>
      </c>
      <c r="B16" s="6" t="s">
        <v>642</v>
      </c>
      <c r="C16" s="6">
        <v>14</v>
      </c>
      <c r="D16" s="6">
        <v>14</v>
      </c>
      <c r="E16" s="6">
        <v>56</v>
      </c>
      <c r="F16" s="6">
        <v>375</v>
      </c>
      <c r="G16" s="6">
        <v>18</v>
      </c>
      <c r="H16" s="35">
        <v>43525</v>
      </c>
      <c r="I16" s="6">
        <v>20.83</v>
      </c>
      <c r="J16" s="6">
        <v>6.69</v>
      </c>
      <c r="K16" s="6">
        <v>18.66</v>
      </c>
      <c r="L16" s="6">
        <v>0</v>
      </c>
      <c r="M16" s="6">
        <v>0</v>
      </c>
    </row>
    <row r="17" spans="1:13" x14ac:dyDescent="0.2">
      <c r="A17" s="6">
        <v>15</v>
      </c>
      <c r="B17" s="6" t="s">
        <v>217</v>
      </c>
      <c r="C17" s="6">
        <v>4</v>
      </c>
      <c r="D17" s="6">
        <v>4</v>
      </c>
      <c r="E17" s="6">
        <v>7</v>
      </c>
      <c r="F17" s="6">
        <v>47</v>
      </c>
      <c r="G17" s="6">
        <v>1</v>
      </c>
      <c r="H17" s="35">
        <v>44562</v>
      </c>
      <c r="I17" s="6">
        <v>47</v>
      </c>
      <c r="J17" s="6">
        <v>6.71</v>
      </c>
      <c r="K17" s="6">
        <v>42</v>
      </c>
      <c r="L17" s="6">
        <v>0</v>
      </c>
      <c r="M17" s="6">
        <v>0</v>
      </c>
    </row>
    <row r="18" spans="1:13" x14ac:dyDescent="0.2">
      <c r="A18" s="6">
        <v>16</v>
      </c>
      <c r="B18" s="6" t="s">
        <v>520</v>
      </c>
      <c r="C18" s="6">
        <v>15</v>
      </c>
      <c r="D18" s="6">
        <v>15</v>
      </c>
      <c r="E18" s="6">
        <v>52</v>
      </c>
      <c r="F18" s="6">
        <v>353</v>
      </c>
      <c r="G18" s="6">
        <v>11</v>
      </c>
      <c r="H18" s="35">
        <v>11780</v>
      </c>
      <c r="I18" s="6">
        <v>32.090000000000003</v>
      </c>
      <c r="J18" s="6">
        <v>6.78</v>
      </c>
      <c r="K18" s="6">
        <v>28.36</v>
      </c>
      <c r="L18" s="6">
        <v>0</v>
      </c>
      <c r="M18" s="6">
        <v>0</v>
      </c>
    </row>
    <row r="19" spans="1:13" x14ac:dyDescent="0.2">
      <c r="A19" s="6">
        <v>17</v>
      </c>
      <c r="B19" s="6" t="s">
        <v>354</v>
      </c>
      <c r="C19" s="6">
        <v>15</v>
      </c>
      <c r="D19" s="6">
        <v>15</v>
      </c>
      <c r="E19" s="6">
        <v>53</v>
      </c>
      <c r="F19" s="6">
        <v>374</v>
      </c>
      <c r="G19" s="6">
        <v>18</v>
      </c>
      <c r="H19" s="35">
        <v>45748</v>
      </c>
      <c r="I19" s="6">
        <v>20.77</v>
      </c>
      <c r="J19" s="6">
        <v>7.05</v>
      </c>
      <c r="K19" s="6">
        <v>17.66</v>
      </c>
      <c r="L19" s="6">
        <v>0</v>
      </c>
      <c r="M19" s="6">
        <v>0</v>
      </c>
    </row>
    <row r="20" spans="1:13" x14ac:dyDescent="0.2">
      <c r="A20" s="6">
        <v>18</v>
      </c>
      <c r="B20" s="6" t="s">
        <v>646</v>
      </c>
      <c r="C20" s="6">
        <v>16</v>
      </c>
      <c r="D20" s="6">
        <v>16</v>
      </c>
      <c r="E20" s="6">
        <v>49</v>
      </c>
      <c r="F20" s="6">
        <v>346</v>
      </c>
      <c r="G20" s="6">
        <v>13</v>
      </c>
      <c r="H20" s="35">
        <v>42491</v>
      </c>
      <c r="I20" s="6">
        <v>26.61</v>
      </c>
      <c r="J20" s="6">
        <v>7.06</v>
      </c>
      <c r="K20" s="6">
        <v>22.61</v>
      </c>
      <c r="L20" s="6">
        <v>0</v>
      </c>
      <c r="M20" s="6">
        <v>0</v>
      </c>
    </row>
    <row r="21" spans="1:13" ht="15.75" customHeight="1" x14ac:dyDescent="0.2">
      <c r="A21" s="6">
        <v>19</v>
      </c>
      <c r="B21" s="6" t="s">
        <v>305</v>
      </c>
      <c r="C21" s="6">
        <v>8</v>
      </c>
      <c r="D21" s="6">
        <v>8</v>
      </c>
      <c r="E21" s="6">
        <v>26</v>
      </c>
      <c r="F21" s="6">
        <v>187</v>
      </c>
      <c r="G21" s="6">
        <v>4</v>
      </c>
      <c r="H21" s="35">
        <v>42795</v>
      </c>
      <c r="I21" s="6">
        <v>46.75</v>
      </c>
      <c r="J21" s="6">
        <v>7.19</v>
      </c>
      <c r="K21" s="6">
        <v>39</v>
      </c>
      <c r="L21" s="6">
        <v>0</v>
      </c>
      <c r="M21" s="6">
        <v>0</v>
      </c>
    </row>
    <row r="22" spans="1:13" ht="15.75" customHeight="1" x14ac:dyDescent="0.2">
      <c r="A22" s="6">
        <v>20</v>
      </c>
      <c r="B22" s="6" t="s">
        <v>485</v>
      </c>
      <c r="C22" s="6">
        <v>14</v>
      </c>
      <c r="D22" s="6">
        <v>9</v>
      </c>
      <c r="E22" s="6">
        <v>13</v>
      </c>
      <c r="F22" s="6">
        <v>95</v>
      </c>
      <c r="G22" s="6">
        <v>5</v>
      </c>
      <c r="H22" s="35">
        <v>16163</v>
      </c>
      <c r="I22" s="6">
        <v>19</v>
      </c>
      <c r="J22" s="6">
        <v>7.21</v>
      </c>
      <c r="K22" s="6">
        <v>15.8</v>
      </c>
      <c r="L22" s="6">
        <v>0</v>
      </c>
      <c r="M22" s="6">
        <v>0</v>
      </c>
    </row>
    <row r="23" spans="1:13" ht="15.75" customHeight="1" x14ac:dyDescent="0.2">
      <c r="A23" s="6">
        <v>21</v>
      </c>
      <c r="B23" s="6" t="s">
        <v>208</v>
      </c>
      <c r="C23" s="6">
        <v>7</v>
      </c>
      <c r="D23" s="6">
        <v>5</v>
      </c>
      <c r="E23" s="6">
        <v>14</v>
      </c>
      <c r="F23" s="6">
        <v>101</v>
      </c>
      <c r="G23" s="6">
        <v>4</v>
      </c>
      <c r="H23" s="35">
        <v>41306</v>
      </c>
      <c r="I23" s="6">
        <v>25.25</v>
      </c>
      <c r="J23" s="6">
        <v>7.21</v>
      </c>
      <c r="K23" s="6">
        <v>21</v>
      </c>
      <c r="L23" s="6">
        <v>0</v>
      </c>
      <c r="M23" s="6">
        <v>0</v>
      </c>
    </row>
    <row r="24" spans="1:13" ht="15.75" customHeight="1" x14ac:dyDescent="0.2">
      <c r="A24" s="6">
        <v>22</v>
      </c>
      <c r="B24" s="6" t="s">
        <v>314</v>
      </c>
      <c r="C24" s="6">
        <v>9</v>
      </c>
      <c r="D24" s="6">
        <v>9</v>
      </c>
      <c r="E24" s="6">
        <v>32</v>
      </c>
      <c r="F24" s="6">
        <v>233</v>
      </c>
      <c r="G24" s="6">
        <v>11</v>
      </c>
      <c r="H24" s="35">
        <v>44287</v>
      </c>
      <c r="I24" s="6">
        <v>21.18</v>
      </c>
      <c r="J24" s="6">
        <v>7.24</v>
      </c>
      <c r="K24" s="6">
        <v>17.54</v>
      </c>
      <c r="L24" s="6">
        <v>1</v>
      </c>
      <c r="M24" s="6">
        <v>0</v>
      </c>
    </row>
    <row r="25" spans="1:13" ht="15.75" customHeight="1" x14ac:dyDescent="0.2">
      <c r="A25" s="6">
        <v>23</v>
      </c>
      <c r="B25" s="6" t="s">
        <v>674</v>
      </c>
      <c r="C25" s="6">
        <v>1</v>
      </c>
      <c r="D25" s="6">
        <v>1</v>
      </c>
      <c r="E25" s="6">
        <v>4</v>
      </c>
      <c r="F25" s="6">
        <v>29</v>
      </c>
      <c r="G25" s="6">
        <v>2</v>
      </c>
      <c r="H25" s="35">
        <v>46447</v>
      </c>
      <c r="I25" s="6">
        <v>14.5</v>
      </c>
      <c r="J25" s="6">
        <v>7.25</v>
      </c>
      <c r="K25" s="6">
        <v>12</v>
      </c>
      <c r="L25" s="6">
        <v>0</v>
      </c>
      <c r="M25" s="6">
        <v>0</v>
      </c>
    </row>
    <row r="26" spans="1:13" ht="15.75" customHeight="1" x14ac:dyDescent="0.2">
      <c r="A26" s="6">
        <v>24</v>
      </c>
      <c r="B26" s="6" t="s">
        <v>662</v>
      </c>
      <c r="C26" s="6">
        <v>3</v>
      </c>
      <c r="D26" s="6">
        <v>3</v>
      </c>
      <c r="E26" s="6">
        <v>9</v>
      </c>
      <c r="F26" s="6">
        <v>66</v>
      </c>
      <c r="G26" s="6">
        <v>5</v>
      </c>
      <c r="H26" s="33">
        <v>44898</v>
      </c>
      <c r="I26" s="6">
        <v>13.2</v>
      </c>
      <c r="J26" s="6">
        <v>7.33</v>
      </c>
      <c r="K26" s="6">
        <v>10.8</v>
      </c>
      <c r="L26" s="6">
        <v>0</v>
      </c>
      <c r="M26" s="6">
        <v>0</v>
      </c>
    </row>
    <row r="27" spans="1:13" ht="15.75" customHeight="1" x14ac:dyDescent="0.2">
      <c r="A27" s="6">
        <v>25</v>
      </c>
      <c r="B27" s="6" t="s">
        <v>114</v>
      </c>
      <c r="C27" s="6">
        <v>16</v>
      </c>
      <c r="D27" s="6">
        <v>16</v>
      </c>
      <c r="E27" s="6">
        <v>61</v>
      </c>
      <c r="F27" s="6">
        <v>450</v>
      </c>
      <c r="G27" s="6">
        <v>24</v>
      </c>
      <c r="H27" s="35">
        <v>41334</v>
      </c>
      <c r="I27" s="6">
        <v>18.75</v>
      </c>
      <c r="J27" s="6">
        <v>7.37</v>
      </c>
      <c r="K27" s="6">
        <v>15.25</v>
      </c>
      <c r="L27" s="6">
        <v>0</v>
      </c>
      <c r="M27" s="6">
        <v>0</v>
      </c>
    </row>
    <row r="28" spans="1:13" ht="15.75" customHeight="1" x14ac:dyDescent="0.2">
      <c r="A28" s="6">
        <v>26</v>
      </c>
      <c r="B28" s="6" t="s">
        <v>347</v>
      </c>
      <c r="C28" s="6">
        <v>6</v>
      </c>
      <c r="D28" s="6">
        <v>6</v>
      </c>
      <c r="E28" s="6">
        <v>16</v>
      </c>
      <c r="F28" s="6">
        <v>118</v>
      </c>
      <c r="G28" s="6">
        <v>3</v>
      </c>
      <c r="H28" s="35">
        <v>42430</v>
      </c>
      <c r="I28" s="6">
        <v>39.33</v>
      </c>
      <c r="J28" s="6">
        <v>7.37</v>
      </c>
      <c r="K28" s="6">
        <v>32</v>
      </c>
      <c r="L28" s="6">
        <v>0</v>
      </c>
      <c r="M28" s="6">
        <v>0</v>
      </c>
    </row>
    <row r="29" spans="1:13" ht="15.75" customHeight="1" x14ac:dyDescent="0.2">
      <c r="A29" s="6">
        <v>27</v>
      </c>
      <c r="B29" s="6" t="s">
        <v>272</v>
      </c>
      <c r="C29" s="6">
        <v>11</v>
      </c>
      <c r="D29" s="6">
        <v>11</v>
      </c>
      <c r="E29" s="6">
        <v>43</v>
      </c>
      <c r="F29" s="6">
        <v>318</v>
      </c>
      <c r="G29" s="6">
        <v>13</v>
      </c>
      <c r="H29" s="35">
        <v>46478</v>
      </c>
      <c r="I29" s="6">
        <v>24.46</v>
      </c>
      <c r="J29" s="6">
        <v>7.39</v>
      </c>
      <c r="K29" s="6">
        <v>19.84</v>
      </c>
      <c r="L29" s="6">
        <v>1</v>
      </c>
      <c r="M29" s="6">
        <v>0</v>
      </c>
    </row>
    <row r="30" spans="1:13" ht="15.75" customHeight="1" x14ac:dyDescent="0.2">
      <c r="A30" s="6">
        <v>28</v>
      </c>
      <c r="B30" s="6" t="s">
        <v>563</v>
      </c>
      <c r="C30" s="6">
        <v>13</v>
      </c>
      <c r="D30" s="6">
        <v>13</v>
      </c>
      <c r="E30" s="6">
        <v>44</v>
      </c>
      <c r="F30" s="6">
        <v>331</v>
      </c>
      <c r="G30" s="6">
        <v>7</v>
      </c>
      <c r="H30" s="35">
        <v>12510</v>
      </c>
      <c r="I30" s="6">
        <v>47.28</v>
      </c>
      <c r="J30" s="6">
        <v>7.41</v>
      </c>
      <c r="K30" s="6">
        <v>38.28</v>
      </c>
      <c r="L30" s="6">
        <v>0</v>
      </c>
      <c r="M30" s="6">
        <v>0</v>
      </c>
    </row>
    <row r="31" spans="1:13" ht="15.75" customHeight="1" x14ac:dyDescent="0.2">
      <c r="A31" s="6">
        <v>29</v>
      </c>
      <c r="B31" s="6" t="s">
        <v>134</v>
      </c>
      <c r="C31" s="6">
        <v>3</v>
      </c>
      <c r="D31" s="6">
        <v>3</v>
      </c>
      <c r="E31" s="6">
        <v>11</v>
      </c>
      <c r="F31" s="6">
        <v>82</v>
      </c>
      <c r="G31" s="6">
        <v>5</v>
      </c>
      <c r="H31" s="35">
        <v>13210</v>
      </c>
      <c r="I31" s="6">
        <v>16.399999999999999</v>
      </c>
      <c r="J31" s="6">
        <v>7.45</v>
      </c>
      <c r="K31" s="6">
        <v>13.2</v>
      </c>
      <c r="L31" s="6">
        <v>0</v>
      </c>
      <c r="M31" s="6">
        <v>0</v>
      </c>
    </row>
    <row r="32" spans="1:13" ht="15.75" customHeight="1" x14ac:dyDescent="0.2">
      <c r="A32" s="6">
        <v>30</v>
      </c>
      <c r="B32" s="6" t="s">
        <v>464</v>
      </c>
      <c r="C32" s="6">
        <v>14</v>
      </c>
      <c r="D32" s="6">
        <v>14</v>
      </c>
      <c r="E32" s="6">
        <v>55</v>
      </c>
      <c r="F32" s="6">
        <v>410</v>
      </c>
      <c r="G32" s="6">
        <v>21</v>
      </c>
      <c r="H32" s="35">
        <v>41730</v>
      </c>
      <c r="I32" s="6">
        <v>19.52</v>
      </c>
      <c r="J32" s="6">
        <v>7.45</v>
      </c>
      <c r="K32" s="6">
        <v>15.71</v>
      </c>
      <c r="L32" s="6">
        <v>0</v>
      </c>
      <c r="M32" s="6">
        <v>0</v>
      </c>
    </row>
    <row r="33" spans="1:13" ht="15.75" customHeight="1" x14ac:dyDescent="0.2">
      <c r="A33" s="6">
        <v>31</v>
      </c>
      <c r="B33" s="6" t="s">
        <v>210</v>
      </c>
      <c r="C33" s="6">
        <v>8</v>
      </c>
      <c r="D33" s="6">
        <v>8</v>
      </c>
      <c r="E33" s="6">
        <v>30</v>
      </c>
      <c r="F33" s="6">
        <v>224</v>
      </c>
      <c r="G33" s="6">
        <v>13</v>
      </c>
      <c r="H33" s="35">
        <v>42064</v>
      </c>
      <c r="I33" s="6">
        <v>17.23</v>
      </c>
      <c r="J33" s="6">
        <v>7.46</v>
      </c>
      <c r="K33" s="6">
        <v>13.84</v>
      </c>
      <c r="L33" s="6">
        <v>0</v>
      </c>
      <c r="M33" s="6">
        <v>0</v>
      </c>
    </row>
    <row r="34" spans="1:13" ht="15.75" customHeight="1" x14ac:dyDescent="0.2">
      <c r="A34" s="6">
        <v>32</v>
      </c>
      <c r="B34" s="6" t="s">
        <v>231</v>
      </c>
      <c r="C34" s="6">
        <v>14</v>
      </c>
      <c r="D34" s="6">
        <v>14</v>
      </c>
      <c r="E34" s="6">
        <v>52</v>
      </c>
      <c r="F34" s="6">
        <v>395</v>
      </c>
      <c r="G34" s="6">
        <v>19</v>
      </c>
      <c r="H34" s="35">
        <v>42064</v>
      </c>
      <c r="I34" s="6">
        <v>20.78</v>
      </c>
      <c r="J34" s="6">
        <v>7.5</v>
      </c>
      <c r="K34" s="6">
        <v>16.63</v>
      </c>
      <c r="L34" s="6">
        <v>0</v>
      </c>
      <c r="M34" s="6">
        <v>0</v>
      </c>
    </row>
    <row r="35" spans="1:13" ht="15.75" customHeight="1" x14ac:dyDescent="0.2">
      <c r="A35" s="6">
        <v>33</v>
      </c>
      <c r="B35" s="6" t="s">
        <v>221</v>
      </c>
      <c r="C35" s="6">
        <v>2</v>
      </c>
      <c r="D35" s="6">
        <v>2</v>
      </c>
      <c r="E35" s="6">
        <v>6</v>
      </c>
      <c r="F35" s="6">
        <v>45</v>
      </c>
      <c r="G35" s="6">
        <v>2</v>
      </c>
      <c r="H35" s="35">
        <v>46784</v>
      </c>
      <c r="I35" s="6">
        <v>22.5</v>
      </c>
      <c r="J35" s="6">
        <v>7.5</v>
      </c>
      <c r="K35" s="6">
        <v>18</v>
      </c>
      <c r="L35" s="6">
        <v>0</v>
      </c>
      <c r="M35" s="6">
        <v>0</v>
      </c>
    </row>
    <row r="36" spans="1:13" ht="15.75" customHeight="1" x14ac:dyDescent="0.2">
      <c r="A36" s="6">
        <v>34</v>
      </c>
      <c r="B36" s="6" t="s">
        <v>181</v>
      </c>
      <c r="C36" s="6">
        <v>6</v>
      </c>
      <c r="D36" s="6">
        <v>6</v>
      </c>
      <c r="E36" s="6">
        <v>22</v>
      </c>
      <c r="F36" s="6">
        <v>168</v>
      </c>
      <c r="G36" s="6">
        <v>4</v>
      </c>
      <c r="H36" s="35">
        <v>45778</v>
      </c>
      <c r="I36" s="6">
        <v>42</v>
      </c>
      <c r="J36" s="6">
        <v>7.63</v>
      </c>
      <c r="K36" s="6">
        <v>33</v>
      </c>
      <c r="L36" s="6">
        <v>0</v>
      </c>
      <c r="M36" s="6">
        <v>0</v>
      </c>
    </row>
    <row r="37" spans="1:13" ht="15.75" customHeight="1" x14ac:dyDescent="0.2">
      <c r="A37" s="6">
        <v>35</v>
      </c>
      <c r="B37" s="6" t="s">
        <v>180</v>
      </c>
      <c r="C37" s="6">
        <v>5</v>
      </c>
      <c r="D37" s="6">
        <v>5</v>
      </c>
      <c r="E37" s="6">
        <v>17</v>
      </c>
      <c r="F37" s="6">
        <v>130</v>
      </c>
      <c r="G37" s="6">
        <v>2</v>
      </c>
      <c r="H37" s="35">
        <v>44927</v>
      </c>
      <c r="I37" s="6">
        <v>65</v>
      </c>
      <c r="J37" s="6">
        <v>7.64</v>
      </c>
      <c r="K37" s="6">
        <v>51</v>
      </c>
      <c r="L37" s="6">
        <v>0</v>
      </c>
      <c r="M37" s="6">
        <v>0</v>
      </c>
    </row>
    <row r="38" spans="1:13" ht="15.75" customHeight="1" x14ac:dyDescent="0.2">
      <c r="A38" s="6">
        <v>36</v>
      </c>
      <c r="B38" s="6" t="s">
        <v>178</v>
      </c>
      <c r="C38" s="6">
        <v>8</v>
      </c>
      <c r="D38" s="6">
        <v>8</v>
      </c>
      <c r="E38" s="6">
        <v>32</v>
      </c>
      <c r="F38" s="6">
        <v>247</v>
      </c>
      <c r="G38" s="6">
        <v>16</v>
      </c>
      <c r="H38" s="35">
        <v>19085</v>
      </c>
      <c r="I38" s="6">
        <v>15.43</v>
      </c>
      <c r="J38" s="6">
        <v>7.75</v>
      </c>
      <c r="K38" s="6">
        <v>11.93</v>
      </c>
      <c r="L38" s="6">
        <v>1</v>
      </c>
      <c r="M38" s="6">
        <v>0</v>
      </c>
    </row>
    <row r="39" spans="1:13" ht="15.75" customHeight="1" x14ac:dyDescent="0.2">
      <c r="A39" s="6">
        <v>37</v>
      </c>
      <c r="B39" s="6" t="s">
        <v>376</v>
      </c>
      <c r="C39" s="6">
        <v>4</v>
      </c>
      <c r="D39" s="6">
        <v>4</v>
      </c>
      <c r="E39" s="6">
        <v>14</v>
      </c>
      <c r="F39" s="6">
        <v>109</v>
      </c>
      <c r="G39" s="6">
        <v>6</v>
      </c>
      <c r="H39" s="35">
        <v>42856</v>
      </c>
      <c r="I39" s="6">
        <v>18.16</v>
      </c>
      <c r="J39" s="6">
        <v>7.78</v>
      </c>
      <c r="K39" s="6">
        <v>14</v>
      </c>
      <c r="L39" s="6">
        <v>1</v>
      </c>
      <c r="M39" s="6">
        <v>0</v>
      </c>
    </row>
    <row r="40" spans="1:13" ht="15.75" customHeight="1" x14ac:dyDescent="0.2">
      <c r="A40" s="6">
        <v>38</v>
      </c>
      <c r="B40" s="6" t="s">
        <v>156</v>
      </c>
      <c r="C40" s="6">
        <v>11</v>
      </c>
      <c r="D40" s="6">
        <v>11</v>
      </c>
      <c r="E40" s="6">
        <v>33</v>
      </c>
      <c r="F40" s="6">
        <v>263</v>
      </c>
      <c r="G40" s="6">
        <v>14</v>
      </c>
      <c r="H40" s="35">
        <v>44652</v>
      </c>
      <c r="I40" s="6">
        <v>18.78</v>
      </c>
      <c r="J40" s="6">
        <v>7.81</v>
      </c>
      <c r="K40" s="6">
        <v>14.42</v>
      </c>
      <c r="L40" s="6">
        <v>0</v>
      </c>
      <c r="M40" s="6">
        <v>0</v>
      </c>
    </row>
    <row r="41" spans="1:13" ht="15.75" customHeight="1" x14ac:dyDescent="0.2">
      <c r="A41" s="6">
        <v>39</v>
      </c>
      <c r="B41" s="6" t="s">
        <v>333</v>
      </c>
      <c r="C41" s="6">
        <v>14</v>
      </c>
      <c r="D41" s="6">
        <v>14</v>
      </c>
      <c r="E41" s="6">
        <v>51</v>
      </c>
      <c r="F41" s="6">
        <v>406</v>
      </c>
      <c r="G41" s="6">
        <v>13</v>
      </c>
      <c r="H41" s="35">
        <v>43191</v>
      </c>
      <c r="I41" s="6">
        <v>31.23</v>
      </c>
      <c r="J41" s="6">
        <v>7.9</v>
      </c>
      <c r="K41" s="6">
        <v>23.69</v>
      </c>
      <c r="L41" s="6">
        <v>0</v>
      </c>
      <c r="M41" s="6">
        <v>0</v>
      </c>
    </row>
    <row r="42" spans="1:13" ht="15.75" customHeight="1" x14ac:dyDescent="0.2">
      <c r="A42" s="6">
        <v>40</v>
      </c>
      <c r="B42" s="6" t="s">
        <v>330</v>
      </c>
      <c r="C42" s="6">
        <v>3</v>
      </c>
      <c r="D42" s="6">
        <v>3</v>
      </c>
      <c r="E42" s="6">
        <v>12</v>
      </c>
      <c r="F42" s="6">
        <v>95</v>
      </c>
      <c r="G42" s="6">
        <v>3</v>
      </c>
      <c r="H42" s="35">
        <v>45352</v>
      </c>
      <c r="I42" s="6">
        <v>31.66</v>
      </c>
      <c r="J42" s="6">
        <v>7.91</v>
      </c>
      <c r="K42" s="6">
        <v>24</v>
      </c>
      <c r="L42" s="6">
        <v>0</v>
      </c>
      <c r="M42" s="6">
        <v>0</v>
      </c>
    </row>
    <row r="43" spans="1:13" ht="15.75" customHeight="1" x14ac:dyDescent="0.2">
      <c r="A43" s="6">
        <v>41</v>
      </c>
      <c r="B43" s="6" t="s">
        <v>123</v>
      </c>
      <c r="C43" s="6">
        <v>11</v>
      </c>
      <c r="D43" s="6">
        <v>11</v>
      </c>
      <c r="E43" s="6">
        <v>42</v>
      </c>
      <c r="F43" s="6">
        <v>335</v>
      </c>
      <c r="G43" s="6">
        <v>6</v>
      </c>
      <c r="H43" s="35">
        <v>43586</v>
      </c>
      <c r="I43" s="6">
        <v>55.83</v>
      </c>
      <c r="J43" s="6">
        <v>7.97</v>
      </c>
      <c r="K43" s="6">
        <v>42</v>
      </c>
      <c r="L43" s="6">
        <v>0</v>
      </c>
      <c r="M43" s="6">
        <v>0</v>
      </c>
    </row>
    <row r="44" spans="1:13" ht="15.75" customHeight="1" x14ac:dyDescent="0.2">
      <c r="A44" s="6">
        <v>42</v>
      </c>
      <c r="B44" s="6" t="s">
        <v>202</v>
      </c>
      <c r="C44" s="6">
        <v>13</v>
      </c>
      <c r="D44" s="6">
        <v>12</v>
      </c>
      <c r="E44" s="6">
        <v>33</v>
      </c>
      <c r="F44" s="6">
        <v>265</v>
      </c>
      <c r="G44" s="6">
        <v>5</v>
      </c>
      <c r="H44" s="35">
        <v>41699</v>
      </c>
      <c r="I44" s="6">
        <v>53</v>
      </c>
      <c r="J44" s="6">
        <v>7.98</v>
      </c>
      <c r="K44" s="6">
        <v>39.799999999999997</v>
      </c>
      <c r="L44" s="6">
        <v>0</v>
      </c>
      <c r="M44" s="6">
        <v>0</v>
      </c>
    </row>
    <row r="45" spans="1:13" ht="15.75" customHeight="1" x14ac:dyDescent="0.2">
      <c r="A45" s="6">
        <v>43</v>
      </c>
      <c r="B45" s="6" t="s">
        <v>655</v>
      </c>
      <c r="C45" s="6">
        <v>3</v>
      </c>
      <c r="D45" s="6">
        <v>3</v>
      </c>
      <c r="E45" s="6">
        <v>12</v>
      </c>
      <c r="F45" s="6">
        <v>96</v>
      </c>
      <c r="G45" s="6">
        <v>2</v>
      </c>
      <c r="H45" s="35">
        <v>44197</v>
      </c>
      <c r="I45" s="6">
        <v>48</v>
      </c>
      <c r="J45" s="6">
        <v>8</v>
      </c>
      <c r="K45" s="6">
        <v>36</v>
      </c>
      <c r="L45" s="6">
        <v>0</v>
      </c>
      <c r="M45" s="6">
        <v>0</v>
      </c>
    </row>
    <row r="46" spans="1:13" ht="15.75" customHeight="1" x14ac:dyDescent="0.2">
      <c r="A46" s="6">
        <v>44</v>
      </c>
      <c r="B46" s="6" t="s">
        <v>131</v>
      </c>
      <c r="C46" s="6">
        <v>4</v>
      </c>
      <c r="D46" s="6">
        <v>4</v>
      </c>
      <c r="E46" s="6">
        <v>12</v>
      </c>
      <c r="F46" s="6">
        <v>96</v>
      </c>
      <c r="G46" s="6">
        <v>4</v>
      </c>
      <c r="H46" s="33">
        <v>44869</v>
      </c>
      <c r="I46" s="6">
        <v>24</v>
      </c>
      <c r="J46" s="6">
        <v>8</v>
      </c>
      <c r="K46" s="6">
        <v>18</v>
      </c>
      <c r="L46" s="6">
        <v>0</v>
      </c>
      <c r="M46" s="6">
        <v>0</v>
      </c>
    </row>
    <row r="47" spans="1:13" ht="15.75" customHeight="1" x14ac:dyDescent="0.2">
      <c r="A47" s="6">
        <v>45</v>
      </c>
      <c r="B47" s="6" t="s">
        <v>458</v>
      </c>
      <c r="C47" s="6">
        <v>3</v>
      </c>
      <c r="D47" s="6">
        <v>3</v>
      </c>
      <c r="E47" s="6">
        <v>12</v>
      </c>
      <c r="F47" s="6">
        <v>97</v>
      </c>
      <c r="G47" s="6">
        <v>1</v>
      </c>
      <c r="H47" s="33">
        <v>44900</v>
      </c>
      <c r="I47" s="6">
        <v>97</v>
      </c>
      <c r="J47" s="6">
        <v>8.08</v>
      </c>
      <c r="K47" s="6">
        <v>72</v>
      </c>
      <c r="L47" s="6">
        <v>0</v>
      </c>
      <c r="M47" s="6">
        <v>0</v>
      </c>
    </row>
    <row r="48" spans="1:13" ht="15.75" customHeight="1" x14ac:dyDescent="0.2">
      <c r="A48" s="6">
        <v>46</v>
      </c>
      <c r="B48" s="6" t="s">
        <v>656</v>
      </c>
      <c r="C48" s="6">
        <v>7</v>
      </c>
      <c r="D48" s="6">
        <v>7</v>
      </c>
      <c r="E48" s="6">
        <v>27</v>
      </c>
      <c r="F48" s="6">
        <v>219</v>
      </c>
      <c r="G48" s="6">
        <v>5</v>
      </c>
      <c r="H48" s="35">
        <v>44256</v>
      </c>
      <c r="I48" s="6">
        <v>43.8</v>
      </c>
      <c r="J48" s="6">
        <v>8.11</v>
      </c>
      <c r="K48" s="6">
        <v>32.4</v>
      </c>
      <c r="L48" s="6">
        <v>0</v>
      </c>
      <c r="M48" s="6">
        <v>0</v>
      </c>
    </row>
    <row r="49" spans="1:13" ht="15.75" customHeight="1" x14ac:dyDescent="0.2">
      <c r="A49" s="6">
        <v>47</v>
      </c>
      <c r="B49" s="6" t="s">
        <v>341</v>
      </c>
      <c r="C49" s="6">
        <v>10</v>
      </c>
      <c r="D49" s="6">
        <v>4</v>
      </c>
      <c r="E49" s="6">
        <v>8</v>
      </c>
      <c r="F49" s="6">
        <v>69</v>
      </c>
      <c r="G49" s="6">
        <v>3</v>
      </c>
      <c r="H49" s="35">
        <v>47150</v>
      </c>
      <c r="I49" s="6">
        <v>23</v>
      </c>
      <c r="J49" s="6">
        <v>8.11</v>
      </c>
      <c r="K49" s="6">
        <v>17</v>
      </c>
      <c r="L49" s="6">
        <v>0</v>
      </c>
      <c r="M49" s="6">
        <v>0</v>
      </c>
    </row>
    <row r="50" spans="1:13" ht="15.75" customHeight="1" x14ac:dyDescent="0.2">
      <c r="A50" s="6">
        <v>48</v>
      </c>
      <c r="B50" s="6" t="s">
        <v>193</v>
      </c>
      <c r="C50" s="6">
        <v>15</v>
      </c>
      <c r="D50" s="6">
        <v>15</v>
      </c>
      <c r="E50" s="6">
        <v>56</v>
      </c>
      <c r="F50" s="6">
        <v>456</v>
      </c>
      <c r="G50" s="6">
        <v>15</v>
      </c>
      <c r="H50" s="35">
        <v>44287</v>
      </c>
      <c r="I50" s="6">
        <v>30.4</v>
      </c>
      <c r="J50" s="6">
        <v>8.14</v>
      </c>
      <c r="K50" s="6">
        <v>22.4</v>
      </c>
      <c r="L50" s="6">
        <v>0</v>
      </c>
      <c r="M50" s="6">
        <v>0</v>
      </c>
    </row>
    <row r="51" spans="1:13" ht="15.75" customHeight="1" x14ac:dyDescent="0.2">
      <c r="A51" s="6">
        <v>49</v>
      </c>
      <c r="B51" s="6" t="s">
        <v>168</v>
      </c>
      <c r="C51" s="6">
        <v>15</v>
      </c>
      <c r="D51" s="6">
        <v>15</v>
      </c>
      <c r="E51" s="6">
        <v>56</v>
      </c>
      <c r="F51" s="6">
        <v>459</v>
      </c>
      <c r="G51" s="6">
        <v>32</v>
      </c>
      <c r="H51" s="35">
        <v>46508</v>
      </c>
      <c r="I51" s="6">
        <v>14.34</v>
      </c>
      <c r="J51" s="6">
        <v>8.14</v>
      </c>
      <c r="K51" s="6">
        <v>10.56</v>
      </c>
      <c r="L51" s="6">
        <v>1</v>
      </c>
      <c r="M51" s="6">
        <v>1</v>
      </c>
    </row>
    <row r="52" spans="1:13" ht="15.75" customHeight="1" x14ac:dyDescent="0.2">
      <c r="A52" s="6">
        <v>50</v>
      </c>
      <c r="B52" s="6" t="s">
        <v>244</v>
      </c>
      <c r="C52" s="6">
        <v>3</v>
      </c>
      <c r="D52" s="6">
        <v>3</v>
      </c>
      <c r="E52" s="6">
        <v>12</v>
      </c>
      <c r="F52" s="6">
        <v>98</v>
      </c>
      <c r="G52" s="6">
        <v>1</v>
      </c>
      <c r="H52" s="35">
        <v>43831</v>
      </c>
      <c r="I52" s="6">
        <v>98</v>
      </c>
      <c r="J52" s="6">
        <v>8.16</v>
      </c>
      <c r="K52" s="6">
        <v>72</v>
      </c>
      <c r="L52" s="6">
        <v>0</v>
      </c>
      <c r="M52" s="6">
        <v>0</v>
      </c>
    </row>
    <row r="53" spans="1:13" ht="15.75" customHeight="1" x14ac:dyDescent="0.2">
      <c r="A53" s="6">
        <v>51</v>
      </c>
      <c r="B53" s="6" t="s">
        <v>159</v>
      </c>
      <c r="C53" s="6">
        <v>4</v>
      </c>
      <c r="D53" s="6">
        <v>3</v>
      </c>
      <c r="E53" s="6">
        <v>11</v>
      </c>
      <c r="F53" s="6">
        <v>90</v>
      </c>
      <c r="G53" s="6">
        <v>1</v>
      </c>
      <c r="H53" s="35">
        <v>44562</v>
      </c>
      <c r="I53" s="6">
        <v>90</v>
      </c>
      <c r="J53" s="6">
        <v>8.18</v>
      </c>
      <c r="K53" s="6">
        <v>66</v>
      </c>
      <c r="L53" s="6">
        <v>0</v>
      </c>
      <c r="M53" s="6">
        <v>0</v>
      </c>
    </row>
    <row r="54" spans="1:13" ht="15.75" customHeight="1" x14ac:dyDescent="0.2">
      <c r="A54" s="6">
        <v>52</v>
      </c>
      <c r="B54" s="6" t="s">
        <v>128</v>
      </c>
      <c r="C54" s="6">
        <v>14</v>
      </c>
      <c r="D54" s="6">
        <v>14</v>
      </c>
      <c r="E54" s="6">
        <v>52</v>
      </c>
      <c r="F54" s="6">
        <v>426</v>
      </c>
      <c r="G54" s="6">
        <v>14</v>
      </c>
      <c r="H54" s="35">
        <v>11383</v>
      </c>
      <c r="I54" s="6">
        <v>30.42</v>
      </c>
      <c r="J54" s="6">
        <v>8.19</v>
      </c>
      <c r="K54" s="6">
        <v>22.28</v>
      </c>
      <c r="L54" s="6">
        <v>0</v>
      </c>
      <c r="M54" s="6">
        <v>0</v>
      </c>
    </row>
    <row r="55" spans="1:13" ht="15.75" customHeight="1" x14ac:dyDescent="0.2">
      <c r="A55" s="6">
        <v>53</v>
      </c>
      <c r="B55" s="6" t="s">
        <v>598</v>
      </c>
      <c r="C55" s="6">
        <v>8</v>
      </c>
      <c r="D55" s="6">
        <v>8</v>
      </c>
      <c r="E55" s="6">
        <v>30</v>
      </c>
      <c r="F55" s="6">
        <v>247</v>
      </c>
      <c r="G55" s="6">
        <v>7</v>
      </c>
      <c r="H55" s="35">
        <v>47209</v>
      </c>
      <c r="I55" s="6">
        <v>35.28</v>
      </c>
      <c r="J55" s="6">
        <v>8.23</v>
      </c>
      <c r="K55" s="6">
        <v>25.71</v>
      </c>
      <c r="L55" s="6">
        <v>0</v>
      </c>
      <c r="M55" s="6">
        <v>0</v>
      </c>
    </row>
    <row r="56" spans="1:13" ht="15.75" customHeight="1" x14ac:dyDescent="0.2">
      <c r="A56" s="6">
        <v>54</v>
      </c>
      <c r="B56" s="6" t="s">
        <v>389</v>
      </c>
      <c r="C56" s="6">
        <v>12</v>
      </c>
      <c r="D56" s="6">
        <v>12</v>
      </c>
      <c r="E56" s="6">
        <v>41</v>
      </c>
      <c r="F56" s="6">
        <v>342</v>
      </c>
      <c r="G56" s="6">
        <v>18</v>
      </c>
      <c r="H56" s="35">
        <v>11810</v>
      </c>
      <c r="I56" s="6">
        <v>19</v>
      </c>
      <c r="J56" s="6">
        <v>8.27</v>
      </c>
      <c r="K56" s="6">
        <v>13.77</v>
      </c>
      <c r="L56" s="6">
        <v>0</v>
      </c>
      <c r="M56" s="6">
        <v>1</v>
      </c>
    </row>
    <row r="57" spans="1:13" ht="15.75" customHeight="1" x14ac:dyDescent="0.2">
      <c r="A57" s="6">
        <v>55</v>
      </c>
      <c r="B57" s="6" t="s">
        <v>1737</v>
      </c>
      <c r="C57" s="6">
        <v>1</v>
      </c>
      <c r="D57" s="6">
        <v>1</v>
      </c>
      <c r="E57" s="6">
        <v>2</v>
      </c>
      <c r="F57" s="6">
        <v>18</v>
      </c>
      <c r="G57" s="6">
        <v>1</v>
      </c>
      <c r="H57" s="35">
        <v>15738</v>
      </c>
      <c r="I57" s="6">
        <v>18</v>
      </c>
      <c r="J57" s="6">
        <v>8.3000000000000007</v>
      </c>
      <c r="K57" s="6">
        <v>13</v>
      </c>
      <c r="L57" s="6">
        <v>0</v>
      </c>
      <c r="M57" s="6">
        <v>0</v>
      </c>
    </row>
    <row r="58" spans="1:13" ht="15.75" customHeight="1" x14ac:dyDescent="0.2">
      <c r="A58" s="6">
        <v>56</v>
      </c>
      <c r="B58" s="6" t="s">
        <v>145</v>
      </c>
      <c r="C58" s="6">
        <v>15</v>
      </c>
      <c r="D58" s="6">
        <v>15</v>
      </c>
      <c r="E58" s="6">
        <v>54</v>
      </c>
      <c r="F58" s="6">
        <v>451</v>
      </c>
      <c r="G58" s="6">
        <v>14</v>
      </c>
      <c r="H58" s="35">
        <v>41365</v>
      </c>
      <c r="I58" s="6">
        <v>32.21</v>
      </c>
      <c r="J58" s="6">
        <v>8.35</v>
      </c>
      <c r="K58" s="6">
        <v>23.14</v>
      </c>
      <c r="L58" s="6">
        <v>2</v>
      </c>
      <c r="M58" s="6">
        <v>0</v>
      </c>
    </row>
    <row r="59" spans="1:13" ht="15.75" customHeight="1" x14ac:dyDescent="0.2">
      <c r="A59" s="6">
        <v>57</v>
      </c>
      <c r="B59" s="6" t="s">
        <v>186</v>
      </c>
      <c r="C59" s="6">
        <v>9</v>
      </c>
      <c r="D59" s="6">
        <v>9</v>
      </c>
      <c r="E59" s="6">
        <v>35</v>
      </c>
      <c r="F59" s="6">
        <v>293</v>
      </c>
      <c r="G59" s="6">
        <v>11</v>
      </c>
      <c r="H59" s="35">
        <v>45352</v>
      </c>
      <c r="I59" s="6">
        <v>26.63</v>
      </c>
      <c r="J59" s="6">
        <v>8.3699999999999992</v>
      </c>
      <c r="K59" s="6">
        <v>19.09</v>
      </c>
      <c r="L59" s="6">
        <v>0</v>
      </c>
      <c r="M59" s="6">
        <v>0</v>
      </c>
    </row>
    <row r="60" spans="1:13" ht="15.75" customHeight="1" x14ac:dyDescent="0.2">
      <c r="A60" s="6">
        <v>58</v>
      </c>
      <c r="B60" s="6" t="s">
        <v>240</v>
      </c>
      <c r="C60" s="6">
        <v>14</v>
      </c>
      <c r="D60" s="6">
        <v>14</v>
      </c>
      <c r="E60" s="6">
        <v>52</v>
      </c>
      <c r="F60" s="6">
        <v>436</v>
      </c>
      <c r="G60" s="6">
        <v>14</v>
      </c>
      <c r="H60" s="35">
        <v>42430</v>
      </c>
      <c r="I60" s="6">
        <v>31.14</v>
      </c>
      <c r="J60" s="6">
        <v>8.41</v>
      </c>
      <c r="K60" s="6">
        <v>22.21</v>
      </c>
      <c r="L60" s="6">
        <v>0</v>
      </c>
      <c r="M60" s="6">
        <v>0</v>
      </c>
    </row>
    <row r="61" spans="1:13" ht="15.75" customHeight="1" x14ac:dyDescent="0.2">
      <c r="A61" s="6">
        <v>59</v>
      </c>
      <c r="B61" s="6" t="s">
        <v>163</v>
      </c>
      <c r="C61" s="6">
        <v>15</v>
      </c>
      <c r="D61" s="6">
        <v>6</v>
      </c>
      <c r="E61" s="6">
        <v>16</v>
      </c>
      <c r="F61" s="6">
        <v>135</v>
      </c>
      <c r="G61" s="6">
        <v>3</v>
      </c>
      <c r="H61" s="35">
        <v>42036</v>
      </c>
      <c r="I61" s="6">
        <v>45</v>
      </c>
      <c r="J61" s="6">
        <v>8.43</v>
      </c>
      <c r="K61" s="6">
        <v>32</v>
      </c>
      <c r="L61" s="6">
        <v>0</v>
      </c>
      <c r="M61" s="6">
        <v>0</v>
      </c>
    </row>
    <row r="62" spans="1:13" ht="15.75" customHeight="1" x14ac:dyDescent="0.2">
      <c r="A62" s="6">
        <v>60</v>
      </c>
      <c r="B62" s="6" t="s">
        <v>146</v>
      </c>
      <c r="C62" s="6">
        <v>12</v>
      </c>
      <c r="D62" s="6">
        <v>7</v>
      </c>
      <c r="E62" s="6">
        <v>16</v>
      </c>
      <c r="F62" s="6">
        <v>136</v>
      </c>
      <c r="G62" s="6">
        <v>2</v>
      </c>
      <c r="H62" s="35">
        <v>42401</v>
      </c>
      <c r="I62" s="6">
        <v>68</v>
      </c>
      <c r="J62" s="6">
        <v>8.5</v>
      </c>
      <c r="K62" s="6">
        <v>48</v>
      </c>
      <c r="L62" s="6">
        <v>0</v>
      </c>
      <c r="M62" s="6">
        <v>0</v>
      </c>
    </row>
    <row r="63" spans="1:13" ht="15.75" customHeight="1" x14ac:dyDescent="0.2">
      <c r="A63" s="6">
        <v>61</v>
      </c>
      <c r="B63" s="6" t="s">
        <v>609</v>
      </c>
      <c r="C63" s="6">
        <v>2</v>
      </c>
      <c r="D63" s="6">
        <v>2</v>
      </c>
      <c r="E63" s="6">
        <v>8</v>
      </c>
      <c r="F63" s="6">
        <v>69</v>
      </c>
      <c r="G63" s="6">
        <v>2</v>
      </c>
      <c r="H63" s="35">
        <v>45323</v>
      </c>
      <c r="I63" s="6">
        <v>34.5</v>
      </c>
      <c r="J63" s="6">
        <v>8.6199999999999992</v>
      </c>
      <c r="K63" s="6">
        <v>24</v>
      </c>
      <c r="L63" s="6">
        <v>0</v>
      </c>
      <c r="M63" s="6">
        <v>0</v>
      </c>
    </row>
    <row r="64" spans="1:13" ht="15.75" customHeight="1" x14ac:dyDescent="0.2">
      <c r="A64" s="6">
        <v>62</v>
      </c>
      <c r="B64" s="6" t="s">
        <v>295</v>
      </c>
      <c r="C64" s="6">
        <v>7</v>
      </c>
      <c r="D64" s="6">
        <v>7</v>
      </c>
      <c r="E64" s="6">
        <v>23</v>
      </c>
      <c r="F64" s="6">
        <v>203</v>
      </c>
      <c r="G64" s="6">
        <v>3</v>
      </c>
      <c r="H64" s="35">
        <v>43922</v>
      </c>
      <c r="I64" s="6">
        <v>67.66</v>
      </c>
      <c r="J64" s="6">
        <v>8.6300000000000008</v>
      </c>
      <c r="K64" s="6">
        <v>47</v>
      </c>
      <c r="L64" s="6">
        <v>0</v>
      </c>
      <c r="M64" s="6">
        <v>0</v>
      </c>
    </row>
    <row r="65" spans="1:13" ht="15.75" customHeight="1" x14ac:dyDescent="0.2">
      <c r="A65" s="6">
        <v>63</v>
      </c>
      <c r="B65" s="6" t="s">
        <v>306</v>
      </c>
      <c r="C65" s="6">
        <v>16</v>
      </c>
      <c r="D65" s="6">
        <v>16</v>
      </c>
      <c r="E65" s="6">
        <v>60</v>
      </c>
      <c r="F65" s="6">
        <v>527</v>
      </c>
      <c r="G65" s="6">
        <v>21</v>
      </c>
      <c r="H65" s="35">
        <v>43525</v>
      </c>
      <c r="I65" s="6">
        <v>25.09</v>
      </c>
      <c r="J65" s="6">
        <v>8.8000000000000007</v>
      </c>
      <c r="K65" s="6">
        <v>17.09</v>
      </c>
      <c r="L65" s="6">
        <v>0</v>
      </c>
      <c r="M65" s="6">
        <v>0</v>
      </c>
    </row>
    <row r="66" spans="1:13" ht="15.75" customHeight="1" x14ac:dyDescent="0.2">
      <c r="A66" s="6">
        <v>64</v>
      </c>
      <c r="B66" s="6" t="s">
        <v>239</v>
      </c>
      <c r="C66" s="6">
        <v>3</v>
      </c>
      <c r="D66" s="6">
        <v>3</v>
      </c>
      <c r="E66" s="6">
        <v>11</v>
      </c>
      <c r="F66" s="6">
        <v>97</v>
      </c>
      <c r="G66" s="6">
        <v>1</v>
      </c>
      <c r="H66" s="35">
        <v>44256</v>
      </c>
      <c r="I66" s="6">
        <v>97</v>
      </c>
      <c r="J66" s="6">
        <v>8.81</v>
      </c>
      <c r="K66" s="6">
        <v>66</v>
      </c>
      <c r="L66" s="6">
        <v>0</v>
      </c>
      <c r="M66" s="6">
        <v>0</v>
      </c>
    </row>
    <row r="67" spans="1:13" ht="15.75" customHeight="1" x14ac:dyDescent="0.2">
      <c r="A67" s="6">
        <v>65</v>
      </c>
      <c r="B67" s="6" t="s">
        <v>253</v>
      </c>
      <c r="C67" s="6">
        <v>7</v>
      </c>
      <c r="D67" s="6">
        <v>7</v>
      </c>
      <c r="E67" s="6">
        <v>27</v>
      </c>
      <c r="F67" s="6">
        <v>237</v>
      </c>
      <c r="G67" s="6">
        <v>9</v>
      </c>
      <c r="H67" s="35">
        <v>12510</v>
      </c>
      <c r="I67" s="6">
        <v>26.33</v>
      </c>
      <c r="J67" s="6">
        <v>8.83</v>
      </c>
      <c r="K67" s="6">
        <v>17.88</v>
      </c>
      <c r="L67" s="6">
        <v>0</v>
      </c>
      <c r="M67" s="6">
        <v>0</v>
      </c>
    </row>
    <row r="68" spans="1:13" ht="15.75" customHeight="1" x14ac:dyDescent="0.2">
      <c r="A68" s="6">
        <v>66</v>
      </c>
      <c r="B68" s="6" t="s">
        <v>198</v>
      </c>
      <c r="C68" s="6">
        <v>4</v>
      </c>
      <c r="D68" s="6">
        <v>4</v>
      </c>
      <c r="E68" s="6">
        <v>14</v>
      </c>
      <c r="F68" s="6">
        <v>124</v>
      </c>
      <c r="G68" s="6">
        <v>4</v>
      </c>
      <c r="H68" s="35">
        <v>47150</v>
      </c>
      <c r="I68" s="6">
        <v>31</v>
      </c>
      <c r="J68" s="6">
        <v>8.85</v>
      </c>
      <c r="K68" s="6">
        <v>21</v>
      </c>
      <c r="L68" s="6">
        <v>0</v>
      </c>
      <c r="M68" s="6">
        <v>0</v>
      </c>
    </row>
    <row r="69" spans="1:13" ht="15.75" customHeight="1" x14ac:dyDescent="0.2">
      <c r="A69" s="6">
        <v>67</v>
      </c>
      <c r="B69" s="6" t="s">
        <v>668</v>
      </c>
      <c r="C69" s="6">
        <v>5</v>
      </c>
      <c r="D69" s="6">
        <v>5</v>
      </c>
      <c r="E69" s="6">
        <v>15</v>
      </c>
      <c r="F69" s="6">
        <v>135</v>
      </c>
      <c r="G69" s="6">
        <v>3</v>
      </c>
      <c r="H69" s="35">
        <v>46388</v>
      </c>
      <c r="I69" s="6">
        <v>45</v>
      </c>
      <c r="J69" s="6">
        <v>9</v>
      </c>
      <c r="K69" s="6">
        <v>30</v>
      </c>
      <c r="L69" s="6">
        <v>0</v>
      </c>
      <c r="M69" s="6">
        <v>0</v>
      </c>
    </row>
    <row r="70" spans="1:13" ht="15.75" customHeight="1" x14ac:dyDescent="0.2">
      <c r="A70" s="6">
        <v>68</v>
      </c>
      <c r="B70" s="6" t="s">
        <v>303</v>
      </c>
      <c r="C70" s="6">
        <v>1</v>
      </c>
      <c r="D70" s="6">
        <v>1</v>
      </c>
      <c r="E70" s="6">
        <v>4</v>
      </c>
      <c r="F70" s="6">
        <v>36</v>
      </c>
      <c r="G70" s="6">
        <v>1</v>
      </c>
      <c r="H70" s="35">
        <v>42430</v>
      </c>
      <c r="I70" s="6">
        <v>36</v>
      </c>
      <c r="J70" s="6">
        <v>9</v>
      </c>
      <c r="K70" s="6">
        <v>24</v>
      </c>
      <c r="L70" s="6">
        <v>0</v>
      </c>
      <c r="M70" s="6">
        <v>0</v>
      </c>
    </row>
    <row r="71" spans="1:13" ht="15.75" customHeight="1" x14ac:dyDescent="0.2">
      <c r="A71" s="6">
        <v>69</v>
      </c>
      <c r="B71" s="6" t="s">
        <v>343</v>
      </c>
      <c r="C71" s="6">
        <v>7</v>
      </c>
      <c r="D71" s="6">
        <v>5</v>
      </c>
      <c r="E71" s="6">
        <v>11</v>
      </c>
      <c r="F71" s="6">
        <v>100</v>
      </c>
      <c r="G71" s="6">
        <v>3</v>
      </c>
      <c r="H71" s="35">
        <v>43497</v>
      </c>
      <c r="I71" s="6">
        <v>33.33</v>
      </c>
      <c r="J71" s="6">
        <v>9.09</v>
      </c>
      <c r="K71" s="6">
        <v>22</v>
      </c>
      <c r="L71" s="6">
        <v>0</v>
      </c>
      <c r="M71" s="6">
        <v>0</v>
      </c>
    </row>
    <row r="72" spans="1:13" ht="15.75" customHeight="1" x14ac:dyDescent="0.2">
      <c r="A72" s="6">
        <v>70</v>
      </c>
      <c r="B72" s="6" t="s">
        <v>260</v>
      </c>
      <c r="C72" s="6">
        <v>10</v>
      </c>
      <c r="D72" s="6">
        <v>10</v>
      </c>
      <c r="E72" s="6">
        <v>38</v>
      </c>
      <c r="F72" s="6">
        <v>351</v>
      </c>
      <c r="G72" s="6">
        <v>12</v>
      </c>
      <c r="H72" s="35">
        <v>11049</v>
      </c>
      <c r="I72" s="6">
        <v>29.25</v>
      </c>
      <c r="J72" s="6">
        <v>9.11</v>
      </c>
      <c r="K72" s="6">
        <v>19.25</v>
      </c>
      <c r="L72" s="6">
        <v>0</v>
      </c>
      <c r="M72" s="6">
        <v>0</v>
      </c>
    </row>
    <row r="73" spans="1:13" ht="15.75" customHeight="1" x14ac:dyDescent="0.2">
      <c r="A73" s="6">
        <v>71</v>
      </c>
      <c r="B73" s="6" t="s">
        <v>652</v>
      </c>
      <c r="C73" s="6">
        <v>11</v>
      </c>
      <c r="D73" s="6">
        <v>11</v>
      </c>
      <c r="E73" s="6">
        <v>41</v>
      </c>
      <c r="F73" s="6">
        <v>376</v>
      </c>
      <c r="G73" s="6">
        <v>15</v>
      </c>
      <c r="H73" s="35">
        <v>45017</v>
      </c>
      <c r="I73" s="6">
        <v>25.06</v>
      </c>
      <c r="J73" s="6">
        <v>9.17</v>
      </c>
      <c r="K73" s="6">
        <v>16.399999999999999</v>
      </c>
      <c r="L73" s="6">
        <v>1</v>
      </c>
      <c r="M73" s="6">
        <v>0</v>
      </c>
    </row>
    <row r="74" spans="1:13" ht="15.75" customHeight="1" x14ac:dyDescent="0.2">
      <c r="A74" s="6">
        <v>72</v>
      </c>
      <c r="B74" s="6" t="s">
        <v>332</v>
      </c>
      <c r="C74" s="6">
        <v>3</v>
      </c>
      <c r="D74" s="6">
        <v>3</v>
      </c>
      <c r="E74" s="6">
        <v>11</v>
      </c>
      <c r="F74" s="6">
        <v>104</v>
      </c>
      <c r="G74" s="6">
        <v>4</v>
      </c>
      <c r="H74" s="35">
        <v>47178</v>
      </c>
      <c r="I74" s="6">
        <v>26</v>
      </c>
      <c r="J74" s="6">
        <v>9.17</v>
      </c>
      <c r="K74" s="6">
        <v>17</v>
      </c>
      <c r="L74" s="6">
        <v>0</v>
      </c>
      <c r="M74" s="6">
        <v>0</v>
      </c>
    </row>
    <row r="75" spans="1:13" ht="15.75" customHeight="1" x14ac:dyDescent="0.2">
      <c r="A75" s="6">
        <v>73</v>
      </c>
      <c r="B75" s="6" t="s">
        <v>273</v>
      </c>
      <c r="C75" s="6">
        <v>14</v>
      </c>
      <c r="D75" s="6">
        <v>13</v>
      </c>
      <c r="E75" s="6">
        <v>37</v>
      </c>
      <c r="F75" s="6">
        <v>340</v>
      </c>
      <c r="G75" s="6">
        <v>8</v>
      </c>
      <c r="H75" s="35">
        <v>43160</v>
      </c>
      <c r="I75" s="6">
        <v>42.5</v>
      </c>
      <c r="J75" s="6">
        <v>9.18</v>
      </c>
      <c r="K75" s="6">
        <v>27.75</v>
      </c>
      <c r="L75" s="6">
        <v>0</v>
      </c>
      <c r="M75" s="6">
        <v>0</v>
      </c>
    </row>
    <row r="76" spans="1:13" ht="15.75" customHeight="1" x14ac:dyDescent="0.2">
      <c r="A76" s="6">
        <v>74</v>
      </c>
      <c r="B76" s="6" t="s">
        <v>137</v>
      </c>
      <c r="C76" s="6">
        <v>9</v>
      </c>
      <c r="D76" s="6">
        <v>9</v>
      </c>
      <c r="E76" s="6">
        <v>16</v>
      </c>
      <c r="F76" s="6">
        <v>155</v>
      </c>
      <c r="G76" s="6">
        <v>4</v>
      </c>
      <c r="H76" s="33">
        <v>44836</v>
      </c>
      <c r="I76" s="6">
        <v>38.75</v>
      </c>
      <c r="J76" s="6">
        <v>9.3000000000000007</v>
      </c>
      <c r="K76" s="6">
        <v>25</v>
      </c>
      <c r="L76" s="6">
        <v>0</v>
      </c>
      <c r="M76" s="6">
        <v>0</v>
      </c>
    </row>
    <row r="77" spans="1:13" ht="15.75" customHeight="1" x14ac:dyDescent="0.2">
      <c r="A77" s="6">
        <v>75</v>
      </c>
      <c r="B77" s="6" t="s">
        <v>83</v>
      </c>
      <c r="C77" s="6">
        <v>4</v>
      </c>
      <c r="D77" s="6">
        <v>4</v>
      </c>
      <c r="E77" s="6">
        <v>14</v>
      </c>
      <c r="F77" s="6">
        <v>131</v>
      </c>
      <c r="G77" s="6">
        <v>3</v>
      </c>
      <c r="H77" s="35">
        <v>44228</v>
      </c>
      <c r="I77" s="6">
        <v>43.66</v>
      </c>
      <c r="J77" s="6">
        <v>9.35</v>
      </c>
      <c r="K77" s="6">
        <v>28</v>
      </c>
      <c r="L77" s="6">
        <v>0</v>
      </c>
      <c r="M77" s="6">
        <v>0</v>
      </c>
    </row>
    <row r="78" spans="1:13" ht="15.75" customHeight="1" x14ac:dyDescent="0.2">
      <c r="A78" s="6">
        <v>76</v>
      </c>
      <c r="B78" s="6" t="s">
        <v>256</v>
      </c>
      <c r="C78" s="6">
        <v>1</v>
      </c>
      <c r="D78" s="6">
        <v>1</v>
      </c>
      <c r="E78" s="6">
        <v>4</v>
      </c>
      <c r="F78" s="6">
        <v>38</v>
      </c>
      <c r="G78" s="6">
        <v>1</v>
      </c>
      <c r="H78" s="35">
        <v>42826</v>
      </c>
      <c r="I78" s="6">
        <v>38</v>
      </c>
      <c r="J78" s="6">
        <v>9.5</v>
      </c>
      <c r="K78" s="6">
        <v>24</v>
      </c>
      <c r="L78" s="6">
        <v>0</v>
      </c>
      <c r="M78" s="6">
        <v>0</v>
      </c>
    </row>
    <row r="79" spans="1:13" ht="15.75" customHeight="1" x14ac:dyDescent="0.2">
      <c r="A79" s="6">
        <v>77</v>
      </c>
      <c r="B79" s="6" t="s">
        <v>206</v>
      </c>
      <c r="C79" s="6">
        <v>9</v>
      </c>
      <c r="D79" s="6">
        <v>9</v>
      </c>
      <c r="E79" s="6">
        <v>28</v>
      </c>
      <c r="F79" s="6">
        <v>269</v>
      </c>
      <c r="G79" s="6">
        <v>9</v>
      </c>
      <c r="H79" s="35">
        <v>15036</v>
      </c>
      <c r="I79" s="6">
        <v>29.88</v>
      </c>
      <c r="J79" s="6">
        <v>9.6</v>
      </c>
      <c r="K79" s="6">
        <v>18.66</v>
      </c>
      <c r="L79" s="6">
        <v>0</v>
      </c>
      <c r="M79" s="6">
        <v>0</v>
      </c>
    </row>
    <row r="80" spans="1:13" ht="15.75" customHeight="1" x14ac:dyDescent="0.2">
      <c r="A80" s="6">
        <v>78</v>
      </c>
      <c r="B80" s="6" t="s">
        <v>195</v>
      </c>
      <c r="C80" s="6">
        <v>1</v>
      </c>
      <c r="D80" s="6">
        <v>1</v>
      </c>
      <c r="E80" s="6">
        <v>3</v>
      </c>
      <c r="F80" s="6">
        <v>29</v>
      </c>
      <c r="G80" s="6">
        <v>1</v>
      </c>
      <c r="H80" s="35">
        <v>41334</v>
      </c>
      <c r="I80" s="6">
        <v>29</v>
      </c>
      <c r="J80" s="6">
        <v>9.66</v>
      </c>
      <c r="K80" s="6">
        <v>18</v>
      </c>
      <c r="L80" s="6">
        <v>0</v>
      </c>
      <c r="M80" s="6">
        <v>0</v>
      </c>
    </row>
    <row r="81" spans="1:13" ht="15.75" customHeight="1" x14ac:dyDescent="0.2">
      <c r="A81" s="6">
        <v>79</v>
      </c>
      <c r="B81" s="6" t="s">
        <v>171</v>
      </c>
      <c r="C81" s="6">
        <v>1</v>
      </c>
      <c r="D81" s="6">
        <v>1</v>
      </c>
      <c r="E81" s="6">
        <v>4</v>
      </c>
      <c r="F81" s="6">
        <v>39</v>
      </c>
      <c r="G81" s="6">
        <v>1</v>
      </c>
      <c r="H81" s="35">
        <v>14246</v>
      </c>
      <c r="I81" s="6">
        <v>39</v>
      </c>
      <c r="J81" s="6">
        <v>9.75</v>
      </c>
      <c r="K81" s="6">
        <v>24</v>
      </c>
      <c r="L81" s="6">
        <v>0</v>
      </c>
      <c r="M81" s="6">
        <v>0</v>
      </c>
    </row>
    <row r="82" spans="1:13" ht="15.75" customHeight="1" x14ac:dyDescent="0.2">
      <c r="A82" s="6">
        <v>80</v>
      </c>
      <c r="B82" s="6" t="s">
        <v>378</v>
      </c>
      <c r="C82" s="6">
        <v>10</v>
      </c>
      <c r="D82" s="6">
        <v>8</v>
      </c>
      <c r="E82" s="6">
        <v>19</v>
      </c>
      <c r="F82" s="6">
        <v>188</v>
      </c>
      <c r="G82" s="6">
        <v>11</v>
      </c>
      <c r="H82" s="35">
        <v>42125</v>
      </c>
      <c r="I82" s="6">
        <v>17.09</v>
      </c>
      <c r="J82" s="6">
        <v>9.89</v>
      </c>
      <c r="K82" s="6">
        <v>10.36</v>
      </c>
      <c r="L82" s="6">
        <v>0</v>
      </c>
      <c r="M82" s="6">
        <v>1</v>
      </c>
    </row>
    <row r="83" spans="1:13" ht="15.75" customHeight="1" x14ac:dyDescent="0.2">
      <c r="A83" s="6">
        <v>81</v>
      </c>
      <c r="B83" s="6" t="s">
        <v>293</v>
      </c>
      <c r="C83" s="6">
        <v>9</v>
      </c>
      <c r="D83" s="6">
        <v>9</v>
      </c>
      <c r="E83" s="6">
        <v>33</v>
      </c>
      <c r="F83" s="6">
        <v>328</v>
      </c>
      <c r="G83" s="6">
        <v>9</v>
      </c>
      <c r="H83" s="33">
        <v>44869</v>
      </c>
      <c r="I83" s="6">
        <v>36.44</v>
      </c>
      <c r="J83" s="6">
        <v>9.93</v>
      </c>
      <c r="K83" s="6">
        <v>22</v>
      </c>
      <c r="L83" s="6">
        <v>0</v>
      </c>
      <c r="M83" s="6">
        <v>0</v>
      </c>
    </row>
    <row r="84" spans="1:13" ht="15.75" customHeight="1" x14ac:dyDescent="0.2">
      <c r="A84" s="6">
        <v>82</v>
      </c>
      <c r="B84" s="6" t="s">
        <v>283</v>
      </c>
      <c r="C84" s="6">
        <v>5</v>
      </c>
      <c r="D84" s="6">
        <v>5</v>
      </c>
      <c r="E84" s="6">
        <v>17</v>
      </c>
      <c r="F84" s="6">
        <v>169</v>
      </c>
      <c r="G84" s="6">
        <v>4</v>
      </c>
      <c r="H84" s="35">
        <v>47119</v>
      </c>
      <c r="I84" s="6">
        <v>42.25</v>
      </c>
      <c r="J84" s="6">
        <v>9.94</v>
      </c>
      <c r="K84" s="6">
        <v>25.5</v>
      </c>
      <c r="L84" s="6">
        <v>0</v>
      </c>
      <c r="M84" s="6">
        <v>0</v>
      </c>
    </row>
    <row r="85" spans="1:13" ht="15.75" customHeight="1" x14ac:dyDescent="0.2">
      <c r="A85" s="6">
        <v>83</v>
      </c>
      <c r="B85" s="6" t="s">
        <v>164</v>
      </c>
      <c r="C85" s="6">
        <v>3</v>
      </c>
      <c r="D85" s="6">
        <v>2</v>
      </c>
      <c r="E85" s="6">
        <v>2</v>
      </c>
      <c r="F85" s="6">
        <v>20</v>
      </c>
      <c r="G85" s="6">
        <v>1</v>
      </c>
      <c r="H85" s="35">
        <v>42736</v>
      </c>
      <c r="I85" s="6">
        <v>20</v>
      </c>
      <c r="J85" s="6">
        <v>10</v>
      </c>
      <c r="K85" s="6">
        <v>12</v>
      </c>
      <c r="L85" s="6">
        <v>0</v>
      </c>
      <c r="M85" s="6">
        <v>0</v>
      </c>
    </row>
    <row r="86" spans="1:13" ht="15.75" customHeight="1" x14ac:dyDescent="0.2">
      <c r="A86" s="6">
        <v>84</v>
      </c>
      <c r="B86" s="6" t="s">
        <v>1965</v>
      </c>
      <c r="C86" s="6">
        <v>3</v>
      </c>
      <c r="D86" s="6">
        <v>3</v>
      </c>
      <c r="E86" s="6">
        <v>12</v>
      </c>
      <c r="F86" s="6">
        <v>125</v>
      </c>
      <c r="G86" s="6">
        <v>5</v>
      </c>
      <c r="H86" s="33">
        <v>44838</v>
      </c>
      <c r="I86" s="6">
        <v>25</v>
      </c>
      <c r="J86" s="6">
        <v>10.41</v>
      </c>
      <c r="K86" s="6">
        <v>14.4</v>
      </c>
      <c r="L86" s="6">
        <v>0</v>
      </c>
      <c r="M86" s="6">
        <v>0</v>
      </c>
    </row>
    <row r="87" spans="1:13" ht="15.75" customHeight="1" x14ac:dyDescent="0.2">
      <c r="A87" s="6">
        <v>85</v>
      </c>
      <c r="B87" s="6" t="s">
        <v>222</v>
      </c>
      <c r="C87" s="6">
        <v>10</v>
      </c>
      <c r="D87" s="6">
        <v>8</v>
      </c>
      <c r="E87" s="6">
        <v>11</v>
      </c>
      <c r="F87" s="6">
        <v>117</v>
      </c>
      <c r="G87" s="6">
        <v>2</v>
      </c>
      <c r="H87" s="35">
        <v>42095</v>
      </c>
      <c r="I87" s="6">
        <v>58.5</v>
      </c>
      <c r="J87" s="6">
        <v>10.47</v>
      </c>
      <c r="K87" s="6">
        <v>33.5</v>
      </c>
      <c r="L87" s="6">
        <v>0</v>
      </c>
      <c r="M87" s="6">
        <v>0</v>
      </c>
    </row>
    <row r="88" spans="1:13" ht="15.75" customHeight="1" x14ac:dyDescent="0.2">
      <c r="A88" s="6">
        <v>86</v>
      </c>
      <c r="B88" s="6" t="s">
        <v>182</v>
      </c>
      <c r="C88" s="6">
        <v>3</v>
      </c>
      <c r="D88" s="6">
        <v>3</v>
      </c>
      <c r="E88" s="6">
        <v>11</v>
      </c>
      <c r="F88" s="6">
        <v>117</v>
      </c>
      <c r="G88" s="6">
        <v>3</v>
      </c>
      <c r="H88" s="35">
        <v>15008</v>
      </c>
      <c r="I88" s="6">
        <v>39</v>
      </c>
      <c r="J88" s="6">
        <v>10.63</v>
      </c>
      <c r="K88" s="6">
        <v>22</v>
      </c>
      <c r="L88" s="6">
        <v>0</v>
      </c>
      <c r="M88" s="6">
        <v>0</v>
      </c>
    </row>
    <row r="89" spans="1:13" ht="15.75" customHeight="1" x14ac:dyDescent="0.2">
      <c r="A89" s="6">
        <v>87</v>
      </c>
      <c r="B89" s="6" t="s">
        <v>2788</v>
      </c>
      <c r="C89" s="6">
        <v>1</v>
      </c>
      <c r="D89" s="6">
        <v>1</v>
      </c>
      <c r="E89" s="6">
        <v>3</v>
      </c>
      <c r="F89" s="6">
        <v>32</v>
      </c>
      <c r="G89" s="6">
        <v>1</v>
      </c>
      <c r="H89" s="35">
        <v>11689</v>
      </c>
      <c r="I89" s="6">
        <v>32</v>
      </c>
      <c r="J89" s="6">
        <v>10.66</v>
      </c>
      <c r="K89" s="6">
        <v>18</v>
      </c>
      <c r="L89" s="6">
        <v>0</v>
      </c>
      <c r="M89" s="6">
        <v>0</v>
      </c>
    </row>
    <row r="90" spans="1:13" ht="15.75" customHeight="1" x14ac:dyDescent="0.2">
      <c r="A90" s="6">
        <v>88</v>
      </c>
      <c r="B90" s="6" t="s">
        <v>230</v>
      </c>
      <c r="C90" s="6">
        <v>3</v>
      </c>
      <c r="D90" s="6">
        <v>3</v>
      </c>
      <c r="E90" s="6">
        <v>8</v>
      </c>
      <c r="F90" s="6">
        <v>86</v>
      </c>
      <c r="G90" s="6">
        <v>2</v>
      </c>
      <c r="H90" s="33">
        <v>44869</v>
      </c>
      <c r="I90" s="6">
        <v>43</v>
      </c>
      <c r="J90" s="6">
        <v>10.75</v>
      </c>
      <c r="K90" s="6">
        <v>24</v>
      </c>
      <c r="L90" s="6">
        <v>0</v>
      </c>
      <c r="M90" s="6">
        <v>0</v>
      </c>
    </row>
    <row r="91" spans="1:13" ht="15.75" customHeight="1" x14ac:dyDescent="0.2">
      <c r="A91" s="6">
        <v>89</v>
      </c>
      <c r="B91" s="6" t="s">
        <v>287</v>
      </c>
      <c r="C91" s="6">
        <v>11</v>
      </c>
      <c r="D91" s="6">
        <v>6</v>
      </c>
      <c r="E91" s="6">
        <v>6</v>
      </c>
      <c r="F91" s="6">
        <v>73</v>
      </c>
      <c r="G91" s="6">
        <v>1</v>
      </c>
      <c r="H91" s="33">
        <v>44835</v>
      </c>
      <c r="I91" s="6">
        <v>73</v>
      </c>
      <c r="J91" s="6">
        <v>11.83</v>
      </c>
      <c r="K91" s="6">
        <v>37</v>
      </c>
      <c r="L91" s="6">
        <v>0</v>
      </c>
      <c r="M91" s="6">
        <v>0</v>
      </c>
    </row>
    <row r="92" spans="1:13" ht="15.75" customHeight="1" x14ac:dyDescent="0.2"/>
    <row r="93" spans="1:13" ht="15.75" customHeight="1" x14ac:dyDescent="0.2"/>
    <row r="94" spans="1:13" ht="15.75" customHeight="1" x14ac:dyDescent="0.2"/>
    <row r="95" spans="1:13" ht="15.75" customHeight="1" x14ac:dyDescent="0.2"/>
    <row r="96" spans="1:1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1200-000000000000}"/>
    <hyperlink ref="B1" location="IPL - Bowler Database (20-22)!A1" display="Bowler DB" xr:uid="{00000000-0004-0000-1200-000001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A8D08D"/>
  </sheetPr>
  <dimension ref="A1:O1000"/>
  <sheetViews>
    <sheetView topLeftCell="A100" workbookViewId="0">
      <selection activeCell="B3" sqref="B3:B135"/>
    </sheetView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5" x14ac:dyDescent="0.2">
      <c r="A1" s="31" t="s">
        <v>2790</v>
      </c>
      <c r="B1" s="32" t="s">
        <v>2791</v>
      </c>
    </row>
    <row r="2" spans="1:15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2795</v>
      </c>
      <c r="F2" s="6" t="s">
        <v>2796</v>
      </c>
      <c r="G2" s="6" t="s">
        <v>2797</v>
      </c>
      <c r="H2" s="6" t="s">
        <v>2798</v>
      </c>
      <c r="I2" s="6" t="s">
        <v>2799</v>
      </c>
      <c r="J2" s="6" t="s">
        <v>2800</v>
      </c>
      <c r="K2" s="6">
        <v>100</v>
      </c>
      <c r="L2" s="6">
        <v>50</v>
      </c>
      <c r="M2" s="6" t="s">
        <v>1032</v>
      </c>
      <c r="N2" s="6" t="s">
        <v>1033</v>
      </c>
      <c r="O2" s="46" t="s">
        <v>3035</v>
      </c>
    </row>
    <row r="3" spans="1:15" x14ac:dyDescent="0.2">
      <c r="A3" s="6">
        <v>1</v>
      </c>
      <c r="B3" s="6" t="s">
        <v>487</v>
      </c>
      <c r="C3" s="6">
        <v>14</v>
      </c>
      <c r="D3" s="6">
        <v>14</v>
      </c>
      <c r="E3" s="6">
        <v>2</v>
      </c>
      <c r="F3" s="6">
        <v>670</v>
      </c>
      <c r="G3" s="6" t="s">
        <v>2901</v>
      </c>
      <c r="H3" s="6">
        <v>55.83</v>
      </c>
      <c r="I3" s="6">
        <v>518</v>
      </c>
      <c r="J3" s="6">
        <v>129.34</v>
      </c>
      <c r="K3" s="6">
        <v>1</v>
      </c>
      <c r="L3" s="6">
        <v>5</v>
      </c>
      <c r="M3" s="6">
        <v>58</v>
      </c>
      <c r="N3" s="6">
        <v>23</v>
      </c>
      <c r="O3">
        <f>SUM(M3:N3)/I3</f>
        <v>0.15637065637065636</v>
      </c>
    </row>
    <row r="4" spans="1:15" x14ac:dyDescent="0.2">
      <c r="A4" s="6">
        <v>2</v>
      </c>
      <c r="B4" s="6" t="s">
        <v>311</v>
      </c>
      <c r="C4" s="6">
        <v>17</v>
      </c>
      <c r="D4" s="6">
        <v>17</v>
      </c>
      <c r="E4" s="6">
        <v>3</v>
      </c>
      <c r="F4" s="6">
        <v>618</v>
      </c>
      <c r="G4" s="6" t="s">
        <v>2902</v>
      </c>
      <c r="H4" s="6">
        <v>44.14</v>
      </c>
      <c r="I4" s="6">
        <v>427</v>
      </c>
      <c r="J4" s="6">
        <v>144.72999999999999</v>
      </c>
      <c r="K4" s="6">
        <v>2</v>
      </c>
      <c r="L4" s="6">
        <v>4</v>
      </c>
      <c r="M4" s="6">
        <v>67</v>
      </c>
      <c r="N4" s="6">
        <v>12</v>
      </c>
      <c r="O4">
        <f t="shared" ref="O4:O67" si="0">SUM(M4:N4)/I4</f>
        <v>0.18501170960187355</v>
      </c>
    </row>
    <row r="5" spans="1:15" x14ac:dyDescent="0.2">
      <c r="A5" s="6">
        <v>3</v>
      </c>
      <c r="B5" s="6" t="s">
        <v>142</v>
      </c>
      <c r="C5" s="6">
        <v>16</v>
      </c>
      <c r="D5" s="6">
        <v>16</v>
      </c>
      <c r="E5" s="6">
        <v>2</v>
      </c>
      <c r="F5" s="6">
        <v>548</v>
      </c>
      <c r="G5" s="6" t="s">
        <v>2903</v>
      </c>
      <c r="H5" s="6">
        <v>39.14</v>
      </c>
      <c r="I5" s="6">
        <v>407</v>
      </c>
      <c r="J5" s="6">
        <v>134.63999999999999</v>
      </c>
      <c r="K5" s="6">
        <v>0</v>
      </c>
      <c r="L5" s="6">
        <v>4</v>
      </c>
      <c r="M5" s="6">
        <v>52</v>
      </c>
      <c r="N5" s="6">
        <v>14</v>
      </c>
      <c r="O5">
        <f t="shared" si="0"/>
        <v>0.16216216216216217</v>
      </c>
    </row>
    <row r="6" spans="1:15" x14ac:dyDescent="0.2">
      <c r="A6" s="6">
        <v>4</v>
      </c>
      <c r="B6" s="6" t="s">
        <v>316</v>
      </c>
      <c r="C6" s="6">
        <v>17</v>
      </c>
      <c r="D6" s="6">
        <v>17</v>
      </c>
      <c r="E6" s="6">
        <v>2</v>
      </c>
      <c r="F6" s="6">
        <v>519</v>
      </c>
      <c r="G6" s="6" t="s">
        <v>2806</v>
      </c>
      <c r="H6" s="6">
        <v>34.6</v>
      </c>
      <c r="I6" s="6">
        <v>421</v>
      </c>
      <c r="J6" s="6">
        <v>123.27</v>
      </c>
      <c r="K6" s="6">
        <v>0</v>
      </c>
      <c r="L6" s="6">
        <v>3</v>
      </c>
      <c r="M6" s="6">
        <v>40</v>
      </c>
      <c r="N6" s="6">
        <v>16</v>
      </c>
      <c r="O6">
        <f t="shared" si="0"/>
        <v>0.1330166270783848</v>
      </c>
    </row>
    <row r="7" spans="1:15" x14ac:dyDescent="0.2">
      <c r="A7" s="6">
        <v>5</v>
      </c>
      <c r="B7" s="6" t="s">
        <v>170</v>
      </c>
      <c r="C7" s="6">
        <v>14</v>
      </c>
      <c r="D7" s="6">
        <v>13</v>
      </c>
      <c r="E7" s="6">
        <v>4</v>
      </c>
      <c r="F7" s="6">
        <v>516</v>
      </c>
      <c r="G7" s="6">
        <v>99</v>
      </c>
      <c r="H7" s="6">
        <v>57.33</v>
      </c>
      <c r="I7" s="6">
        <v>354</v>
      </c>
      <c r="J7" s="6">
        <v>145.76</v>
      </c>
      <c r="K7" s="6">
        <v>0</v>
      </c>
      <c r="L7" s="6">
        <v>4</v>
      </c>
      <c r="M7" s="6">
        <v>36</v>
      </c>
      <c r="N7" s="6">
        <v>30</v>
      </c>
      <c r="O7">
        <f t="shared" si="0"/>
        <v>0.1864406779661017</v>
      </c>
    </row>
    <row r="8" spans="1:15" x14ac:dyDescent="0.2">
      <c r="A8" s="6">
        <v>6</v>
      </c>
      <c r="B8" s="6" t="s">
        <v>2032</v>
      </c>
      <c r="C8" s="6">
        <v>16</v>
      </c>
      <c r="D8" s="6">
        <v>16</v>
      </c>
      <c r="E8" s="6">
        <v>2</v>
      </c>
      <c r="F8" s="6">
        <v>503</v>
      </c>
      <c r="G8" s="6" t="s">
        <v>2891</v>
      </c>
      <c r="H8" s="6">
        <v>35.92</v>
      </c>
      <c r="I8" s="6">
        <v>358</v>
      </c>
      <c r="J8" s="6">
        <v>140.5</v>
      </c>
      <c r="K8" s="6">
        <v>0</v>
      </c>
      <c r="L8" s="6">
        <v>4</v>
      </c>
      <c r="M8" s="6">
        <v>46</v>
      </c>
      <c r="N8" s="6">
        <v>22</v>
      </c>
      <c r="O8">
        <f t="shared" si="0"/>
        <v>0.18994413407821228</v>
      </c>
    </row>
    <row r="9" spans="1:15" x14ac:dyDescent="0.2">
      <c r="A9" s="6">
        <v>7</v>
      </c>
      <c r="B9" s="6" t="s">
        <v>605</v>
      </c>
      <c r="C9" s="6">
        <v>16</v>
      </c>
      <c r="D9" s="6">
        <v>15</v>
      </c>
      <c r="E9" s="6">
        <v>3</v>
      </c>
      <c r="F9" s="6">
        <v>480</v>
      </c>
      <c r="G9" s="6" t="s">
        <v>2904</v>
      </c>
      <c r="H9" s="6">
        <v>40</v>
      </c>
      <c r="I9" s="6">
        <v>331</v>
      </c>
      <c r="J9" s="6">
        <v>145.01</v>
      </c>
      <c r="K9" s="6">
        <v>0</v>
      </c>
      <c r="L9" s="6">
        <v>4</v>
      </c>
      <c r="M9" s="6">
        <v>61</v>
      </c>
      <c r="N9" s="6">
        <v>11</v>
      </c>
      <c r="O9">
        <f t="shared" si="0"/>
        <v>0.2175226586102719</v>
      </c>
    </row>
    <row r="10" spans="1:15" x14ac:dyDescent="0.2">
      <c r="A10" s="6">
        <v>8</v>
      </c>
      <c r="B10" s="6" t="s">
        <v>147</v>
      </c>
      <c r="C10" s="6">
        <v>15</v>
      </c>
      <c r="D10" s="6">
        <v>15</v>
      </c>
      <c r="E10" s="6">
        <v>0</v>
      </c>
      <c r="F10" s="6">
        <v>473</v>
      </c>
      <c r="G10" s="6">
        <v>74</v>
      </c>
      <c r="H10" s="6">
        <v>31.53</v>
      </c>
      <c r="I10" s="6">
        <v>379</v>
      </c>
      <c r="J10" s="6">
        <v>124.8</v>
      </c>
      <c r="K10" s="6">
        <v>0</v>
      </c>
      <c r="L10" s="6">
        <v>5</v>
      </c>
      <c r="M10" s="6">
        <v>51</v>
      </c>
      <c r="N10" s="6">
        <v>8</v>
      </c>
      <c r="O10">
        <f t="shared" si="0"/>
        <v>0.15567282321899736</v>
      </c>
    </row>
    <row r="11" spans="1:15" x14ac:dyDescent="0.2">
      <c r="A11" s="6">
        <v>9</v>
      </c>
      <c r="B11" s="6" t="s">
        <v>641</v>
      </c>
      <c r="C11" s="6">
        <v>15</v>
      </c>
      <c r="D11" s="6">
        <v>15</v>
      </c>
      <c r="E11" s="6">
        <v>4</v>
      </c>
      <c r="F11" s="6">
        <v>466</v>
      </c>
      <c r="G11" s="6" t="s">
        <v>2905</v>
      </c>
      <c r="H11" s="6">
        <v>42.36</v>
      </c>
      <c r="I11" s="6">
        <v>384</v>
      </c>
      <c r="J11" s="6">
        <v>121.35</v>
      </c>
      <c r="K11" s="6">
        <v>0</v>
      </c>
      <c r="L11" s="6">
        <v>3</v>
      </c>
      <c r="M11" s="6">
        <v>23</v>
      </c>
      <c r="N11" s="6">
        <v>11</v>
      </c>
      <c r="O11">
        <f t="shared" si="0"/>
        <v>8.8541666666666671E-2</v>
      </c>
    </row>
    <row r="12" spans="1:15" x14ac:dyDescent="0.2">
      <c r="A12" s="6">
        <v>10</v>
      </c>
      <c r="B12" s="6" t="s">
        <v>649</v>
      </c>
      <c r="C12" s="6">
        <v>15</v>
      </c>
      <c r="D12" s="6">
        <v>14</v>
      </c>
      <c r="E12" s="6">
        <v>4</v>
      </c>
      <c r="F12" s="6">
        <v>454</v>
      </c>
      <c r="G12" s="6" t="s">
        <v>2906</v>
      </c>
      <c r="H12" s="6">
        <v>45.4</v>
      </c>
      <c r="I12" s="6">
        <v>286</v>
      </c>
      <c r="J12" s="6">
        <v>158.74</v>
      </c>
      <c r="K12" s="6">
        <v>0</v>
      </c>
      <c r="L12" s="6">
        <v>5</v>
      </c>
      <c r="M12" s="6">
        <v>33</v>
      </c>
      <c r="N12" s="6">
        <v>23</v>
      </c>
      <c r="O12">
        <f t="shared" si="0"/>
        <v>0.19580419580419581</v>
      </c>
    </row>
    <row r="13" spans="1:15" x14ac:dyDescent="0.2">
      <c r="A13" s="6">
        <v>11</v>
      </c>
      <c r="B13" s="6" t="s">
        <v>1447</v>
      </c>
      <c r="C13" s="6">
        <v>13</v>
      </c>
      <c r="D13" s="6">
        <v>13</v>
      </c>
      <c r="E13" s="6">
        <v>2</v>
      </c>
      <c r="F13" s="6">
        <v>449</v>
      </c>
      <c r="G13" s="6" t="s">
        <v>2804</v>
      </c>
      <c r="H13" s="6">
        <v>40.81</v>
      </c>
      <c r="I13" s="6">
        <v>319</v>
      </c>
      <c r="J13" s="6">
        <v>140.75</v>
      </c>
      <c r="K13" s="6">
        <v>0</v>
      </c>
      <c r="L13" s="6">
        <v>4</v>
      </c>
      <c r="M13" s="6">
        <v>42</v>
      </c>
      <c r="N13" s="6">
        <v>14</v>
      </c>
      <c r="O13">
        <f t="shared" si="0"/>
        <v>0.17554858934169279</v>
      </c>
    </row>
    <row r="14" spans="1:15" x14ac:dyDescent="0.2">
      <c r="A14" s="6">
        <v>12</v>
      </c>
      <c r="B14" s="6" t="s">
        <v>597</v>
      </c>
      <c r="C14" s="6">
        <v>14</v>
      </c>
      <c r="D14" s="6">
        <v>14</v>
      </c>
      <c r="E14" s="6">
        <v>1</v>
      </c>
      <c r="F14" s="6">
        <v>440</v>
      </c>
      <c r="G14" s="6" t="s">
        <v>2810</v>
      </c>
      <c r="H14" s="6">
        <v>33.840000000000003</v>
      </c>
      <c r="I14" s="6">
        <v>373</v>
      </c>
      <c r="J14" s="6">
        <v>117.96</v>
      </c>
      <c r="K14" s="6">
        <v>0</v>
      </c>
      <c r="L14" s="6">
        <v>3</v>
      </c>
      <c r="M14" s="6">
        <v>44</v>
      </c>
      <c r="N14" s="6">
        <v>9</v>
      </c>
      <c r="O14">
        <f t="shared" si="0"/>
        <v>0.14209115281501342</v>
      </c>
    </row>
    <row r="15" spans="1:15" x14ac:dyDescent="0.2">
      <c r="A15" s="6">
        <v>13</v>
      </c>
      <c r="B15" s="6" t="s">
        <v>220</v>
      </c>
      <c r="C15" s="6">
        <v>16</v>
      </c>
      <c r="D15" s="6">
        <v>15</v>
      </c>
      <c r="E15" s="6">
        <v>2</v>
      </c>
      <c r="F15" s="6">
        <v>425</v>
      </c>
      <c r="G15" s="6" t="s">
        <v>2907</v>
      </c>
      <c r="H15" s="6">
        <v>32.69</v>
      </c>
      <c r="I15" s="6">
        <v>333</v>
      </c>
      <c r="J15" s="6">
        <v>127.62</v>
      </c>
      <c r="K15" s="6">
        <v>0</v>
      </c>
      <c r="L15" s="6">
        <v>3</v>
      </c>
      <c r="M15" s="6">
        <v>35</v>
      </c>
      <c r="N15" s="6">
        <v>18</v>
      </c>
      <c r="O15">
        <f t="shared" si="0"/>
        <v>0.15915915915915915</v>
      </c>
    </row>
    <row r="16" spans="1:15" x14ac:dyDescent="0.2">
      <c r="A16" s="6">
        <v>14</v>
      </c>
      <c r="B16" s="6" t="s">
        <v>509</v>
      </c>
      <c r="C16" s="6">
        <v>11</v>
      </c>
      <c r="D16" s="6">
        <v>11</v>
      </c>
      <c r="E16" s="6">
        <v>0</v>
      </c>
      <c r="F16" s="6">
        <v>424</v>
      </c>
      <c r="G16" s="6">
        <v>106</v>
      </c>
      <c r="H16" s="6">
        <v>38.54</v>
      </c>
      <c r="I16" s="6">
        <v>271</v>
      </c>
      <c r="J16" s="6">
        <v>156.44999999999999</v>
      </c>
      <c r="K16" s="6">
        <v>1</v>
      </c>
      <c r="L16" s="6">
        <v>2</v>
      </c>
      <c r="M16" s="6">
        <v>44</v>
      </c>
      <c r="N16" s="6">
        <v>15</v>
      </c>
      <c r="O16">
        <f t="shared" si="0"/>
        <v>0.21771217712177121</v>
      </c>
    </row>
    <row r="17" spans="1:15" x14ac:dyDescent="0.2">
      <c r="A17" s="6">
        <v>15</v>
      </c>
      <c r="B17" s="6" t="s">
        <v>157</v>
      </c>
      <c r="C17" s="6">
        <v>14</v>
      </c>
      <c r="D17" s="6">
        <v>14</v>
      </c>
      <c r="E17" s="6">
        <v>4</v>
      </c>
      <c r="F17" s="6">
        <v>418</v>
      </c>
      <c r="G17" s="6" t="s">
        <v>2809</v>
      </c>
      <c r="H17" s="6">
        <v>41.8</v>
      </c>
      <c r="I17" s="6">
        <v>302</v>
      </c>
      <c r="J17" s="6">
        <v>138.41</v>
      </c>
      <c r="K17" s="6">
        <v>0</v>
      </c>
      <c r="L17" s="6">
        <v>1</v>
      </c>
      <c r="M17" s="6">
        <v>32</v>
      </c>
      <c r="N17" s="6">
        <v>24</v>
      </c>
      <c r="O17">
        <f t="shared" si="0"/>
        <v>0.18543046357615894</v>
      </c>
    </row>
    <row r="18" spans="1:15" x14ac:dyDescent="0.2">
      <c r="A18" s="6">
        <v>16</v>
      </c>
      <c r="B18" s="6" t="s">
        <v>579</v>
      </c>
      <c r="C18" s="6">
        <v>14</v>
      </c>
      <c r="D18" s="6">
        <v>14</v>
      </c>
      <c r="E18" s="6">
        <v>1</v>
      </c>
      <c r="F18" s="6">
        <v>375</v>
      </c>
      <c r="G18" s="6">
        <v>85</v>
      </c>
      <c r="H18" s="6">
        <v>28.84</v>
      </c>
      <c r="I18" s="6">
        <v>236</v>
      </c>
      <c r="J18" s="6">
        <v>158.88999999999999</v>
      </c>
      <c r="K18" s="6">
        <v>0</v>
      </c>
      <c r="L18" s="6">
        <v>3</v>
      </c>
      <c r="M18" s="6">
        <v>21</v>
      </c>
      <c r="N18" s="6">
        <v>26</v>
      </c>
      <c r="O18">
        <f t="shared" si="0"/>
        <v>0.19915254237288135</v>
      </c>
    </row>
    <row r="19" spans="1:15" x14ac:dyDescent="0.2">
      <c r="A19" s="6">
        <v>17</v>
      </c>
      <c r="B19" s="6" t="s">
        <v>97</v>
      </c>
      <c r="C19" s="6">
        <v>12</v>
      </c>
      <c r="D19" s="6">
        <v>11</v>
      </c>
      <c r="E19" s="6">
        <v>2</v>
      </c>
      <c r="F19" s="6">
        <v>359</v>
      </c>
      <c r="G19" s="6">
        <v>71</v>
      </c>
      <c r="H19" s="6">
        <v>39.880000000000003</v>
      </c>
      <c r="I19" s="6">
        <v>282</v>
      </c>
      <c r="J19" s="6">
        <v>127.3</v>
      </c>
      <c r="K19" s="6">
        <v>0</v>
      </c>
      <c r="L19" s="6">
        <v>1</v>
      </c>
      <c r="M19" s="6">
        <v>30</v>
      </c>
      <c r="N19" s="6">
        <v>12</v>
      </c>
      <c r="O19">
        <f t="shared" si="0"/>
        <v>0.14893617021276595</v>
      </c>
    </row>
    <row r="20" spans="1:15" x14ac:dyDescent="0.2">
      <c r="A20" s="6">
        <v>18</v>
      </c>
      <c r="B20" s="6" t="s">
        <v>644</v>
      </c>
      <c r="C20" s="6">
        <v>14</v>
      </c>
      <c r="D20" s="6">
        <v>14</v>
      </c>
      <c r="E20" s="6">
        <v>4</v>
      </c>
      <c r="F20" s="6">
        <v>353</v>
      </c>
      <c r="G20" s="6">
        <v>77</v>
      </c>
      <c r="H20" s="6">
        <v>35.299999999999997</v>
      </c>
      <c r="I20" s="6">
        <v>208</v>
      </c>
      <c r="J20" s="6">
        <v>169.71</v>
      </c>
      <c r="K20" s="6">
        <v>0</v>
      </c>
      <c r="L20" s="6">
        <v>2</v>
      </c>
      <c r="M20" s="6">
        <v>23</v>
      </c>
      <c r="N20" s="6">
        <v>25</v>
      </c>
      <c r="O20">
        <f t="shared" si="0"/>
        <v>0.23076923076923078</v>
      </c>
    </row>
    <row r="21" spans="1:15" ht="15.75" customHeight="1" x14ac:dyDescent="0.2">
      <c r="A21" s="6">
        <v>19</v>
      </c>
      <c r="B21" s="6" t="s">
        <v>248</v>
      </c>
      <c r="C21" s="6">
        <v>14</v>
      </c>
      <c r="D21" s="6">
        <v>14</v>
      </c>
      <c r="E21" s="6">
        <v>0</v>
      </c>
      <c r="F21" s="6">
        <v>352</v>
      </c>
      <c r="G21" s="6">
        <v>87</v>
      </c>
      <c r="H21" s="6">
        <v>25.14</v>
      </c>
      <c r="I21" s="6">
        <v>254</v>
      </c>
      <c r="J21" s="6">
        <v>138.58000000000001</v>
      </c>
      <c r="K21" s="6">
        <v>0</v>
      </c>
      <c r="L21" s="6">
        <v>3</v>
      </c>
      <c r="M21" s="6">
        <v>43</v>
      </c>
      <c r="N21" s="6">
        <v>12</v>
      </c>
      <c r="O21">
        <f t="shared" si="0"/>
        <v>0.21653543307086615</v>
      </c>
    </row>
    <row r="22" spans="1:15" ht="15.75" customHeight="1" x14ac:dyDescent="0.2">
      <c r="A22" s="6">
        <v>20</v>
      </c>
      <c r="B22" s="6" t="s">
        <v>222</v>
      </c>
      <c r="C22" s="6">
        <v>17</v>
      </c>
      <c r="D22" s="6">
        <v>17</v>
      </c>
      <c r="E22" s="6">
        <v>3</v>
      </c>
      <c r="F22" s="6">
        <v>352</v>
      </c>
      <c r="G22" s="6">
        <v>65</v>
      </c>
      <c r="H22" s="6">
        <v>25.14</v>
      </c>
      <c r="I22" s="6">
        <v>237</v>
      </c>
      <c r="J22" s="6">
        <v>148.52000000000001</v>
      </c>
      <c r="K22" s="6">
        <v>0</v>
      </c>
      <c r="L22" s="6">
        <v>3</v>
      </c>
      <c r="M22" s="6">
        <v>31</v>
      </c>
      <c r="N22" s="6">
        <v>16</v>
      </c>
      <c r="O22">
        <f t="shared" si="0"/>
        <v>0.19831223628691982</v>
      </c>
    </row>
    <row r="23" spans="1:15" ht="15.75" customHeight="1" x14ac:dyDescent="0.2">
      <c r="A23" s="6">
        <v>21</v>
      </c>
      <c r="B23" s="6" t="s">
        <v>185</v>
      </c>
      <c r="C23" s="6">
        <v>11</v>
      </c>
      <c r="D23" s="6">
        <v>11</v>
      </c>
      <c r="E23" s="6">
        <v>0</v>
      </c>
      <c r="F23" s="6">
        <v>345</v>
      </c>
      <c r="G23" s="6">
        <v>97</v>
      </c>
      <c r="H23" s="6">
        <v>31.36</v>
      </c>
      <c r="I23" s="6">
        <v>272</v>
      </c>
      <c r="J23" s="6">
        <v>126.83</v>
      </c>
      <c r="K23" s="6">
        <v>0</v>
      </c>
      <c r="L23" s="6">
        <v>3</v>
      </c>
      <c r="M23" s="6">
        <v>31</v>
      </c>
      <c r="N23" s="6">
        <v>13</v>
      </c>
      <c r="O23">
        <f t="shared" si="0"/>
        <v>0.16176470588235295</v>
      </c>
    </row>
    <row r="24" spans="1:15" ht="15.75" customHeight="1" x14ac:dyDescent="0.2">
      <c r="A24" s="6">
        <v>22</v>
      </c>
      <c r="B24" s="6" t="s">
        <v>566</v>
      </c>
      <c r="C24" s="6">
        <v>14</v>
      </c>
      <c r="D24" s="6">
        <v>14</v>
      </c>
      <c r="E24" s="6">
        <v>3</v>
      </c>
      <c r="F24" s="6">
        <v>343</v>
      </c>
      <c r="G24" s="6">
        <v>56</v>
      </c>
      <c r="H24" s="6">
        <v>31.18</v>
      </c>
      <c r="I24" s="6">
        <v>301</v>
      </c>
      <c r="J24" s="6">
        <v>113.95</v>
      </c>
      <c r="K24" s="6">
        <v>0</v>
      </c>
      <c r="L24" s="6">
        <v>1</v>
      </c>
      <c r="M24" s="6">
        <v>31</v>
      </c>
      <c r="N24" s="6">
        <v>9</v>
      </c>
      <c r="O24">
        <f t="shared" si="0"/>
        <v>0.13289036544850499</v>
      </c>
    </row>
    <row r="25" spans="1:15" ht="15.75" customHeight="1" x14ac:dyDescent="0.2">
      <c r="A25" s="6">
        <v>23</v>
      </c>
      <c r="B25" s="6" t="s">
        <v>647</v>
      </c>
      <c r="C25" s="6">
        <v>12</v>
      </c>
      <c r="D25" s="6">
        <v>12</v>
      </c>
      <c r="E25" s="6">
        <v>0</v>
      </c>
      <c r="F25" s="6">
        <v>332</v>
      </c>
      <c r="G25" s="6">
        <v>80</v>
      </c>
      <c r="H25" s="6">
        <v>27.66</v>
      </c>
      <c r="I25" s="6">
        <v>260</v>
      </c>
      <c r="J25" s="6">
        <v>127.69</v>
      </c>
      <c r="K25" s="6">
        <v>0</v>
      </c>
      <c r="L25" s="6">
        <v>3</v>
      </c>
      <c r="M25" s="6">
        <v>27</v>
      </c>
      <c r="N25" s="6">
        <v>19</v>
      </c>
      <c r="O25">
        <f t="shared" si="0"/>
        <v>0.17692307692307693</v>
      </c>
    </row>
    <row r="26" spans="1:15" ht="15.75" customHeight="1" x14ac:dyDescent="0.2">
      <c r="A26" s="6">
        <v>24</v>
      </c>
      <c r="B26" s="6" t="s">
        <v>475</v>
      </c>
      <c r="C26" s="6">
        <v>13</v>
      </c>
      <c r="D26" s="6">
        <v>12</v>
      </c>
      <c r="E26" s="6">
        <v>2</v>
      </c>
      <c r="F26" s="6">
        <v>328</v>
      </c>
      <c r="G26" s="6" t="s">
        <v>2810</v>
      </c>
      <c r="H26" s="6">
        <v>32.799999999999997</v>
      </c>
      <c r="I26" s="6">
        <v>227</v>
      </c>
      <c r="J26" s="6">
        <v>144.49</v>
      </c>
      <c r="K26" s="6">
        <v>0</v>
      </c>
      <c r="L26" s="6">
        <v>2</v>
      </c>
      <c r="M26" s="6">
        <v>27</v>
      </c>
      <c r="N26" s="6">
        <v>16</v>
      </c>
      <c r="O26">
        <f t="shared" si="0"/>
        <v>0.1894273127753304</v>
      </c>
    </row>
    <row r="27" spans="1:15" ht="15.75" customHeight="1" x14ac:dyDescent="0.2">
      <c r="A27" s="6">
        <v>25</v>
      </c>
      <c r="B27" s="6" t="s">
        <v>479</v>
      </c>
      <c r="C27" s="6">
        <v>12</v>
      </c>
      <c r="D27" s="6">
        <v>11</v>
      </c>
      <c r="E27" s="6">
        <v>4</v>
      </c>
      <c r="F27" s="6">
        <v>317</v>
      </c>
      <c r="G27" s="6">
        <v>67</v>
      </c>
      <c r="H27" s="6">
        <v>45.28</v>
      </c>
      <c r="I27" s="6">
        <v>237</v>
      </c>
      <c r="J27" s="6">
        <v>133.75</v>
      </c>
      <c r="K27" s="6">
        <v>0</v>
      </c>
      <c r="L27" s="6">
        <v>3</v>
      </c>
      <c r="M27" s="6">
        <v>26</v>
      </c>
      <c r="N27" s="6">
        <v>10</v>
      </c>
      <c r="O27">
        <f t="shared" si="0"/>
        <v>0.15189873417721519</v>
      </c>
    </row>
    <row r="28" spans="1:15" ht="15.75" customHeight="1" x14ac:dyDescent="0.2">
      <c r="A28" s="6">
        <v>26</v>
      </c>
      <c r="B28" s="6" t="s">
        <v>651</v>
      </c>
      <c r="C28" s="6">
        <v>14</v>
      </c>
      <c r="D28" s="6">
        <v>14</v>
      </c>
      <c r="E28" s="6">
        <v>2</v>
      </c>
      <c r="F28" s="6">
        <v>311</v>
      </c>
      <c r="G28" s="6">
        <v>69</v>
      </c>
      <c r="H28" s="6">
        <v>25.91</v>
      </c>
      <c r="I28" s="6">
        <v>237</v>
      </c>
      <c r="J28" s="6">
        <v>131.22</v>
      </c>
      <c r="K28" s="6">
        <v>0</v>
      </c>
      <c r="L28" s="6">
        <v>3</v>
      </c>
      <c r="M28" s="6">
        <v>32</v>
      </c>
      <c r="N28" s="6">
        <v>9</v>
      </c>
      <c r="O28">
        <f t="shared" si="0"/>
        <v>0.1729957805907173</v>
      </c>
    </row>
    <row r="29" spans="1:15" ht="15.75" customHeight="1" x14ac:dyDescent="0.2">
      <c r="A29" s="6">
        <v>27</v>
      </c>
      <c r="B29" s="6" t="s">
        <v>586</v>
      </c>
      <c r="C29" s="6">
        <v>11</v>
      </c>
      <c r="D29" s="6">
        <v>11</v>
      </c>
      <c r="E29" s="6">
        <v>1</v>
      </c>
      <c r="F29" s="6">
        <v>299</v>
      </c>
      <c r="G29" s="6" t="s">
        <v>2907</v>
      </c>
      <c r="H29" s="6">
        <v>29.9</v>
      </c>
      <c r="I29" s="6">
        <v>247</v>
      </c>
      <c r="J29" s="6">
        <v>121.05</v>
      </c>
      <c r="K29" s="6">
        <v>0</v>
      </c>
      <c r="L29" s="6">
        <v>2</v>
      </c>
      <c r="M29" s="6">
        <v>33</v>
      </c>
      <c r="N29" s="6">
        <v>13</v>
      </c>
      <c r="O29">
        <f t="shared" si="0"/>
        <v>0.18623481781376519</v>
      </c>
    </row>
    <row r="30" spans="1:15" ht="15.75" customHeight="1" x14ac:dyDescent="0.2">
      <c r="A30" s="6">
        <v>28</v>
      </c>
      <c r="B30" s="6" t="s">
        <v>653</v>
      </c>
      <c r="C30" s="6">
        <v>7</v>
      </c>
      <c r="D30" s="6">
        <v>7</v>
      </c>
      <c r="E30" s="6">
        <v>0</v>
      </c>
      <c r="F30" s="6">
        <v>288</v>
      </c>
      <c r="G30" s="6">
        <v>99</v>
      </c>
      <c r="H30" s="6">
        <v>41.14</v>
      </c>
      <c r="I30" s="6">
        <v>210</v>
      </c>
      <c r="J30" s="6">
        <v>137.13999999999999</v>
      </c>
      <c r="K30" s="6">
        <v>0</v>
      </c>
      <c r="L30" s="6">
        <v>3</v>
      </c>
      <c r="M30" s="6">
        <v>15</v>
      </c>
      <c r="N30" s="6">
        <v>23</v>
      </c>
      <c r="O30">
        <f t="shared" si="0"/>
        <v>0.18095238095238095</v>
      </c>
    </row>
    <row r="31" spans="1:15" ht="15.75" customHeight="1" x14ac:dyDescent="0.2">
      <c r="A31" s="6">
        <v>29</v>
      </c>
      <c r="B31" s="6" t="s">
        <v>659</v>
      </c>
      <c r="C31" s="6">
        <v>8</v>
      </c>
      <c r="D31" s="6">
        <v>8</v>
      </c>
      <c r="E31" s="6">
        <v>1</v>
      </c>
      <c r="F31" s="6">
        <v>285</v>
      </c>
      <c r="G31" s="6" t="s">
        <v>2908</v>
      </c>
      <c r="H31" s="6">
        <v>40.71</v>
      </c>
      <c r="I31" s="6">
        <v>200</v>
      </c>
      <c r="J31" s="6">
        <v>142.5</v>
      </c>
      <c r="K31" s="6">
        <v>1</v>
      </c>
      <c r="L31" s="6">
        <v>1</v>
      </c>
      <c r="M31" s="6">
        <v>36</v>
      </c>
      <c r="N31" s="6">
        <v>7</v>
      </c>
      <c r="O31">
        <f t="shared" si="0"/>
        <v>0.215</v>
      </c>
    </row>
    <row r="32" spans="1:15" ht="15.75" customHeight="1" x14ac:dyDescent="0.2">
      <c r="A32" s="6">
        <v>30</v>
      </c>
      <c r="B32" s="6" t="s">
        <v>448</v>
      </c>
      <c r="C32" s="6">
        <v>14</v>
      </c>
      <c r="D32" s="6">
        <v>13</v>
      </c>
      <c r="E32" s="6">
        <v>5</v>
      </c>
      <c r="F32" s="6">
        <v>281</v>
      </c>
      <c r="G32" s="6" t="s">
        <v>2909</v>
      </c>
      <c r="H32" s="6">
        <v>35.119999999999997</v>
      </c>
      <c r="I32" s="6">
        <v>157</v>
      </c>
      <c r="J32" s="6">
        <v>178.98</v>
      </c>
      <c r="K32" s="6">
        <v>0</v>
      </c>
      <c r="L32" s="6">
        <v>1</v>
      </c>
      <c r="M32" s="6">
        <v>14</v>
      </c>
      <c r="N32" s="6">
        <v>25</v>
      </c>
      <c r="O32">
        <f t="shared" si="0"/>
        <v>0.24840764331210191</v>
      </c>
    </row>
    <row r="33" spans="1:15" ht="15.75" customHeight="1" x14ac:dyDescent="0.2">
      <c r="A33" s="6">
        <v>31</v>
      </c>
      <c r="B33" s="6" t="s">
        <v>70</v>
      </c>
      <c r="C33" s="6">
        <v>12</v>
      </c>
      <c r="D33" s="6">
        <v>12</v>
      </c>
      <c r="E33" s="6">
        <v>0</v>
      </c>
      <c r="F33" s="6">
        <v>268</v>
      </c>
      <c r="G33" s="6">
        <v>52</v>
      </c>
      <c r="H33" s="6">
        <v>22.33</v>
      </c>
      <c r="I33" s="6">
        <v>241</v>
      </c>
      <c r="J33" s="6">
        <v>111.2</v>
      </c>
      <c r="K33" s="6">
        <v>0</v>
      </c>
      <c r="L33" s="6">
        <v>1</v>
      </c>
      <c r="M33" s="6">
        <v>28</v>
      </c>
      <c r="N33" s="6">
        <v>8</v>
      </c>
      <c r="O33">
        <f t="shared" si="0"/>
        <v>0.14937759336099585</v>
      </c>
    </row>
    <row r="34" spans="1:15" ht="15.75" customHeight="1" x14ac:dyDescent="0.2">
      <c r="A34" s="6">
        <v>32</v>
      </c>
      <c r="B34" s="6" t="s">
        <v>485</v>
      </c>
      <c r="C34" s="6">
        <v>16</v>
      </c>
      <c r="D34" s="6">
        <v>12</v>
      </c>
      <c r="E34" s="6">
        <v>7</v>
      </c>
      <c r="F34" s="6">
        <v>268</v>
      </c>
      <c r="G34" s="6" t="s">
        <v>2909</v>
      </c>
      <c r="H34" s="6">
        <v>53.6</v>
      </c>
      <c r="I34" s="6">
        <v>140</v>
      </c>
      <c r="J34" s="6">
        <v>191.42</v>
      </c>
      <c r="K34" s="6">
        <v>0</v>
      </c>
      <c r="L34" s="6">
        <v>1</v>
      </c>
      <c r="M34" s="6">
        <v>15</v>
      </c>
      <c r="N34" s="6">
        <v>22</v>
      </c>
      <c r="O34">
        <f t="shared" si="0"/>
        <v>0.26428571428571429</v>
      </c>
    </row>
    <row r="35" spans="1:15" ht="15.75" customHeight="1" x14ac:dyDescent="0.2">
      <c r="A35" s="6">
        <v>33</v>
      </c>
      <c r="B35" s="6" t="s">
        <v>273</v>
      </c>
      <c r="C35" s="6">
        <v>14</v>
      </c>
      <c r="D35" s="6">
        <v>11</v>
      </c>
      <c r="E35" s="6">
        <v>5</v>
      </c>
      <c r="F35" s="6">
        <v>255</v>
      </c>
      <c r="G35" s="6">
        <v>53</v>
      </c>
      <c r="H35" s="6">
        <v>42.5</v>
      </c>
      <c r="I35" s="6">
        <v>183</v>
      </c>
      <c r="J35" s="6">
        <v>139.34</v>
      </c>
      <c r="K35" s="6">
        <v>0</v>
      </c>
      <c r="L35" s="6">
        <v>1</v>
      </c>
      <c r="M35" s="6">
        <v>13</v>
      </c>
      <c r="N35" s="6">
        <v>17</v>
      </c>
      <c r="O35">
        <f t="shared" si="0"/>
        <v>0.16393442622950818</v>
      </c>
    </row>
    <row r="36" spans="1:15" ht="15.75" customHeight="1" x14ac:dyDescent="0.2">
      <c r="A36" s="6">
        <v>34</v>
      </c>
      <c r="B36" s="6" t="s">
        <v>646</v>
      </c>
      <c r="C36" s="6">
        <v>14</v>
      </c>
      <c r="D36" s="6">
        <v>11</v>
      </c>
      <c r="E36" s="6">
        <v>6</v>
      </c>
      <c r="F36" s="6">
        <v>232</v>
      </c>
      <c r="G36" s="6">
        <v>50</v>
      </c>
      <c r="H36" s="6">
        <v>46.4</v>
      </c>
      <c r="I36" s="6">
        <v>135</v>
      </c>
      <c r="J36" s="6">
        <v>171.85</v>
      </c>
      <c r="K36" s="6">
        <v>0</v>
      </c>
      <c r="L36" s="6">
        <v>1</v>
      </c>
      <c r="M36" s="6">
        <v>22</v>
      </c>
      <c r="N36" s="6">
        <v>11</v>
      </c>
      <c r="O36">
        <f t="shared" si="0"/>
        <v>0.24444444444444444</v>
      </c>
    </row>
    <row r="37" spans="1:15" ht="15.75" customHeight="1" x14ac:dyDescent="0.2">
      <c r="A37" s="6">
        <v>35</v>
      </c>
      <c r="B37" s="6" t="s">
        <v>274</v>
      </c>
      <c r="C37" s="6">
        <v>11</v>
      </c>
      <c r="D37" s="6">
        <v>11</v>
      </c>
      <c r="E37" s="6">
        <v>1</v>
      </c>
      <c r="F37" s="6">
        <v>230</v>
      </c>
      <c r="G37" s="6">
        <v>81</v>
      </c>
      <c r="H37" s="6">
        <v>23</v>
      </c>
      <c r="I37" s="6">
        <v>181</v>
      </c>
      <c r="J37" s="6">
        <v>127.07</v>
      </c>
      <c r="K37" s="6">
        <v>0</v>
      </c>
      <c r="L37" s="6">
        <v>1</v>
      </c>
      <c r="M37" s="6">
        <v>21</v>
      </c>
      <c r="N37" s="6">
        <v>10</v>
      </c>
      <c r="O37">
        <f t="shared" si="0"/>
        <v>0.17127071823204421</v>
      </c>
    </row>
    <row r="38" spans="1:15" ht="15.75" customHeight="1" x14ac:dyDescent="0.2">
      <c r="A38" s="6">
        <v>36</v>
      </c>
      <c r="B38" s="6" t="s">
        <v>552</v>
      </c>
      <c r="C38" s="6">
        <v>13</v>
      </c>
      <c r="D38" s="6">
        <v>13</v>
      </c>
      <c r="E38" s="6">
        <v>0</v>
      </c>
      <c r="F38" s="6">
        <v>228</v>
      </c>
      <c r="G38" s="6">
        <v>66</v>
      </c>
      <c r="H38" s="6">
        <v>17.53</v>
      </c>
      <c r="I38" s="6">
        <v>167</v>
      </c>
      <c r="J38" s="6">
        <v>136.52000000000001</v>
      </c>
      <c r="K38" s="6">
        <v>0</v>
      </c>
      <c r="L38" s="6">
        <v>2</v>
      </c>
      <c r="M38" s="6">
        <v>27</v>
      </c>
      <c r="N38" s="6">
        <v>8</v>
      </c>
      <c r="O38">
        <f t="shared" si="0"/>
        <v>0.20958083832335328</v>
      </c>
    </row>
    <row r="39" spans="1:15" ht="15.75" customHeight="1" x14ac:dyDescent="0.2">
      <c r="A39" s="6">
        <v>37</v>
      </c>
      <c r="B39" s="6" t="s">
        <v>348</v>
      </c>
      <c r="C39" s="6">
        <v>4</v>
      </c>
      <c r="D39" s="6">
        <v>4</v>
      </c>
      <c r="E39" s="6">
        <v>1</v>
      </c>
      <c r="F39" s="6">
        <v>214</v>
      </c>
      <c r="G39" s="6">
        <v>87</v>
      </c>
      <c r="H39" s="6">
        <v>71.33</v>
      </c>
      <c r="I39" s="6">
        <v>153</v>
      </c>
      <c r="J39" s="6">
        <v>139.86000000000001</v>
      </c>
      <c r="K39" s="6">
        <v>0</v>
      </c>
      <c r="L39" s="6">
        <v>2</v>
      </c>
      <c r="M39" s="6">
        <v>24</v>
      </c>
      <c r="N39" s="6">
        <v>5</v>
      </c>
      <c r="O39">
        <f t="shared" si="0"/>
        <v>0.18954248366013071</v>
      </c>
    </row>
    <row r="40" spans="1:15" ht="15.75" customHeight="1" x14ac:dyDescent="0.2">
      <c r="A40" s="6">
        <v>38</v>
      </c>
      <c r="B40" s="6" t="s">
        <v>570</v>
      </c>
      <c r="C40" s="6">
        <v>6</v>
      </c>
      <c r="D40" s="6">
        <v>6</v>
      </c>
      <c r="E40" s="6">
        <v>2</v>
      </c>
      <c r="F40" s="6">
        <v>204</v>
      </c>
      <c r="G40" s="6">
        <v>72</v>
      </c>
      <c r="H40" s="6">
        <v>51</v>
      </c>
      <c r="I40" s="6">
        <v>169</v>
      </c>
      <c r="J40" s="6">
        <v>120.71</v>
      </c>
      <c r="K40" s="6">
        <v>0</v>
      </c>
      <c r="L40" s="6">
        <v>3</v>
      </c>
      <c r="M40" s="6">
        <v>16</v>
      </c>
      <c r="N40" s="6">
        <v>6</v>
      </c>
      <c r="O40">
        <f t="shared" si="0"/>
        <v>0.13017751479289941</v>
      </c>
    </row>
    <row r="41" spans="1:15" ht="15.75" customHeight="1" x14ac:dyDescent="0.2">
      <c r="A41" s="6">
        <v>39</v>
      </c>
      <c r="B41" s="6" t="s">
        <v>643</v>
      </c>
      <c r="C41" s="6">
        <v>14</v>
      </c>
      <c r="D41" s="6">
        <v>12</v>
      </c>
      <c r="E41" s="6">
        <v>4</v>
      </c>
      <c r="F41" s="6">
        <v>200</v>
      </c>
      <c r="G41" s="6" t="s">
        <v>2892</v>
      </c>
      <c r="H41" s="6">
        <v>25</v>
      </c>
      <c r="I41" s="6">
        <v>172</v>
      </c>
      <c r="J41" s="6">
        <v>116.27</v>
      </c>
      <c r="K41" s="6">
        <v>0</v>
      </c>
      <c r="L41" s="6">
        <v>0</v>
      </c>
      <c r="M41" s="6">
        <v>16</v>
      </c>
      <c r="N41" s="6">
        <v>7</v>
      </c>
      <c r="O41">
        <f t="shared" si="0"/>
        <v>0.13372093023255813</v>
      </c>
    </row>
    <row r="42" spans="1:15" ht="15.75" customHeight="1" x14ac:dyDescent="0.2">
      <c r="A42" s="6">
        <v>40</v>
      </c>
      <c r="B42" s="6" t="s">
        <v>288</v>
      </c>
      <c r="C42" s="6">
        <v>12</v>
      </c>
      <c r="D42" s="6">
        <v>12</v>
      </c>
      <c r="E42" s="6">
        <v>0</v>
      </c>
      <c r="F42" s="6">
        <v>196</v>
      </c>
      <c r="G42" s="6">
        <v>41</v>
      </c>
      <c r="H42" s="6">
        <v>16.329999999999998</v>
      </c>
      <c r="I42" s="6">
        <v>164</v>
      </c>
      <c r="J42" s="6">
        <v>119.51</v>
      </c>
      <c r="K42" s="6">
        <v>0</v>
      </c>
      <c r="L42" s="6">
        <v>0</v>
      </c>
      <c r="M42" s="6">
        <v>19</v>
      </c>
      <c r="N42" s="6">
        <v>7</v>
      </c>
      <c r="O42">
        <f t="shared" si="0"/>
        <v>0.15853658536585366</v>
      </c>
    </row>
    <row r="43" spans="1:15" ht="15.75" customHeight="1" x14ac:dyDescent="0.2">
      <c r="A43" s="6">
        <v>41</v>
      </c>
      <c r="B43" s="6" t="s">
        <v>293</v>
      </c>
      <c r="C43" s="6">
        <v>14</v>
      </c>
      <c r="D43" s="6">
        <v>11</v>
      </c>
      <c r="E43" s="6">
        <v>3</v>
      </c>
      <c r="F43" s="6">
        <v>186</v>
      </c>
      <c r="G43" s="6">
        <v>52</v>
      </c>
      <c r="H43" s="6">
        <v>23.25</v>
      </c>
      <c r="I43" s="6">
        <v>141</v>
      </c>
      <c r="J43" s="6">
        <v>131.91</v>
      </c>
      <c r="K43" s="6">
        <v>0</v>
      </c>
      <c r="L43" s="6">
        <v>1</v>
      </c>
      <c r="M43" s="6">
        <v>12</v>
      </c>
      <c r="N43" s="6">
        <v>12</v>
      </c>
      <c r="O43">
        <f t="shared" si="0"/>
        <v>0.1702127659574468</v>
      </c>
    </row>
    <row r="44" spans="1:15" ht="15.75" customHeight="1" x14ac:dyDescent="0.2">
      <c r="A44" s="6">
        <v>42</v>
      </c>
      <c r="B44" s="6" t="s">
        <v>312</v>
      </c>
      <c r="C44" s="6">
        <v>12</v>
      </c>
      <c r="D44" s="6">
        <v>11</v>
      </c>
      <c r="E44" s="6">
        <v>3</v>
      </c>
      <c r="F44" s="6">
        <v>185</v>
      </c>
      <c r="G44" s="6">
        <v>45</v>
      </c>
      <c r="H44" s="6">
        <v>23.12</v>
      </c>
      <c r="I44" s="6">
        <v>125</v>
      </c>
      <c r="J44" s="6">
        <v>148</v>
      </c>
      <c r="K44" s="6">
        <v>0</v>
      </c>
      <c r="L44" s="6">
        <v>0</v>
      </c>
      <c r="M44" s="6">
        <v>11</v>
      </c>
      <c r="N44" s="6">
        <v>12</v>
      </c>
      <c r="O44">
        <f t="shared" si="0"/>
        <v>0.184</v>
      </c>
    </row>
    <row r="45" spans="1:15" ht="15.75" customHeight="1" x14ac:dyDescent="0.2">
      <c r="A45" s="6">
        <v>43</v>
      </c>
      <c r="B45" s="6" t="s">
        <v>152</v>
      </c>
      <c r="C45" s="6">
        <v>14</v>
      </c>
      <c r="D45" s="6">
        <v>14</v>
      </c>
      <c r="E45" s="6">
        <v>2</v>
      </c>
      <c r="F45" s="6">
        <v>169</v>
      </c>
      <c r="G45" s="6">
        <v>58</v>
      </c>
      <c r="H45" s="6">
        <v>14.08</v>
      </c>
      <c r="I45" s="6">
        <v>134</v>
      </c>
      <c r="J45" s="6">
        <v>126.11</v>
      </c>
      <c r="K45" s="6">
        <v>0</v>
      </c>
      <c r="L45" s="6">
        <v>1</v>
      </c>
      <c r="M45" s="6">
        <v>20</v>
      </c>
      <c r="N45" s="6">
        <v>4</v>
      </c>
      <c r="O45">
        <f t="shared" si="0"/>
        <v>0.17910447761194029</v>
      </c>
    </row>
    <row r="46" spans="1:15" ht="15.75" customHeight="1" x14ac:dyDescent="0.2">
      <c r="A46" s="6">
        <v>44</v>
      </c>
      <c r="B46" s="6" t="s">
        <v>253</v>
      </c>
      <c r="C46" s="6">
        <v>14</v>
      </c>
      <c r="D46" s="6">
        <v>11</v>
      </c>
      <c r="E46" s="6">
        <v>4</v>
      </c>
      <c r="F46" s="6">
        <v>146</v>
      </c>
      <c r="G46" s="6" t="s">
        <v>2889</v>
      </c>
      <c r="H46" s="6">
        <v>20.85</v>
      </c>
      <c r="I46" s="6">
        <v>114</v>
      </c>
      <c r="J46" s="6">
        <v>128.07</v>
      </c>
      <c r="K46" s="6">
        <v>0</v>
      </c>
      <c r="L46" s="6">
        <v>1</v>
      </c>
      <c r="M46" s="6">
        <v>9</v>
      </c>
      <c r="N46" s="6">
        <v>8</v>
      </c>
      <c r="O46">
        <f t="shared" si="0"/>
        <v>0.14912280701754385</v>
      </c>
    </row>
    <row r="47" spans="1:15" ht="15.75" customHeight="1" x14ac:dyDescent="0.2">
      <c r="A47" s="6">
        <v>45</v>
      </c>
      <c r="B47" s="6" t="s">
        <v>266</v>
      </c>
      <c r="C47" s="6">
        <v>14</v>
      </c>
      <c r="D47" s="6">
        <v>10</v>
      </c>
      <c r="E47" s="6">
        <v>1</v>
      </c>
      <c r="F47" s="6">
        <v>133</v>
      </c>
      <c r="G47" s="6" t="s">
        <v>2910</v>
      </c>
      <c r="H47" s="6">
        <v>14.77</v>
      </c>
      <c r="I47" s="6">
        <v>111</v>
      </c>
      <c r="J47" s="6">
        <v>119.81</v>
      </c>
      <c r="K47" s="6">
        <v>0</v>
      </c>
      <c r="L47" s="6">
        <v>1</v>
      </c>
      <c r="M47" s="6">
        <v>9</v>
      </c>
      <c r="N47" s="6">
        <v>4</v>
      </c>
      <c r="O47">
        <f t="shared" si="0"/>
        <v>0.11711711711711711</v>
      </c>
    </row>
    <row r="48" spans="1:15" ht="15.75" customHeight="1" x14ac:dyDescent="0.2">
      <c r="A48" s="6">
        <v>46</v>
      </c>
      <c r="B48" s="6" t="s">
        <v>219</v>
      </c>
      <c r="C48" s="6">
        <v>7</v>
      </c>
      <c r="D48" s="6">
        <v>7</v>
      </c>
      <c r="E48" s="6">
        <v>1</v>
      </c>
      <c r="F48" s="6">
        <v>130</v>
      </c>
      <c r="G48" s="6" t="s">
        <v>2812</v>
      </c>
      <c r="H48" s="6">
        <v>21.66</v>
      </c>
      <c r="I48" s="6">
        <v>109</v>
      </c>
      <c r="J48" s="6">
        <v>119.26</v>
      </c>
      <c r="K48" s="6">
        <v>0</v>
      </c>
      <c r="L48" s="6">
        <v>1</v>
      </c>
      <c r="M48" s="6">
        <v>10</v>
      </c>
      <c r="N48" s="6">
        <v>4</v>
      </c>
      <c r="O48">
        <f t="shared" si="0"/>
        <v>0.12844036697247707</v>
      </c>
    </row>
    <row r="49" spans="1:15" ht="15.75" customHeight="1" x14ac:dyDescent="0.2">
      <c r="A49" s="6">
        <v>47</v>
      </c>
      <c r="B49" s="6" t="s">
        <v>313</v>
      </c>
      <c r="C49" s="6">
        <v>11</v>
      </c>
      <c r="D49" s="6">
        <v>9</v>
      </c>
      <c r="E49" s="6">
        <v>2</v>
      </c>
      <c r="F49" s="6">
        <v>129</v>
      </c>
      <c r="G49" s="6" t="s">
        <v>2895</v>
      </c>
      <c r="H49" s="6">
        <v>18.420000000000002</v>
      </c>
      <c r="I49" s="6">
        <v>105</v>
      </c>
      <c r="J49" s="6">
        <v>122.85</v>
      </c>
      <c r="K49" s="6">
        <v>0</v>
      </c>
      <c r="L49" s="6">
        <v>0</v>
      </c>
      <c r="M49" s="6">
        <v>5</v>
      </c>
      <c r="N49" s="6">
        <v>9</v>
      </c>
      <c r="O49">
        <f t="shared" si="0"/>
        <v>0.13333333333333333</v>
      </c>
    </row>
    <row r="50" spans="1:15" ht="15.75" customHeight="1" x14ac:dyDescent="0.2">
      <c r="A50" s="6">
        <v>48</v>
      </c>
      <c r="B50" s="6" t="s">
        <v>648</v>
      </c>
      <c r="C50" s="6">
        <v>10</v>
      </c>
      <c r="D50" s="6">
        <v>9</v>
      </c>
      <c r="E50" s="6">
        <v>0</v>
      </c>
      <c r="F50" s="6">
        <v>121</v>
      </c>
      <c r="G50" s="6">
        <v>64</v>
      </c>
      <c r="H50" s="6">
        <v>13.44</v>
      </c>
      <c r="I50" s="6">
        <v>85</v>
      </c>
      <c r="J50" s="6">
        <v>142.35</v>
      </c>
      <c r="K50" s="6">
        <v>0</v>
      </c>
      <c r="L50" s="6">
        <v>1</v>
      </c>
      <c r="M50" s="6">
        <v>10</v>
      </c>
      <c r="N50" s="6">
        <v>8</v>
      </c>
      <c r="O50">
        <f t="shared" si="0"/>
        <v>0.21176470588235294</v>
      </c>
    </row>
    <row r="51" spans="1:15" ht="15.75" customHeight="1" x14ac:dyDescent="0.2">
      <c r="A51" s="6">
        <v>49</v>
      </c>
      <c r="B51" s="6" t="s">
        <v>378</v>
      </c>
      <c r="C51" s="6">
        <v>10</v>
      </c>
      <c r="D51" s="6">
        <v>9</v>
      </c>
      <c r="E51" s="6">
        <v>0</v>
      </c>
      <c r="F51" s="6">
        <v>117</v>
      </c>
      <c r="G51" s="6">
        <v>25</v>
      </c>
      <c r="H51" s="6">
        <v>13</v>
      </c>
      <c r="I51" s="6">
        <v>81</v>
      </c>
      <c r="J51" s="6">
        <v>144.44</v>
      </c>
      <c r="K51" s="6">
        <v>0</v>
      </c>
      <c r="L51" s="6">
        <v>0</v>
      </c>
      <c r="M51" s="6">
        <v>9</v>
      </c>
      <c r="N51" s="6">
        <v>9</v>
      </c>
      <c r="O51">
        <f t="shared" si="0"/>
        <v>0.22222222222222221</v>
      </c>
    </row>
    <row r="52" spans="1:15" ht="15.75" customHeight="1" x14ac:dyDescent="0.2">
      <c r="A52" s="6">
        <v>50</v>
      </c>
      <c r="B52" s="6" t="s">
        <v>645</v>
      </c>
      <c r="C52" s="6">
        <v>15</v>
      </c>
      <c r="D52" s="6">
        <v>9</v>
      </c>
      <c r="E52" s="6">
        <v>1</v>
      </c>
      <c r="F52" s="6">
        <v>117</v>
      </c>
      <c r="G52" s="6">
        <v>42</v>
      </c>
      <c r="H52" s="6">
        <v>14.62</v>
      </c>
      <c r="I52" s="6">
        <v>85</v>
      </c>
      <c r="J52" s="6">
        <v>137.63999999999999</v>
      </c>
      <c r="K52" s="6">
        <v>0</v>
      </c>
      <c r="L52" s="6">
        <v>0</v>
      </c>
      <c r="M52" s="6">
        <v>6</v>
      </c>
      <c r="N52" s="6">
        <v>8</v>
      </c>
      <c r="O52">
        <f t="shared" si="0"/>
        <v>0.16470588235294117</v>
      </c>
    </row>
    <row r="53" spans="1:15" ht="15.75" customHeight="1" x14ac:dyDescent="0.2">
      <c r="A53" s="6">
        <v>51</v>
      </c>
      <c r="B53" s="6" t="s">
        <v>87</v>
      </c>
      <c r="C53" s="6">
        <v>9</v>
      </c>
      <c r="D53" s="6">
        <v>8</v>
      </c>
      <c r="E53" s="6">
        <v>0</v>
      </c>
      <c r="F53" s="6">
        <v>113</v>
      </c>
      <c r="G53" s="6">
        <v>60</v>
      </c>
      <c r="H53" s="6">
        <v>14.12</v>
      </c>
      <c r="I53" s="6">
        <v>107</v>
      </c>
      <c r="J53" s="6">
        <v>105.6</v>
      </c>
      <c r="K53" s="6">
        <v>0</v>
      </c>
      <c r="L53" s="6">
        <v>1</v>
      </c>
      <c r="M53" s="6">
        <v>12</v>
      </c>
      <c r="N53" s="6">
        <v>2</v>
      </c>
      <c r="O53">
        <f t="shared" si="0"/>
        <v>0.13084112149532709</v>
      </c>
    </row>
    <row r="54" spans="1:15" ht="15.75" customHeight="1" x14ac:dyDescent="0.2">
      <c r="A54" s="6">
        <v>52</v>
      </c>
      <c r="B54" s="6" t="s">
        <v>184</v>
      </c>
      <c r="C54" s="6">
        <v>14</v>
      </c>
      <c r="D54" s="6">
        <v>10</v>
      </c>
      <c r="E54" s="6">
        <v>4</v>
      </c>
      <c r="F54" s="6">
        <v>113</v>
      </c>
      <c r="G54" s="6" t="s">
        <v>2895</v>
      </c>
      <c r="H54" s="6">
        <v>18.829999999999998</v>
      </c>
      <c r="I54" s="6">
        <v>63</v>
      </c>
      <c r="J54" s="6">
        <v>179.36</v>
      </c>
      <c r="K54" s="6">
        <v>0</v>
      </c>
      <c r="L54" s="6">
        <v>0</v>
      </c>
      <c r="M54" s="6">
        <v>5</v>
      </c>
      <c r="N54" s="6">
        <v>10</v>
      </c>
      <c r="O54">
        <f t="shared" si="0"/>
        <v>0.23809523809523808</v>
      </c>
    </row>
    <row r="55" spans="1:15" ht="15.75" customHeight="1" x14ac:dyDescent="0.2">
      <c r="A55" s="6">
        <v>53</v>
      </c>
      <c r="B55" s="6" t="s">
        <v>74</v>
      </c>
      <c r="C55" s="6">
        <v>12</v>
      </c>
      <c r="D55" s="6">
        <v>8</v>
      </c>
      <c r="E55" s="6">
        <v>3</v>
      </c>
      <c r="F55" s="6">
        <v>111</v>
      </c>
      <c r="G55" s="6">
        <v>33</v>
      </c>
      <c r="H55" s="6">
        <v>22.2</v>
      </c>
      <c r="I55" s="6">
        <v>65</v>
      </c>
      <c r="J55" s="6">
        <v>170.76</v>
      </c>
      <c r="K55" s="6">
        <v>0</v>
      </c>
      <c r="L55" s="6">
        <v>0</v>
      </c>
      <c r="M55" s="6">
        <v>8</v>
      </c>
      <c r="N55" s="6">
        <v>6</v>
      </c>
      <c r="O55">
        <f t="shared" si="0"/>
        <v>0.2153846153846154</v>
      </c>
    </row>
    <row r="56" spans="1:15" ht="15.75" customHeight="1" x14ac:dyDescent="0.2">
      <c r="A56" s="6">
        <v>54</v>
      </c>
      <c r="B56" s="6" t="s">
        <v>347</v>
      </c>
      <c r="C56" s="6">
        <v>15</v>
      </c>
      <c r="D56" s="6">
        <v>9</v>
      </c>
      <c r="E56" s="6">
        <v>3</v>
      </c>
      <c r="F56" s="6">
        <v>111</v>
      </c>
      <c r="G56" s="6">
        <v>30</v>
      </c>
      <c r="H56" s="6">
        <v>18.5</v>
      </c>
      <c r="I56" s="6">
        <v>95</v>
      </c>
      <c r="J56" s="6">
        <v>116.84</v>
      </c>
      <c r="K56" s="6">
        <v>0</v>
      </c>
      <c r="L56" s="6">
        <v>0</v>
      </c>
      <c r="M56" s="6">
        <v>10</v>
      </c>
      <c r="N56" s="6">
        <v>2</v>
      </c>
      <c r="O56">
        <f t="shared" si="0"/>
        <v>0.12631578947368421</v>
      </c>
    </row>
    <row r="57" spans="1:15" ht="15.75" customHeight="1" x14ac:dyDescent="0.2">
      <c r="A57" s="6">
        <v>55</v>
      </c>
      <c r="B57" s="6" t="s">
        <v>202</v>
      </c>
      <c r="C57" s="6">
        <v>16</v>
      </c>
      <c r="D57" s="6">
        <v>12</v>
      </c>
      <c r="E57" s="6">
        <v>6</v>
      </c>
      <c r="F57" s="6">
        <v>109</v>
      </c>
      <c r="G57" s="6">
        <v>34</v>
      </c>
      <c r="H57" s="6">
        <v>18.16</v>
      </c>
      <c r="I57" s="6">
        <v>92</v>
      </c>
      <c r="J57" s="6">
        <v>118.47</v>
      </c>
      <c r="K57" s="6">
        <v>0</v>
      </c>
      <c r="L57" s="6">
        <v>0</v>
      </c>
      <c r="M57" s="6">
        <v>9</v>
      </c>
      <c r="N57" s="6">
        <v>5</v>
      </c>
      <c r="O57">
        <f t="shared" si="0"/>
        <v>0.15217391304347827</v>
      </c>
    </row>
    <row r="58" spans="1:15" ht="15.75" customHeight="1" x14ac:dyDescent="0.2">
      <c r="A58" s="6">
        <v>56</v>
      </c>
      <c r="B58" s="6" t="s">
        <v>163</v>
      </c>
      <c r="C58" s="6">
        <v>13</v>
      </c>
      <c r="D58" s="6">
        <v>11</v>
      </c>
      <c r="E58" s="6">
        <v>4</v>
      </c>
      <c r="F58" s="6">
        <v>108</v>
      </c>
      <c r="G58" s="6">
        <v>32</v>
      </c>
      <c r="H58" s="6">
        <v>15.42</v>
      </c>
      <c r="I58" s="6">
        <v>106</v>
      </c>
      <c r="J58" s="6">
        <v>101.88</v>
      </c>
      <c r="K58" s="6">
        <v>0</v>
      </c>
      <c r="L58" s="6">
        <v>0</v>
      </c>
      <c r="M58" s="6">
        <v>9</v>
      </c>
      <c r="N58" s="6">
        <v>0</v>
      </c>
      <c r="O58">
        <f t="shared" si="0"/>
        <v>8.4905660377358486E-2</v>
      </c>
    </row>
    <row r="59" spans="1:15" ht="15.75" customHeight="1" x14ac:dyDescent="0.2">
      <c r="A59" s="6">
        <v>57</v>
      </c>
      <c r="B59" s="6" t="s">
        <v>300</v>
      </c>
      <c r="C59" s="6">
        <v>7</v>
      </c>
      <c r="D59" s="6">
        <v>5</v>
      </c>
      <c r="E59" s="6">
        <v>0</v>
      </c>
      <c r="F59" s="6">
        <v>103</v>
      </c>
      <c r="G59" s="6">
        <v>42</v>
      </c>
      <c r="H59" s="6">
        <v>20.6</v>
      </c>
      <c r="I59" s="6">
        <v>80</v>
      </c>
      <c r="J59" s="6">
        <v>128.75</v>
      </c>
      <c r="K59" s="6">
        <v>0</v>
      </c>
      <c r="L59" s="6">
        <v>0</v>
      </c>
      <c r="M59" s="6">
        <v>8</v>
      </c>
      <c r="N59" s="6">
        <v>3</v>
      </c>
      <c r="O59">
        <f t="shared" si="0"/>
        <v>0.13750000000000001</v>
      </c>
    </row>
    <row r="60" spans="1:15" ht="15.75" customHeight="1" x14ac:dyDescent="0.2">
      <c r="A60" s="6">
        <v>58</v>
      </c>
      <c r="B60" s="6" t="s">
        <v>146</v>
      </c>
      <c r="C60" s="6">
        <v>7</v>
      </c>
      <c r="D60" s="6">
        <v>5</v>
      </c>
      <c r="E60" s="6">
        <v>4</v>
      </c>
      <c r="F60" s="6">
        <v>101</v>
      </c>
      <c r="G60" s="6" t="s">
        <v>2890</v>
      </c>
      <c r="H60" s="6">
        <v>101</v>
      </c>
      <c r="I60" s="6">
        <v>71</v>
      </c>
      <c r="J60" s="6">
        <v>142.25</v>
      </c>
      <c r="K60" s="6">
        <v>0</v>
      </c>
      <c r="L60" s="6">
        <v>1</v>
      </c>
      <c r="M60" s="6">
        <v>5</v>
      </c>
      <c r="N60" s="6">
        <v>5</v>
      </c>
      <c r="O60">
        <f t="shared" si="0"/>
        <v>0.14084507042253522</v>
      </c>
    </row>
    <row r="61" spans="1:15" ht="15.75" customHeight="1" x14ac:dyDescent="0.2">
      <c r="A61" s="6">
        <v>59</v>
      </c>
      <c r="B61" s="6" t="s">
        <v>343</v>
      </c>
      <c r="C61" s="6">
        <v>7</v>
      </c>
      <c r="D61" s="6">
        <v>5</v>
      </c>
      <c r="E61" s="6">
        <v>1</v>
      </c>
      <c r="F61" s="6">
        <v>97</v>
      </c>
      <c r="G61" s="6" t="s">
        <v>2911</v>
      </c>
      <c r="H61" s="6">
        <v>24.25</v>
      </c>
      <c r="I61" s="6">
        <v>96</v>
      </c>
      <c r="J61" s="6">
        <v>101.04</v>
      </c>
      <c r="K61" s="6">
        <v>0</v>
      </c>
      <c r="L61" s="6">
        <v>1</v>
      </c>
      <c r="M61" s="6">
        <v>10</v>
      </c>
      <c r="N61" s="6">
        <v>1</v>
      </c>
      <c r="O61">
        <f t="shared" si="0"/>
        <v>0.11458333333333333</v>
      </c>
    </row>
    <row r="62" spans="1:15" ht="15.75" customHeight="1" x14ac:dyDescent="0.2">
      <c r="A62" s="6">
        <v>60</v>
      </c>
      <c r="B62" s="6" t="s">
        <v>287</v>
      </c>
      <c r="C62" s="6">
        <v>12</v>
      </c>
      <c r="D62" s="6">
        <v>8</v>
      </c>
      <c r="E62" s="6">
        <v>1</v>
      </c>
      <c r="F62" s="6">
        <v>86</v>
      </c>
      <c r="G62" s="6" t="s">
        <v>2820</v>
      </c>
      <c r="H62" s="6">
        <v>12.28</v>
      </c>
      <c r="I62" s="6">
        <v>77</v>
      </c>
      <c r="J62" s="6">
        <v>111.68</v>
      </c>
      <c r="K62" s="6">
        <v>0</v>
      </c>
      <c r="L62" s="6">
        <v>0</v>
      </c>
      <c r="M62" s="6">
        <v>6</v>
      </c>
      <c r="N62" s="6">
        <v>3</v>
      </c>
      <c r="O62">
        <f t="shared" si="0"/>
        <v>0.11688311688311688</v>
      </c>
    </row>
    <row r="63" spans="1:15" ht="15.75" customHeight="1" x14ac:dyDescent="0.2">
      <c r="A63" s="6">
        <v>61</v>
      </c>
      <c r="B63" s="6" t="s">
        <v>332</v>
      </c>
      <c r="C63" s="6">
        <v>5</v>
      </c>
      <c r="D63" s="6">
        <v>4</v>
      </c>
      <c r="E63" s="6">
        <v>3</v>
      </c>
      <c r="F63" s="6">
        <v>83</v>
      </c>
      <c r="G63" s="6" t="s">
        <v>2912</v>
      </c>
      <c r="H63" s="6">
        <v>83</v>
      </c>
      <c r="I63" s="6">
        <v>62</v>
      </c>
      <c r="J63" s="6">
        <v>133.87</v>
      </c>
      <c r="K63" s="6">
        <v>0</v>
      </c>
      <c r="L63" s="6">
        <v>1</v>
      </c>
      <c r="M63" s="6">
        <v>5</v>
      </c>
      <c r="N63" s="6">
        <v>3</v>
      </c>
      <c r="O63">
        <f t="shared" si="0"/>
        <v>0.12903225806451613</v>
      </c>
    </row>
    <row r="64" spans="1:15" ht="15.75" customHeight="1" x14ac:dyDescent="0.2">
      <c r="A64" s="6">
        <v>62</v>
      </c>
      <c r="B64" s="6" t="s">
        <v>669</v>
      </c>
      <c r="C64" s="6">
        <v>5</v>
      </c>
      <c r="D64" s="6">
        <v>5</v>
      </c>
      <c r="E64" s="6">
        <v>1</v>
      </c>
      <c r="F64" s="6">
        <v>78</v>
      </c>
      <c r="G64" s="6">
        <v>33</v>
      </c>
      <c r="H64" s="6">
        <v>19.5</v>
      </c>
      <c r="I64" s="6">
        <v>77</v>
      </c>
      <c r="J64" s="6">
        <v>101.29</v>
      </c>
      <c r="K64" s="6">
        <v>0</v>
      </c>
      <c r="L64" s="6">
        <v>0</v>
      </c>
      <c r="M64" s="6">
        <v>9</v>
      </c>
      <c r="N64" s="6">
        <v>1</v>
      </c>
      <c r="O64">
        <f t="shared" si="0"/>
        <v>0.12987012987012986</v>
      </c>
    </row>
    <row r="65" spans="1:15" ht="15.75" customHeight="1" x14ac:dyDescent="0.2">
      <c r="A65" s="6">
        <v>63</v>
      </c>
      <c r="B65" s="6" t="s">
        <v>82</v>
      </c>
      <c r="C65" s="6">
        <v>8</v>
      </c>
      <c r="D65" s="6">
        <v>7</v>
      </c>
      <c r="E65" s="6">
        <v>2</v>
      </c>
      <c r="F65" s="6">
        <v>71</v>
      </c>
      <c r="G65" s="6">
        <v>31</v>
      </c>
      <c r="H65" s="6">
        <v>14.2</v>
      </c>
      <c r="I65" s="6">
        <v>56</v>
      </c>
      <c r="J65" s="6">
        <v>126.78</v>
      </c>
      <c r="K65" s="6">
        <v>0</v>
      </c>
      <c r="L65" s="6">
        <v>0</v>
      </c>
      <c r="M65" s="6">
        <v>6</v>
      </c>
      <c r="N65" s="6">
        <v>3</v>
      </c>
      <c r="O65">
        <f t="shared" si="0"/>
        <v>0.16071428571428573</v>
      </c>
    </row>
    <row r="66" spans="1:15" ht="15.75" customHeight="1" x14ac:dyDescent="0.2">
      <c r="A66" s="6">
        <v>64</v>
      </c>
      <c r="B66" s="6" t="s">
        <v>663</v>
      </c>
      <c r="C66" s="6">
        <v>8</v>
      </c>
      <c r="D66" s="6">
        <v>5</v>
      </c>
      <c r="E66" s="6">
        <v>5</v>
      </c>
      <c r="F66" s="6">
        <v>71</v>
      </c>
      <c r="G66" s="6" t="s">
        <v>2834</v>
      </c>
      <c r="H66" s="6">
        <v>0</v>
      </c>
      <c r="I66" s="6">
        <v>80</v>
      </c>
      <c r="J66" s="6">
        <v>88.75</v>
      </c>
      <c r="K66" s="6">
        <v>0</v>
      </c>
      <c r="L66" s="6">
        <v>0</v>
      </c>
      <c r="M66" s="6">
        <v>8</v>
      </c>
      <c r="N66" s="6">
        <v>0</v>
      </c>
      <c r="O66">
        <f t="shared" si="0"/>
        <v>0.1</v>
      </c>
    </row>
    <row r="67" spans="1:15" ht="15.75" customHeight="1" x14ac:dyDescent="0.2">
      <c r="A67" s="6">
        <v>65</v>
      </c>
      <c r="B67" s="6" t="s">
        <v>178</v>
      </c>
      <c r="C67" s="6">
        <v>7</v>
      </c>
      <c r="D67" s="6">
        <v>4</v>
      </c>
      <c r="E67" s="6">
        <v>2</v>
      </c>
      <c r="F67" s="6">
        <v>66</v>
      </c>
      <c r="G67" s="6" t="s">
        <v>2825</v>
      </c>
      <c r="H67" s="6">
        <v>33</v>
      </c>
      <c r="I67" s="6">
        <v>53</v>
      </c>
      <c r="J67" s="6">
        <v>124.52</v>
      </c>
      <c r="K67" s="6">
        <v>0</v>
      </c>
      <c r="L67" s="6">
        <v>0</v>
      </c>
      <c r="M67" s="6">
        <v>5</v>
      </c>
      <c r="N67" s="6">
        <v>3</v>
      </c>
      <c r="O67">
        <f t="shared" si="0"/>
        <v>0.15094339622641509</v>
      </c>
    </row>
    <row r="68" spans="1:15" ht="15.75" customHeight="1" x14ac:dyDescent="0.2">
      <c r="A68" s="6">
        <v>66</v>
      </c>
      <c r="B68" s="6" t="s">
        <v>200</v>
      </c>
      <c r="C68" s="6">
        <v>8</v>
      </c>
      <c r="D68" s="6">
        <v>5</v>
      </c>
      <c r="E68" s="6">
        <v>2</v>
      </c>
      <c r="F68" s="6">
        <v>62</v>
      </c>
      <c r="G68" s="6">
        <v>26</v>
      </c>
      <c r="H68" s="6">
        <v>20.66</v>
      </c>
      <c r="I68" s="6">
        <v>66</v>
      </c>
      <c r="J68" s="6">
        <v>93.93</v>
      </c>
      <c r="K68" s="6">
        <v>0</v>
      </c>
      <c r="L68" s="6">
        <v>0</v>
      </c>
      <c r="M68" s="6">
        <v>7</v>
      </c>
      <c r="N68" s="6">
        <v>0</v>
      </c>
      <c r="O68">
        <f t="shared" ref="O68:O131" si="1">SUM(M68:N68)/I68</f>
        <v>0.10606060606060606</v>
      </c>
    </row>
    <row r="69" spans="1:15" ht="15.75" customHeight="1" x14ac:dyDescent="0.2">
      <c r="A69" s="6">
        <v>67</v>
      </c>
      <c r="B69" s="6" t="s">
        <v>217</v>
      </c>
      <c r="C69" s="6">
        <v>3</v>
      </c>
      <c r="D69" s="6">
        <v>3</v>
      </c>
      <c r="E69" s="6">
        <v>0</v>
      </c>
      <c r="F69" s="6">
        <v>59</v>
      </c>
      <c r="G69" s="6">
        <v>47</v>
      </c>
      <c r="H69" s="6">
        <v>19.66</v>
      </c>
      <c r="I69" s="6">
        <v>54</v>
      </c>
      <c r="J69" s="6">
        <v>109.25</v>
      </c>
      <c r="K69" s="6">
        <v>0</v>
      </c>
      <c r="L69" s="6">
        <v>0</v>
      </c>
      <c r="M69" s="6">
        <v>2</v>
      </c>
      <c r="N69" s="6">
        <v>3</v>
      </c>
      <c r="O69">
        <f t="shared" si="1"/>
        <v>9.2592592592592587E-2</v>
      </c>
    </row>
    <row r="70" spans="1:15" ht="15.75" customHeight="1" x14ac:dyDescent="0.2">
      <c r="A70" s="6">
        <v>68</v>
      </c>
      <c r="B70" s="6" t="s">
        <v>193</v>
      </c>
      <c r="C70" s="6">
        <v>17</v>
      </c>
      <c r="D70" s="6">
        <v>8</v>
      </c>
      <c r="E70" s="6">
        <v>4</v>
      </c>
      <c r="F70" s="6">
        <v>56</v>
      </c>
      <c r="G70" s="6" t="s">
        <v>2899</v>
      </c>
      <c r="H70" s="6">
        <v>14</v>
      </c>
      <c r="I70" s="6">
        <v>49</v>
      </c>
      <c r="J70" s="6">
        <v>114.28</v>
      </c>
      <c r="K70" s="6">
        <v>0</v>
      </c>
      <c r="L70" s="6">
        <v>0</v>
      </c>
      <c r="M70" s="6">
        <v>4</v>
      </c>
      <c r="N70" s="6">
        <v>2</v>
      </c>
      <c r="O70">
        <f t="shared" si="1"/>
        <v>0.12244897959183673</v>
      </c>
    </row>
    <row r="71" spans="1:15" ht="15.75" customHeight="1" x14ac:dyDescent="0.2">
      <c r="A71" s="6">
        <v>69</v>
      </c>
      <c r="B71" s="6" t="s">
        <v>210</v>
      </c>
      <c r="C71" s="6">
        <v>5</v>
      </c>
      <c r="D71" s="6">
        <v>2</v>
      </c>
      <c r="E71" s="6">
        <v>2</v>
      </c>
      <c r="F71" s="6">
        <v>43</v>
      </c>
      <c r="G71" s="6" t="s">
        <v>2913</v>
      </c>
      <c r="H71" s="6">
        <v>0</v>
      </c>
      <c r="I71" s="6">
        <v>29</v>
      </c>
      <c r="J71" s="6">
        <v>148.27000000000001</v>
      </c>
      <c r="K71" s="6">
        <v>0</v>
      </c>
      <c r="L71" s="6">
        <v>0</v>
      </c>
      <c r="M71" s="6">
        <v>4</v>
      </c>
      <c r="N71" s="6">
        <v>1</v>
      </c>
      <c r="O71">
        <f t="shared" si="1"/>
        <v>0.17241379310344829</v>
      </c>
    </row>
    <row r="72" spans="1:15" ht="15.75" customHeight="1" x14ac:dyDescent="0.2">
      <c r="A72" s="6">
        <v>70</v>
      </c>
      <c r="B72" s="6" t="s">
        <v>188</v>
      </c>
      <c r="C72" s="6">
        <v>2</v>
      </c>
      <c r="D72" s="6">
        <v>2</v>
      </c>
      <c r="E72" s="6">
        <v>1</v>
      </c>
      <c r="F72" s="6">
        <v>42</v>
      </c>
      <c r="G72" s="6" t="s">
        <v>2896</v>
      </c>
      <c r="H72" s="6">
        <v>42</v>
      </c>
      <c r="I72" s="6">
        <v>27</v>
      </c>
      <c r="J72" s="6">
        <v>155.55000000000001</v>
      </c>
      <c r="K72" s="6">
        <v>0</v>
      </c>
      <c r="L72" s="6">
        <v>0</v>
      </c>
      <c r="M72" s="6">
        <v>3</v>
      </c>
      <c r="N72" s="6">
        <v>2</v>
      </c>
      <c r="O72">
        <f t="shared" si="1"/>
        <v>0.18518518518518517</v>
      </c>
    </row>
    <row r="73" spans="1:15" ht="15.75" customHeight="1" x14ac:dyDescent="0.2">
      <c r="A73" s="6">
        <v>71</v>
      </c>
      <c r="B73" s="6" t="s">
        <v>352</v>
      </c>
      <c r="C73" s="6">
        <v>3</v>
      </c>
      <c r="D73" s="6">
        <v>3</v>
      </c>
      <c r="E73" s="6">
        <v>0</v>
      </c>
      <c r="F73" s="6">
        <v>40</v>
      </c>
      <c r="G73" s="6">
        <v>34</v>
      </c>
      <c r="H73" s="6">
        <v>13.33</v>
      </c>
      <c r="I73" s="6">
        <v>44</v>
      </c>
      <c r="J73" s="6">
        <v>90.9</v>
      </c>
      <c r="K73" s="6">
        <v>0</v>
      </c>
      <c r="L73" s="6">
        <v>0</v>
      </c>
      <c r="M73" s="6">
        <v>2</v>
      </c>
      <c r="N73" s="6">
        <v>2</v>
      </c>
      <c r="O73">
        <f t="shared" si="1"/>
        <v>9.0909090909090912E-2</v>
      </c>
    </row>
    <row r="74" spans="1:15" ht="15.75" customHeight="1" x14ac:dyDescent="0.2">
      <c r="A74" s="6">
        <v>72</v>
      </c>
      <c r="B74" s="6" t="s">
        <v>315</v>
      </c>
      <c r="C74" s="6">
        <v>14</v>
      </c>
      <c r="D74" s="6">
        <v>5</v>
      </c>
      <c r="E74" s="6">
        <v>1</v>
      </c>
      <c r="F74" s="6">
        <v>37</v>
      </c>
      <c r="G74" s="6" t="s">
        <v>2914</v>
      </c>
      <c r="H74" s="6">
        <v>9.25</v>
      </c>
      <c r="I74" s="6">
        <v>39</v>
      </c>
      <c r="J74" s="6">
        <v>94.87</v>
      </c>
      <c r="K74" s="6">
        <v>0</v>
      </c>
      <c r="L74" s="6">
        <v>0</v>
      </c>
      <c r="M74" s="6">
        <v>3</v>
      </c>
      <c r="N74" s="6">
        <v>0</v>
      </c>
      <c r="O74">
        <f t="shared" si="1"/>
        <v>7.6923076923076927E-2</v>
      </c>
    </row>
    <row r="75" spans="1:15" ht="15.75" customHeight="1" x14ac:dyDescent="0.2">
      <c r="A75" s="6">
        <v>73</v>
      </c>
      <c r="B75" s="6" t="s">
        <v>563</v>
      </c>
      <c r="C75" s="6">
        <v>15</v>
      </c>
      <c r="D75" s="6">
        <v>6</v>
      </c>
      <c r="E75" s="6">
        <v>3</v>
      </c>
      <c r="F75" s="6">
        <v>37</v>
      </c>
      <c r="G75" s="6" t="s">
        <v>2831</v>
      </c>
      <c r="H75" s="6">
        <v>12.33</v>
      </c>
      <c r="I75" s="6">
        <v>34</v>
      </c>
      <c r="J75" s="6">
        <v>108.82</v>
      </c>
      <c r="K75" s="6">
        <v>0</v>
      </c>
      <c r="L75" s="6">
        <v>0</v>
      </c>
      <c r="M75" s="6">
        <v>3</v>
      </c>
      <c r="N75" s="6">
        <v>1</v>
      </c>
      <c r="O75">
        <f t="shared" si="1"/>
        <v>0.11764705882352941</v>
      </c>
    </row>
    <row r="76" spans="1:15" ht="15.75" customHeight="1" x14ac:dyDescent="0.2">
      <c r="A76" s="6">
        <v>74</v>
      </c>
      <c r="B76" s="6" t="s">
        <v>642</v>
      </c>
      <c r="C76" s="6">
        <v>16</v>
      </c>
      <c r="D76" s="6">
        <v>7</v>
      </c>
      <c r="E76" s="6">
        <v>3</v>
      </c>
      <c r="F76" s="6">
        <v>35</v>
      </c>
      <c r="G76" s="6">
        <v>14</v>
      </c>
      <c r="H76" s="6">
        <v>8.75</v>
      </c>
      <c r="I76" s="6">
        <v>30</v>
      </c>
      <c r="J76" s="6">
        <v>116.66</v>
      </c>
      <c r="K76" s="6">
        <v>0</v>
      </c>
      <c r="L76" s="6">
        <v>0</v>
      </c>
      <c r="M76" s="6">
        <v>3</v>
      </c>
      <c r="N76" s="6">
        <v>2</v>
      </c>
      <c r="O76">
        <f t="shared" si="1"/>
        <v>0.16666666666666666</v>
      </c>
    </row>
    <row r="77" spans="1:15" ht="15.75" customHeight="1" x14ac:dyDescent="0.2">
      <c r="A77" s="6">
        <v>75</v>
      </c>
      <c r="B77" s="6" t="s">
        <v>652</v>
      </c>
      <c r="C77" s="6">
        <v>9</v>
      </c>
      <c r="D77" s="6">
        <v>5</v>
      </c>
      <c r="E77" s="6">
        <v>1</v>
      </c>
      <c r="F77" s="6">
        <v>34</v>
      </c>
      <c r="G77" s="6" t="s">
        <v>2827</v>
      </c>
      <c r="H77" s="6">
        <v>8.5</v>
      </c>
      <c r="I77" s="6">
        <v>21</v>
      </c>
      <c r="J77" s="6">
        <v>161.9</v>
      </c>
      <c r="K77" s="6">
        <v>0</v>
      </c>
      <c r="L77" s="6">
        <v>0</v>
      </c>
      <c r="M77" s="6">
        <v>2</v>
      </c>
      <c r="N77" s="6">
        <v>3</v>
      </c>
      <c r="O77">
        <f t="shared" si="1"/>
        <v>0.23809523809523808</v>
      </c>
    </row>
    <row r="78" spans="1:15" ht="15.75" customHeight="1" x14ac:dyDescent="0.2">
      <c r="A78" s="6">
        <v>76</v>
      </c>
      <c r="B78" s="6" t="s">
        <v>670</v>
      </c>
      <c r="C78" s="6">
        <v>5</v>
      </c>
      <c r="D78" s="6">
        <v>2</v>
      </c>
      <c r="E78" s="6">
        <v>0</v>
      </c>
      <c r="F78" s="6">
        <v>33</v>
      </c>
      <c r="G78" s="6">
        <v>33</v>
      </c>
      <c r="H78" s="6">
        <v>16.5</v>
      </c>
      <c r="I78" s="6">
        <v>29</v>
      </c>
      <c r="J78" s="6">
        <v>113.79</v>
      </c>
      <c r="K78" s="6">
        <v>0</v>
      </c>
      <c r="L78" s="6">
        <v>0</v>
      </c>
      <c r="M78" s="6">
        <v>4</v>
      </c>
      <c r="N78" s="6">
        <v>0</v>
      </c>
      <c r="O78">
        <f t="shared" si="1"/>
        <v>0.13793103448275862</v>
      </c>
    </row>
    <row r="79" spans="1:15" ht="15.75" customHeight="1" x14ac:dyDescent="0.2">
      <c r="A79" s="6">
        <v>77</v>
      </c>
      <c r="B79" s="6" t="s">
        <v>297</v>
      </c>
      <c r="C79" s="6">
        <v>5</v>
      </c>
      <c r="D79" s="6">
        <v>3</v>
      </c>
      <c r="E79" s="6">
        <v>1</v>
      </c>
      <c r="F79" s="6">
        <v>33</v>
      </c>
      <c r="G79" s="6" t="s">
        <v>2831</v>
      </c>
      <c r="H79" s="6">
        <v>16.5</v>
      </c>
      <c r="I79" s="6">
        <v>29</v>
      </c>
      <c r="J79" s="6">
        <v>113.79</v>
      </c>
      <c r="K79" s="6">
        <v>0</v>
      </c>
      <c r="L79" s="6">
        <v>0</v>
      </c>
      <c r="M79" s="6">
        <v>5</v>
      </c>
      <c r="N79" s="6">
        <v>0</v>
      </c>
      <c r="O79">
        <f t="shared" si="1"/>
        <v>0.17241379310344829</v>
      </c>
    </row>
    <row r="80" spans="1:15" ht="15.75" customHeight="1" x14ac:dyDescent="0.2">
      <c r="A80" s="6">
        <v>78</v>
      </c>
      <c r="B80" s="6" t="s">
        <v>91</v>
      </c>
      <c r="C80" s="6">
        <v>3</v>
      </c>
      <c r="D80" s="6">
        <v>3</v>
      </c>
      <c r="E80" s="6">
        <v>1</v>
      </c>
      <c r="F80" s="6">
        <v>32</v>
      </c>
      <c r="G80" s="6" t="s">
        <v>2831</v>
      </c>
      <c r="H80" s="6">
        <v>16</v>
      </c>
      <c r="I80" s="6">
        <v>29</v>
      </c>
      <c r="J80" s="6">
        <v>110.34</v>
      </c>
      <c r="K80" s="6">
        <v>0</v>
      </c>
      <c r="L80" s="6">
        <v>0</v>
      </c>
      <c r="M80" s="6">
        <v>0</v>
      </c>
      <c r="N80" s="6">
        <v>1</v>
      </c>
      <c r="O80">
        <f t="shared" si="1"/>
        <v>3.4482758620689655E-2</v>
      </c>
    </row>
    <row r="81" spans="1:15" ht="15.75" customHeight="1" x14ac:dyDescent="0.2">
      <c r="A81" s="6">
        <v>79</v>
      </c>
      <c r="B81" s="6" t="s">
        <v>525</v>
      </c>
      <c r="C81" s="6">
        <v>3</v>
      </c>
      <c r="D81" s="6">
        <v>3</v>
      </c>
      <c r="E81" s="6">
        <v>0</v>
      </c>
      <c r="F81" s="6">
        <v>32</v>
      </c>
      <c r="G81" s="6">
        <v>21</v>
      </c>
      <c r="H81" s="6">
        <v>10.66</v>
      </c>
      <c r="I81" s="6">
        <v>43</v>
      </c>
      <c r="J81" s="6">
        <v>74.41</v>
      </c>
      <c r="K81" s="6">
        <v>0</v>
      </c>
      <c r="L81" s="6">
        <v>0</v>
      </c>
      <c r="M81" s="6">
        <v>4</v>
      </c>
      <c r="N81" s="6">
        <v>0</v>
      </c>
      <c r="O81">
        <f t="shared" si="1"/>
        <v>9.3023255813953487E-2</v>
      </c>
    </row>
    <row r="82" spans="1:15" ht="15.75" customHeight="1" x14ac:dyDescent="0.2">
      <c r="A82" s="6">
        <v>80</v>
      </c>
      <c r="B82" s="6" t="s">
        <v>131</v>
      </c>
      <c r="C82" s="6">
        <v>9</v>
      </c>
      <c r="D82" s="6">
        <v>5</v>
      </c>
      <c r="E82" s="6">
        <v>2</v>
      </c>
      <c r="F82" s="6">
        <v>29</v>
      </c>
      <c r="G82" s="6">
        <v>13</v>
      </c>
      <c r="H82" s="6">
        <v>9.66</v>
      </c>
      <c r="I82" s="6">
        <v>31</v>
      </c>
      <c r="J82" s="6">
        <v>93.54</v>
      </c>
      <c r="K82" s="6">
        <v>0</v>
      </c>
      <c r="L82" s="6">
        <v>0</v>
      </c>
      <c r="M82" s="6">
        <v>2</v>
      </c>
      <c r="N82" s="6">
        <v>0</v>
      </c>
      <c r="O82">
        <f t="shared" si="1"/>
        <v>6.4516129032258063E-2</v>
      </c>
    </row>
    <row r="83" spans="1:15" ht="15.75" customHeight="1" x14ac:dyDescent="0.2">
      <c r="A83" s="6">
        <v>81</v>
      </c>
      <c r="B83" s="6" t="s">
        <v>245</v>
      </c>
      <c r="C83" s="6">
        <v>13</v>
      </c>
      <c r="D83" s="6">
        <v>3</v>
      </c>
      <c r="E83" s="6">
        <v>2</v>
      </c>
      <c r="F83" s="6">
        <v>27</v>
      </c>
      <c r="G83" s="6" t="s">
        <v>2836</v>
      </c>
      <c r="H83" s="6">
        <v>27</v>
      </c>
      <c r="I83" s="6">
        <v>27</v>
      </c>
      <c r="J83" s="6">
        <v>100</v>
      </c>
      <c r="K83" s="6">
        <v>0</v>
      </c>
      <c r="L83" s="6">
        <v>0</v>
      </c>
      <c r="M83" s="6">
        <v>3</v>
      </c>
      <c r="N83" s="6">
        <v>0</v>
      </c>
      <c r="O83">
        <f t="shared" si="1"/>
        <v>0.1111111111111111</v>
      </c>
    </row>
    <row r="84" spans="1:15" ht="15.75" customHeight="1" x14ac:dyDescent="0.2">
      <c r="A84" s="6">
        <v>82</v>
      </c>
      <c r="B84" s="6" t="s">
        <v>243</v>
      </c>
      <c r="C84" s="6">
        <v>7</v>
      </c>
      <c r="D84" s="6">
        <v>2</v>
      </c>
      <c r="E84" s="6">
        <v>1</v>
      </c>
      <c r="F84" s="6">
        <v>25</v>
      </c>
      <c r="G84" s="6" t="s">
        <v>2913</v>
      </c>
      <c r="H84" s="6">
        <v>25</v>
      </c>
      <c r="I84" s="6">
        <v>15</v>
      </c>
      <c r="J84" s="6">
        <v>166.66</v>
      </c>
      <c r="K84" s="6">
        <v>0</v>
      </c>
      <c r="L84" s="6">
        <v>0</v>
      </c>
      <c r="M84" s="6">
        <v>4</v>
      </c>
      <c r="N84" s="6">
        <v>0</v>
      </c>
      <c r="O84">
        <f t="shared" si="1"/>
        <v>0.26666666666666666</v>
      </c>
    </row>
    <row r="85" spans="1:15" ht="15.75" customHeight="1" x14ac:dyDescent="0.2">
      <c r="A85" s="6">
        <v>83</v>
      </c>
      <c r="B85" s="6" t="s">
        <v>194</v>
      </c>
      <c r="C85" s="6">
        <v>10</v>
      </c>
      <c r="D85" s="6">
        <v>6</v>
      </c>
      <c r="E85" s="6">
        <v>3</v>
      </c>
      <c r="F85" s="6">
        <v>22</v>
      </c>
      <c r="G85" s="6" t="s">
        <v>2842</v>
      </c>
      <c r="H85" s="6">
        <v>7.33</v>
      </c>
      <c r="I85" s="6">
        <v>31</v>
      </c>
      <c r="J85" s="6">
        <v>70.959999999999994</v>
      </c>
      <c r="K85" s="6">
        <v>0</v>
      </c>
      <c r="L85" s="6">
        <v>0</v>
      </c>
      <c r="M85" s="6">
        <v>1</v>
      </c>
      <c r="N85" s="6">
        <v>0</v>
      </c>
      <c r="O85">
        <f t="shared" si="1"/>
        <v>3.2258064516129031E-2</v>
      </c>
    </row>
    <row r="86" spans="1:15" ht="15.75" customHeight="1" x14ac:dyDescent="0.2">
      <c r="A86" s="6">
        <v>84</v>
      </c>
      <c r="B86" s="6" t="s">
        <v>168</v>
      </c>
      <c r="C86" s="6">
        <v>5</v>
      </c>
      <c r="D86" s="6">
        <v>2</v>
      </c>
      <c r="E86" s="6">
        <v>0</v>
      </c>
      <c r="F86" s="6">
        <v>21</v>
      </c>
      <c r="G86" s="6">
        <v>16</v>
      </c>
      <c r="H86" s="6">
        <v>10.5</v>
      </c>
      <c r="I86" s="6">
        <v>24</v>
      </c>
      <c r="J86" s="6">
        <v>87.5</v>
      </c>
      <c r="K86" s="6">
        <v>0</v>
      </c>
      <c r="L86" s="6">
        <v>0</v>
      </c>
      <c r="M86" s="6">
        <v>2</v>
      </c>
      <c r="N86" s="6">
        <v>0</v>
      </c>
      <c r="O86">
        <f t="shared" si="1"/>
        <v>8.3333333333333329E-2</v>
      </c>
    </row>
    <row r="87" spans="1:15" ht="15.75" customHeight="1" x14ac:dyDescent="0.2">
      <c r="A87" s="6">
        <v>85</v>
      </c>
      <c r="B87" s="6" t="s">
        <v>334</v>
      </c>
      <c r="C87" s="6">
        <v>5</v>
      </c>
      <c r="D87" s="6">
        <v>2</v>
      </c>
      <c r="E87" s="6">
        <v>1</v>
      </c>
      <c r="F87" s="6">
        <v>21</v>
      </c>
      <c r="G87" s="6" t="s">
        <v>2897</v>
      </c>
      <c r="H87" s="6">
        <v>21</v>
      </c>
      <c r="I87" s="6">
        <v>12</v>
      </c>
      <c r="J87" s="6">
        <v>175</v>
      </c>
      <c r="K87" s="6">
        <v>0</v>
      </c>
      <c r="L87" s="6">
        <v>0</v>
      </c>
      <c r="M87" s="6">
        <v>2</v>
      </c>
      <c r="N87" s="6">
        <v>1</v>
      </c>
      <c r="O87">
        <f t="shared" si="1"/>
        <v>0.25</v>
      </c>
    </row>
    <row r="88" spans="1:15" ht="15.75" customHeight="1" x14ac:dyDescent="0.2">
      <c r="A88" s="6">
        <v>86</v>
      </c>
      <c r="B88" s="6" t="s">
        <v>662</v>
      </c>
      <c r="C88" s="6">
        <v>5</v>
      </c>
      <c r="D88" s="6">
        <v>3</v>
      </c>
      <c r="E88" s="6">
        <v>1</v>
      </c>
      <c r="F88" s="6">
        <v>19</v>
      </c>
      <c r="G88" s="6" t="s">
        <v>2837</v>
      </c>
      <c r="H88" s="6">
        <v>9.5</v>
      </c>
      <c r="I88" s="6">
        <v>18</v>
      </c>
      <c r="J88" s="6">
        <v>105.55</v>
      </c>
      <c r="K88" s="6">
        <v>0</v>
      </c>
      <c r="L88" s="6">
        <v>0</v>
      </c>
      <c r="M88" s="6">
        <v>0</v>
      </c>
      <c r="N88" s="6">
        <v>1</v>
      </c>
      <c r="O88">
        <f t="shared" si="1"/>
        <v>5.5555555555555552E-2</v>
      </c>
    </row>
    <row r="89" spans="1:15" ht="15.75" customHeight="1" x14ac:dyDescent="0.2">
      <c r="A89" s="6">
        <v>87</v>
      </c>
      <c r="B89" s="6" t="s">
        <v>331</v>
      </c>
      <c r="C89" s="6">
        <v>2</v>
      </c>
      <c r="D89" s="6">
        <v>2</v>
      </c>
      <c r="E89" s="6">
        <v>0</v>
      </c>
      <c r="F89" s="6">
        <v>18</v>
      </c>
      <c r="G89" s="6">
        <v>10</v>
      </c>
      <c r="H89" s="6">
        <v>9</v>
      </c>
      <c r="I89" s="6">
        <v>20</v>
      </c>
      <c r="J89" s="6">
        <v>90</v>
      </c>
      <c r="K89" s="6">
        <v>0</v>
      </c>
      <c r="L89" s="6">
        <v>0</v>
      </c>
      <c r="M89" s="6">
        <v>1</v>
      </c>
      <c r="N89" s="6">
        <v>1</v>
      </c>
      <c r="O89">
        <f t="shared" si="1"/>
        <v>0.1</v>
      </c>
    </row>
    <row r="90" spans="1:15" ht="15.75" customHeight="1" x14ac:dyDescent="0.2">
      <c r="A90" s="6">
        <v>88</v>
      </c>
      <c r="B90" s="6" t="s">
        <v>520</v>
      </c>
      <c r="C90" s="6">
        <v>9</v>
      </c>
      <c r="D90" s="6">
        <v>3</v>
      </c>
      <c r="E90" s="6">
        <v>2</v>
      </c>
      <c r="F90" s="6">
        <v>17</v>
      </c>
      <c r="G90" s="6" t="s">
        <v>2837</v>
      </c>
      <c r="H90" s="6">
        <v>17</v>
      </c>
      <c r="I90" s="6">
        <v>14</v>
      </c>
      <c r="J90" s="6">
        <v>121.42</v>
      </c>
      <c r="K90" s="6">
        <v>0</v>
      </c>
      <c r="L90" s="6">
        <v>0</v>
      </c>
      <c r="M90" s="6">
        <v>2</v>
      </c>
      <c r="N90" s="6">
        <v>0</v>
      </c>
      <c r="O90">
        <f t="shared" si="1"/>
        <v>0.14285714285714285</v>
      </c>
    </row>
    <row r="91" spans="1:15" ht="15.75" customHeight="1" x14ac:dyDescent="0.2">
      <c r="A91" s="6">
        <v>89</v>
      </c>
      <c r="B91" s="6" t="s">
        <v>199</v>
      </c>
      <c r="C91" s="6">
        <v>4</v>
      </c>
      <c r="D91" s="6">
        <v>3</v>
      </c>
      <c r="E91" s="6">
        <v>1</v>
      </c>
      <c r="F91" s="6">
        <v>16</v>
      </c>
      <c r="G91" s="6" t="s">
        <v>2899</v>
      </c>
      <c r="H91" s="6">
        <v>8</v>
      </c>
      <c r="I91" s="6">
        <v>14</v>
      </c>
      <c r="J91" s="6">
        <v>114.28</v>
      </c>
      <c r="K91" s="6">
        <v>0</v>
      </c>
      <c r="L91" s="6">
        <v>0</v>
      </c>
      <c r="M91" s="6">
        <v>2</v>
      </c>
      <c r="N91" s="6">
        <v>0</v>
      </c>
      <c r="O91">
        <f t="shared" si="1"/>
        <v>0.14285714285714285</v>
      </c>
    </row>
    <row r="92" spans="1:15" ht="15.75" customHeight="1" x14ac:dyDescent="0.2">
      <c r="A92" s="6">
        <v>90</v>
      </c>
      <c r="B92" s="6" t="s">
        <v>257</v>
      </c>
      <c r="C92" s="6">
        <v>2</v>
      </c>
      <c r="D92" s="6">
        <v>2</v>
      </c>
      <c r="E92" s="6">
        <v>0</v>
      </c>
      <c r="F92" s="6">
        <v>15</v>
      </c>
      <c r="G92" s="6">
        <v>11</v>
      </c>
      <c r="H92" s="6">
        <v>7.5</v>
      </c>
      <c r="I92" s="6">
        <v>15</v>
      </c>
      <c r="J92" s="6">
        <v>100</v>
      </c>
      <c r="K92" s="6">
        <v>0</v>
      </c>
      <c r="L92" s="6">
        <v>0</v>
      </c>
      <c r="M92" s="6">
        <v>2</v>
      </c>
      <c r="N92" s="6">
        <v>0</v>
      </c>
      <c r="O92">
        <f t="shared" si="1"/>
        <v>0.13333333333333333</v>
      </c>
    </row>
    <row r="93" spans="1:15" ht="15.75" customHeight="1" x14ac:dyDescent="0.2">
      <c r="A93" s="6">
        <v>91</v>
      </c>
      <c r="B93" s="6" t="s">
        <v>172</v>
      </c>
      <c r="C93" s="6">
        <v>10</v>
      </c>
      <c r="D93" s="6">
        <v>4</v>
      </c>
      <c r="E93" s="6">
        <v>1</v>
      </c>
      <c r="F93" s="6">
        <v>15</v>
      </c>
      <c r="G93" s="6" t="s">
        <v>2837</v>
      </c>
      <c r="H93" s="6">
        <v>5</v>
      </c>
      <c r="I93" s="6">
        <v>11</v>
      </c>
      <c r="J93" s="6">
        <v>136.36000000000001</v>
      </c>
      <c r="K93" s="6">
        <v>0</v>
      </c>
      <c r="L93" s="6">
        <v>0</v>
      </c>
      <c r="M93" s="6">
        <v>1</v>
      </c>
      <c r="N93" s="6">
        <v>1</v>
      </c>
      <c r="O93">
        <f t="shared" si="1"/>
        <v>0.18181818181818182</v>
      </c>
    </row>
    <row r="94" spans="1:15" ht="15.75" customHeight="1" x14ac:dyDescent="0.2">
      <c r="A94" s="6">
        <v>92</v>
      </c>
      <c r="B94" s="6" t="s">
        <v>658</v>
      </c>
      <c r="C94" s="6">
        <v>10</v>
      </c>
      <c r="D94" s="6">
        <v>2</v>
      </c>
      <c r="E94" s="6">
        <v>1</v>
      </c>
      <c r="F94" s="6">
        <v>15</v>
      </c>
      <c r="G94" s="6">
        <v>11</v>
      </c>
      <c r="H94" s="6">
        <v>15</v>
      </c>
      <c r="I94" s="6">
        <v>13</v>
      </c>
      <c r="J94" s="6">
        <v>115.38</v>
      </c>
      <c r="K94" s="6">
        <v>0</v>
      </c>
      <c r="L94" s="6">
        <v>0</v>
      </c>
      <c r="M94" s="6">
        <v>2</v>
      </c>
      <c r="N94" s="6">
        <v>0</v>
      </c>
      <c r="O94">
        <f t="shared" si="1"/>
        <v>0.15384615384615385</v>
      </c>
    </row>
    <row r="95" spans="1:15" ht="15.75" customHeight="1" x14ac:dyDescent="0.2">
      <c r="A95" s="6">
        <v>93</v>
      </c>
      <c r="B95" s="6" t="s">
        <v>454</v>
      </c>
      <c r="C95" s="6">
        <v>3</v>
      </c>
      <c r="D95" s="6">
        <v>1</v>
      </c>
      <c r="E95" s="6">
        <v>1</v>
      </c>
      <c r="F95" s="6">
        <v>13</v>
      </c>
      <c r="G95" s="6" t="s">
        <v>2835</v>
      </c>
      <c r="H95" s="6">
        <v>0</v>
      </c>
      <c r="I95" s="6">
        <v>10</v>
      </c>
      <c r="J95" s="6">
        <v>130</v>
      </c>
      <c r="K95" s="6">
        <v>0</v>
      </c>
      <c r="L95" s="6">
        <v>0</v>
      </c>
      <c r="M95" s="6">
        <v>2</v>
      </c>
      <c r="N95" s="6">
        <v>0</v>
      </c>
      <c r="O95">
        <f t="shared" si="1"/>
        <v>0.2</v>
      </c>
    </row>
    <row r="96" spans="1:15" ht="15.75" customHeight="1" x14ac:dyDescent="0.2">
      <c r="A96" s="6">
        <v>94</v>
      </c>
      <c r="B96" s="6" t="s">
        <v>204</v>
      </c>
      <c r="C96" s="6">
        <v>5</v>
      </c>
      <c r="D96" s="6">
        <v>2</v>
      </c>
      <c r="E96" s="6">
        <v>1</v>
      </c>
      <c r="F96" s="6">
        <v>13</v>
      </c>
      <c r="G96" s="6">
        <v>12</v>
      </c>
      <c r="H96" s="6">
        <v>13</v>
      </c>
      <c r="I96" s="6">
        <v>21</v>
      </c>
      <c r="J96" s="6">
        <v>61.9</v>
      </c>
      <c r="K96" s="6">
        <v>0</v>
      </c>
      <c r="L96" s="6">
        <v>0</v>
      </c>
      <c r="M96" s="6">
        <v>1</v>
      </c>
      <c r="N96" s="6">
        <v>0</v>
      </c>
      <c r="O96">
        <f t="shared" si="1"/>
        <v>4.7619047619047616E-2</v>
      </c>
    </row>
    <row r="97" spans="1:15" ht="15.75" customHeight="1" x14ac:dyDescent="0.2">
      <c r="A97" s="6">
        <v>95</v>
      </c>
      <c r="B97" s="6" t="s">
        <v>229</v>
      </c>
      <c r="C97" s="6">
        <v>3</v>
      </c>
      <c r="D97" s="6">
        <v>3</v>
      </c>
      <c r="E97" s="6">
        <v>0</v>
      </c>
      <c r="F97" s="6">
        <v>12</v>
      </c>
      <c r="G97" s="6">
        <v>11</v>
      </c>
      <c r="H97" s="6">
        <v>4</v>
      </c>
      <c r="I97" s="6">
        <v>16</v>
      </c>
      <c r="J97" s="6">
        <v>75</v>
      </c>
      <c r="K97" s="6">
        <v>0</v>
      </c>
      <c r="L97" s="6">
        <v>0</v>
      </c>
      <c r="M97" s="6">
        <v>1</v>
      </c>
      <c r="N97" s="6">
        <v>0</v>
      </c>
      <c r="O97">
        <f t="shared" si="1"/>
        <v>6.25E-2</v>
      </c>
    </row>
    <row r="98" spans="1:15" ht="15.75" customHeight="1" x14ac:dyDescent="0.2">
      <c r="A98" s="6">
        <v>96</v>
      </c>
      <c r="B98" s="6" t="s">
        <v>306</v>
      </c>
      <c r="C98" s="6">
        <v>9</v>
      </c>
      <c r="D98" s="6">
        <v>2</v>
      </c>
      <c r="E98" s="6">
        <v>1</v>
      </c>
      <c r="F98" s="6">
        <v>12</v>
      </c>
      <c r="G98" s="6">
        <v>11</v>
      </c>
      <c r="H98" s="6">
        <v>12</v>
      </c>
      <c r="I98" s="6">
        <v>21</v>
      </c>
      <c r="J98" s="6">
        <v>57.14</v>
      </c>
      <c r="K98" s="6">
        <v>0</v>
      </c>
      <c r="L98" s="6">
        <v>0</v>
      </c>
      <c r="M98" s="6">
        <v>0</v>
      </c>
      <c r="N98" s="6">
        <v>0</v>
      </c>
      <c r="O98">
        <f t="shared" si="1"/>
        <v>0</v>
      </c>
    </row>
    <row r="99" spans="1:15" ht="15.75" customHeight="1" x14ac:dyDescent="0.2">
      <c r="A99" s="6">
        <v>97</v>
      </c>
      <c r="B99" s="6" t="s">
        <v>295</v>
      </c>
      <c r="C99" s="6">
        <v>13</v>
      </c>
      <c r="D99" s="6">
        <v>5</v>
      </c>
      <c r="E99" s="6">
        <v>3</v>
      </c>
      <c r="F99" s="6">
        <v>12</v>
      </c>
      <c r="G99" s="6">
        <v>9</v>
      </c>
      <c r="H99" s="6">
        <v>6</v>
      </c>
      <c r="I99" s="6">
        <v>15</v>
      </c>
      <c r="J99" s="6">
        <v>80</v>
      </c>
      <c r="K99" s="6">
        <v>0</v>
      </c>
      <c r="L99" s="6">
        <v>0</v>
      </c>
      <c r="M99" s="6">
        <v>1</v>
      </c>
      <c r="N99" s="6">
        <v>0</v>
      </c>
      <c r="O99">
        <f t="shared" si="1"/>
        <v>6.6666666666666666E-2</v>
      </c>
    </row>
    <row r="100" spans="1:15" ht="15.75" customHeight="1" x14ac:dyDescent="0.2">
      <c r="A100" s="6">
        <v>98</v>
      </c>
      <c r="B100" s="6" t="s">
        <v>230</v>
      </c>
      <c r="C100" s="6">
        <v>1</v>
      </c>
      <c r="D100" s="6">
        <v>1</v>
      </c>
      <c r="E100" s="6">
        <v>1</v>
      </c>
      <c r="F100" s="6">
        <v>11</v>
      </c>
      <c r="G100" s="6" t="s">
        <v>2915</v>
      </c>
      <c r="H100" s="6">
        <v>0</v>
      </c>
      <c r="I100" s="6">
        <v>8</v>
      </c>
      <c r="J100" s="6">
        <v>137.5</v>
      </c>
      <c r="K100" s="6">
        <v>0</v>
      </c>
      <c r="L100" s="6">
        <v>0</v>
      </c>
      <c r="M100" s="6">
        <v>2</v>
      </c>
      <c r="N100" s="6">
        <v>0</v>
      </c>
      <c r="O100">
        <f t="shared" si="1"/>
        <v>0.25</v>
      </c>
    </row>
    <row r="101" spans="1:15" ht="15.75" customHeight="1" x14ac:dyDescent="0.2">
      <c r="A101" s="6">
        <v>99</v>
      </c>
      <c r="B101" s="6" t="s">
        <v>284</v>
      </c>
      <c r="C101" s="6">
        <v>1</v>
      </c>
      <c r="D101" s="6">
        <v>1</v>
      </c>
      <c r="E101" s="6">
        <v>0</v>
      </c>
      <c r="F101" s="6">
        <v>11</v>
      </c>
      <c r="G101" s="6">
        <v>11</v>
      </c>
      <c r="H101" s="6">
        <v>11</v>
      </c>
      <c r="I101" s="6">
        <v>11</v>
      </c>
      <c r="J101" s="6">
        <v>100</v>
      </c>
      <c r="K101" s="6">
        <v>0</v>
      </c>
      <c r="L101" s="6">
        <v>0</v>
      </c>
      <c r="M101" s="6">
        <v>1</v>
      </c>
      <c r="N101" s="6">
        <v>0</v>
      </c>
      <c r="O101">
        <f t="shared" si="1"/>
        <v>9.0909090909090912E-2</v>
      </c>
    </row>
    <row r="102" spans="1:15" ht="15.75" customHeight="1" x14ac:dyDescent="0.2">
      <c r="A102" s="6">
        <v>100</v>
      </c>
      <c r="B102" s="6" t="s">
        <v>314</v>
      </c>
      <c r="C102" s="6">
        <v>8</v>
      </c>
      <c r="D102" s="6">
        <v>3</v>
      </c>
      <c r="E102" s="6">
        <v>1</v>
      </c>
      <c r="F102" s="6">
        <v>10</v>
      </c>
      <c r="G102" s="6">
        <v>9</v>
      </c>
      <c r="H102" s="6">
        <v>5</v>
      </c>
      <c r="I102" s="6">
        <v>14</v>
      </c>
      <c r="J102" s="6">
        <v>71.42</v>
      </c>
      <c r="K102" s="6">
        <v>0</v>
      </c>
      <c r="L102" s="6">
        <v>0</v>
      </c>
      <c r="M102" s="6">
        <v>1</v>
      </c>
      <c r="N102" s="6">
        <v>0</v>
      </c>
      <c r="O102">
        <f t="shared" si="1"/>
        <v>7.1428571428571425E-2</v>
      </c>
    </row>
    <row r="103" spans="1:15" ht="15.75" customHeight="1" x14ac:dyDescent="0.2">
      <c r="A103" s="6">
        <v>101</v>
      </c>
      <c r="B103" s="6" t="s">
        <v>340</v>
      </c>
      <c r="C103" s="6">
        <v>13</v>
      </c>
      <c r="D103" s="6">
        <v>3</v>
      </c>
      <c r="E103" s="6">
        <v>1</v>
      </c>
      <c r="F103" s="6">
        <v>10</v>
      </c>
      <c r="G103" s="6" t="s">
        <v>2838</v>
      </c>
      <c r="H103" s="6">
        <v>5</v>
      </c>
      <c r="I103" s="6">
        <v>15</v>
      </c>
      <c r="J103" s="6">
        <v>66.66</v>
      </c>
      <c r="K103" s="6">
        <v>0</v>
      </c>
      <c r="L103" s="6">
        <v>0</v>
      </c>
      <c r="M103" s="6">
        <v>0</v>
      </c>
      <c r="N103" s="6">
        <v>0</v>
      </c>
      <c r="O103">
        <f t="shared" si="1"/>
        <v>0</v>
      </c>
    </row>
    <row r="104" spans="1:15" ht="15.75" customHeight="1" x14ac:dyDescent="0.2">
      <c r="A104" s="6">
        <v>102</v>
      </c>
      <c r="B104" s="6" t="s">
        <v>665</v>
      </c>
      <c r="C104" s="6">
        <v>6</v>
      </c>
      <c r="D104" s="6">
        <v>2</v>
      </c>
      <c r="E104" s="6">
        <v>1</v>
      </c>
      <c r="F104" s="6">
        <v>9</v>
      </c>
      <c r="G104" s="6" t="s">
        <v>2838</v>
      </c>
      <c r="H104" s="6">
        <v>9</v>
      </c>
      <c r="I104" s="6">
        <v>10</v>
      </c>
      <c r="J104" s="6">
        <v>90</v>
      </c>
      <c r="K104" s="6">
        <v>0</v>
      </c>
      <c r="L104" s="6">
        <v>0</v>
      </c>
      <c r="M104" s="6">
        <v>0</v>
      </c>
      <c r="N104" s="6">
        <v>1</v>
      </c>
      <c r="O104">
        <f t="shared" si="1"/>
        <v>0.1</v>
      </c>
    </row>
    <row r="105" spans="1:15" ht="15.75" customHeight="1" x14ac:dyDescent="0.2">
      <c r="A105" s="6">
        <v>103</v>
      </c>
      <c r="B105" s="6" t="s">
        <v>181</v>
      </c>
      <c r="C105" s="6">
        <v>7</v>
      </c>
      <c r="D105" s="6">
        <v>1</v>
      </c>
      <c r="E105" s="6">
        <v>0</v>
      </c>
      <c r="F105" s="6">
        <v>9</v>
      </c>
      <c r="G105" s="6">
        <v>9</v>
      </c>
      <c r="H105" s="6">
        <v>9</v>
      </c>
      <c r="I105" s="6">
        <v>13</v>
      </c>
      <c r="J105" s="6">
        <v>69.23</v>
      </c>
      <c r="K105" s="6">
        <v>0</v>
      </c>
      <c r="L105" s="6">
        <v>0</v>
      </c>
      <c r="M105" s="6">
        <v>0</v>
      </c>
      <c r="N105" s="6">
        <v>0</v>
      </c>
      <c r="O105">
        <f t="shared" si="1"/>
        <v>0</v>
      </c>
    </row>
    <row r="106" spans="1:15" ht="15.75" customHeight="1" x14ac:dyDescent="0.2">
      <c r="A106" s="6">
        <v>104</v>
      </c>
      <c r="B106" s="6" t="s">
        <v>262</v>
      </c>
      <c r="C106" s="6">
        <v>3</v>
      </c>
      <c r="D106" s="6">
        <v>1</v>
      </c>
      <c r="E106" s="6">
        <v>1</v>
      </c>
      <c r="F106" s="6">
        <v>7</v>
      </c>
      <c r="G106" s="6" t="s">
        <v>2838</v>
      </c>
      <c r="H106" s="6">
        <v>0</v>
      </c>
      <c r="I106" s="6">
        <v>13</v>
      </c>
      <c r="J106" s="6">
        <v>53.84</v>
      </c>
      <c r="K106" s="6">
        <v>0</v>
      </c>
      <c r="L106" s="6">
        <v>0</v>
      </c>
      <c r="M106" s="6">
        <v>0</v>
      </c>
      <c r="N106" s="6">
        <v>0</v>
      </c>
      <c r="O106">
        <f t="shared" si="1"/>
        <v>0</v>
      </c>
    </row>
    <row r="107" spans="1:15" ht="15.75" customHeight="1" x14ac:dyDescent="0.2">
      <c r="A107" s="6">
        <v>105</v>
      </c>
      <c r="B107" s="6" t="s">
        <v>156</v>
      </c>
      <c r="C107" s="6">
        <v>6</v>
      </c>
      <c r="D107" s="6">
        <v>2</v>
      </c>
      <c r="E107" s="6">
        <v>0</v>
      </c>
      <c r="F107" s="6">
        <v>7</v>
      </c>
      <c r="G107" s="6">
        <v>7</v>
      </c>
      <c r="H107" s="6">
        <v>3.5</v>
      </c>
      <c r="I107" s="6">
        <v>6</v>
      </c>
      <c r="J107" s="6">
        <v>116.66</v>
      </c>
      <c r="K107" s="6">
        <v>0</v>
      </c>
      <c r="L107" s="6">
        <v>0</v>
      </c>
      <c r="M107" s="6">
        <v>0</v>
      </c>
      <c r="N107" s="6">
        <v>0</v>
      </c>
      <c r="O107">
        <f t="shared" si="1"/>
        <v>0</v>
      </c>
    </row>
    <row r="108" spans="1:15" ht="15.75" customHeight="1" x14ac:dyDescent="0.2">
      <c r="A108" s="6">
        <v>106</v>
      </c>
      <c r="B108" s="6" t="s">
        <v>303</v>
      </c>
      <c r="C108" s="6">
        <v>7</v>
      </c>
      <c r="D108" s="6">
        <v>2</v>
      </c>
      <c r="E108" s="6">
        <v>1</v>
      </c>
      <c r="F108" s="6">
        <v>7</v>
      </c>
      <c r="G108" s="6">
        <v>5</v>
      </c>
      <c r="H108" s="6">
        <v>7</v>
      </c>
      <c r="I108" s="6">
        <v>8</v>
      </c>
      <c r="J108" s="6">
        <v>87.5</v>
      </c>
      <c r="K108" s="6">
        <v>0</v>
      </c>
      <c r="L108" s="6">
        <v>0</v>
      </c>
      <c r="M108" s="6">
        <v>1</v>
      </c>
      <c r="N108" s="6">
        <v>0</v>
      </c>
      <c r="O108">
        <f t="shared" si="1"/>
        <v>0.125</v>
      </c>
    </row>
    <row r="109" spans="1:15" ht="15.75" customHeight="1" x14ac:dyDescent="0.2">
      <c r="A109" s="6">
        <v>107</v>
      </c>
      <c r="B109" s="6" t="s">
        <v>145</v>
      </c>
      <c r="C109" s="6">
        <v>14</v>
      </c>
      <c r="D109" s="6">
        <v>3</v>
      </c>
      <c r="E109" s="6">
        <v>2</v>
      </c>
      <c r="F109" s="6">
        <v>7</v>
      </c>
      <c r="G109" s="6" t="s">
        <v>2898</v>
      </c>
      <c r="H109" s="6">
        <v>7</v>
      </c>
      <c r="I109" s="6">
        <v>12</v>
      </c>
      <c r="J109" s="6">
        <v>58.33</v>
      </c>
      <c r="K109" s="6">
        <v>0</v>
      </c>
      <c r="L109" s="6">
        <v>0</v>
      </c>
      <c r="M109" s="6">
        <v>0</v>
      </c>
      <c r="N109" s="6">
        <v>0</v>
      </c>
      <c r="O109">
        <f t="shared" si="1"/>
        <v>0</v>
      </c>
    </row>
    <row r="110" spans="1:15" ht="15.75" customHeight="1" x14ac:dyDescent="0.2">
      <c r="A110" s="6">
        <v>108</v>
      </c>
      <c r="B110" s="6" t="s">
        <v>282</v>
      </c>
      <c r="C110" s="6">
        <v>14</v>
      </c>
      <c r="D110" s="6">
        <v>3</v>
      </c>
      <c r="E110" s="6">
        <v>2</v>
      </c>
      <c r="F110" s="6">
        <v>7</v>
      </c>
      <c r="G110" s="6" t="s">
        <v>2840</v>
      </c>
      <c r="H110" s="6">
        <v>7</v>
      </c>
      <c r="I110" s="6">
        <v>12</v>
      </c>
      <c r="J110" s="6">
        <v>58.33</v>
      </c>
      <c r="K110" s="6">
        <v>0</v>
      </c>
      <c r="L110" s="6">
        <v>0</v>
      </c>
      <c r="M110" s="6">
        <v>1</v>
      </c>
      <c r="N110" s="6">
        <v>0</v>
      </c>
      <c r="O110">
        <f t="shared" si="1"/>
        <v>8.3333333333333329E-2</v>
      </c>
    </row>
    <row r="111" spans="1:15" ht="15.75" customHeight="1" x14ac:dyDescent="0.2">
      <c r="A111" s="6">
        <v>109</v>
      </c>
      <c r="B111" s="6" t="s">
        <v>385</v>
      </c>
      <c r="C111" s="6">
        <v>16</v>
      </c>
      <c r="D111" s="6">
        <v>5</v>
      </c>
      <c r="E111" s="6">
        <v>4</v>
      </c>
      <c r="F111" s="6">
        <v>7</v>
      </c>
      <c r="G111" s="6" t="s">
        <v>2843</v>
      </c>
      <c r="H111" s="6">
        <v>7</v>
      </c>
      <c r="I111" s="6">
        <v>6</v>
      </c>
      <c r="J111" s="6">
        <v>116.66</v>
      </c>
      <c r="K111" s="6">
        <v>0</v>
      </c>
      <c r="L111" s="6">
        <v>0</v>
      </c>
      <c r="M111" s="6">
        <v>0</v>
      </c>
      <c r="N111" s="6">
        <v>0</v>
      </c>
      <c r="O111">
        <f t="shared" si="1"/>
        <v>0</v>
      </c>
    </row>
    <row r="112" spans="1:15" ht="15.75" customHeight="1" x14ac:dyDescent="0.2">
      <c r="A112" s="6">
        <v>110</v>
      </c>
      <c r="B112" s="6" t="s">
        <v>98</v>
      </c>
      <c r="C112" s="6">
        <v>1</v>
      </c>
      <c r="D112" s="6">
        <v>1</v>
      </c>
      <c r="E112" s="6">
        <v>0</v>
      </c>
      <c r="F112" s="6">
        <v>6</v>
      </c>
      <c r="G112" s="6">
        <v>6</v>
      </c>
      <c r="H112" s="6">
        <v>6</v>
      </c>
      <c r="I112" s="6">
        <v>6</v>
      </c>
      <c r="J112" s="6">
        <v>100</v>
      </c>
      <c r="K112" s="6">
        <v>0</v>
      </c>
      <c r="L112" s="6">
        <v>0</v>
      </c>
      <c r="M112" s="6">
        <v>0</v>
      </c>
      <c r="N112" s="6">
        <v>1</v>
      </c>
      <c r="O112">
        <f t="shared" si="1"/>
        <v>0.16666666666666666</v>
      </c>
    </row>
    <row r="113" spans="1:15" ht="15.75" customHeight="1" x14ac:dyDescent="0.2">
      <c r="A113" s="6">
        <v>111</v>
      </c>
      <c r="B113" s="6" t="s">
        <v>464</v>
      </c>
      <c r="C113" s="6">
        <v>15</v>
      </c>
      <c r="D113" s="6">
        <v>1</v>
      </c>
      <c r="E113" s="6">
        <v>1</v>
      </c>
      <c r="F113" s="6">
        <v>5</v>
      </c>
      <c r="G113" s="6" t="s">
        <v>2898</v>
      </c>
      <c r="H113" s="6">
        <v>0</v>
      </c>
      <c r="I113" s="6">
        <v>3</v>
      </c>
      <c r="J113" s="6">
        <v>166.66</v>
      </c>
      <c r="K113" s="6">
        <v>0</v>
      </c>
      <c r="L113" s="6">
        <v>0</v>
      </c>
      <c r="M113" s="6">
        <v>0</v>
      </c>
      <c r="N113" s="6">
        <v>0</v>
      </c>
      <c r="O113">
        <f t="shared" si="1"/>
        <v>0</v>
      </c>
    </row>
    <row r="114" spans="1:15" ht="15.75" customHeight="1" x14ac:dyDescent="0.2">
      <c r="A114" s="6">
        <v>112</v>
      </c>
      <c r="B114" s="6" t="s">
        <v>239</v>
      </c>
      <c r="C114" s="6">
        <v>9</v>
      </c>
      <c r="D114" s="6">
        <v>1</v>
      </c>
      <c r="E114" s="6">
        <v>0</v>
      </c>
      <c r="F114" s="6">
        <v>4</v>
      </c>
      <c r="G114" s="6">
        <v>4</v>
      </c>
      <c r="H114" s="6">
        <v>4</v>
      </c>
      <c r="I114" s="6">
        <v>4</v>
      </c>
      <c r="J114" s="6">
        <v>100</v>
      </c>
      <c r="K114" s="6">
        <v>0</v>
      </c>
      <c r="L114" s="6">
        <v>0</v>
      </c>
      <c r="M114" s="6">
        <v>0</v>
      </c>
      <c r="N114" s="6">
        <v>0</v>
      </c>
      <c r="O114">
        <f t="shared" si="1"/>
        <v>0</v>
      </c>
    </row>
    <row r="115" spans="1:15" ht="15.75" customHeight="1" x14ac:dyDescent="0.2">
      <c r="A115" s="6">
        <v>113</v>
      </c>
      <c r="B115" s="6" t="s">
        <v>198</v>
      </c>
      <c r="C115" s="6">
        <v>10</v>
      </c>
      <c r="D115" s="6">
        <v>3</v>
      </c>
      <c r="E115" s="6">
        <v>2</v>
      </c>
      <c r="F115" s="6">
        <v>4</v>
      </c>
      <c r="G115" s="6" t="s">
        <v>2845</v>
      </c>
      <c r="H115" s="6">
        <v>4</v>
      </c>
      <c r="I115" s="6">
        <v>6</v>
      </c>
      <c r="J115" s="6">
        <v>66.66</v>
      </c>
      <c r="K115" s="6">
        <v>0</v>
      </c>
      <c r="L115" s="6">
        <v>0</v>
      </c>
      <c r="M115" s="6">
        <v>0</v>
      </c>
      <c r="N115" s="6">
        <v>0</v>
      </c>
      <c r="O115">
        <f t="shared" si="1"/>
        <v>0</v>
      </c>
    </row>
    <row r="116" spans="1:15" ht="15.75" customHeight="1" x14ac:dyDescent="0.2">
      <c r="A116" s="6">
        <v>114</v>
      </c>
      <c r="B116" s="6" t="s">
        <v>433</v>
      </c>
      <c r="C116" s="6">
        <v>1</v>
      </c>
      <c r="D116" s="6">
        <v>1</v>
      </c>
      <c r="E116" s="6">
        <v>1</v>
      </c>
      <c r="F116" s="6">
        <v>3</v>
      </c>
      <c r="G116" s="6" t="s">
        <v>2843</v>
      </c>
      <c r="H116" s="6">
        <v>0</v>
      </c>
      <c r="I116" s="6">
        <v>2</v>
      </c>
      <c r="J116" s="6">
        <v>150</v>
      </c>
      <c r="K116" s="6">
        <v>0</v>
      </c>
      <c r="L116" s="6">
        <v>0</v>
      </c>
      <c r="M116" s="6">
        <v>0</v>
      </c>
      <c r="N116" s="6">
        <v>0</v>
      </c>
      <c r="O116">
        <f t="shared" si="1"/>
        <v>0</v>
      </c>
    </row>
    <row r="117" spans="1:15" ht="15.75" customHeight="1" x14ac:dyDescent="0.2">
      <c r="A117" s="6">
        <v>115</v>
      </c>
      <c r="B117" s="6" t="s">
        <v>609</v>
      </c>
      <c r="C117" s="6">
        <v>16</v>
      </c>
      <c r="D117" s="6">
        <v>3</v>
      </c>
      <c r="E117" s="6">
        <v>3</v>
      </c>
      <c r="F117" s="6">
        <v>3</v>
      </c>
      <c r="G117" s="6" t="s">
        <v>2843</v>
      </c>
      <c r="H117" s="6">
        <v>0</v>
      </c>
      <c r="I117" s="6">
        <v>5</v>
      </c>
      <c r="J117" s="6">
        <v>60</v>
      </c>
      <c r="K117" s="6">
        <v>0</v>
      </c>
      <c r="L117" s="6">
        <v>0</v>
      </c>
      <c r="M117" s="6">
        <v>0</v>
      </c>
      <c r="N117" s="6">
        <v>0</v>
      </c>
      <c r="O117">
        <f t="shared" si="1"/>
        <v>0</v>
      </c>
    </row>
    <row r="118" spans="1:15" ht="15.75" customHeight="1" x14ac:dyDescent="0.2">
      <c r="A118" s="6">
        <v>116</v>
      </c>
      <c r="B118" s="6" t="s">
        <v>260</v>
      </c>
      <c r="C118" s="6">
        <v>6</v>
      </c>
      <c r="D118" s="6">
        <v>2</v>
      </c>
      <c r="E118" s="6">
        <v>2</v>
      </c>
      <c r="F118" s="6">
        <v>2</v>
      </c>
      <c r="G118" s="6" t="s">
        <v>2845</v>
      </c>
      <c r="H118" s="6">
        <v>0</v>
      </c>
      <c r="I118" s="6">
        <v>4</v>
      </c>
      <c r="J118" s="6">
        <v>50</v>
      </c>
      <c r="K118" s="6">
        <v>0</v>
      </c>
      <c r="L118" s="6">
        <v>0</v>
      </c>
      <c r="M118" s="6">
        <v>0</v>
      </c>
      <c r="N118" s="6">
        <v>0</v>
      </c>
      <c r="O118">
        <f t="shared" si="1"/>
        <v>0</v>
      </c>
    </row>
    <row r="119" spans="1:15" ht="15.75" customHeight="1" x14ac:dyDescent="0.2">
      <c r="A119" s="6">
        <v>117</v>
      </c>
      <c r="B119" s="6" t="s">
        <v>231</v>
      </c>
      <c r="C119" s="6">
        <v>14</v>
      </c>
      <c r="D119" s="6">
        <v>3</v>
      </c>
      <c r="E119" s="6">
        <v>2</v>
      </c>
      <c r="F119" s="6">
        <v>2</v>
      </c>
      <c r="G119" s="6" t="s">
        <v>2845</v>
      </c>
      <c r="H119" s="6">
        <v>2</v>
      </c>
      <c r="I119" s="6">
        <v>3</v>
      </c>
      <c r="J119" s="6">
        <v>66.66</v>
      </c>
      <c r="K119" s="6">
        <v>0</v>
      </c>
      <c r="L119" s="6">
        <v>0</v>
      </c>
      <c r="M119" s="6">
        <v>0</v>
      </c>
      <c r="N119" s="6">
        <v>0</v>
      </c>
      <c r="O119">
        <f t="shared" si="1"/>
        <v>0</v>
      </c>
    </row>
    <row r="120" spans="1:15" ht="15.75" customHeight="1" x14ac:dyDescent="0.2">
      <c r="A120" s="6">
        <v>118</v>
      </c>
      <c r="B120" s="6" t="s">
        <v>272</v>
      </c>
      <c r="C120" s="6">
        <v>15</v>
      </c>
      <c r="D120" s="6">
        <v>1</v>
      </c>
      <c r="E120" s="6">
        <v>1</v>
      </c>
      <c r="F120" s="6">
        <v>2</v>
      </c>
      <c r="G120" s="6" t="s">
        <v>2845</v>
      </c>
      <c r="H120" s="6">
        <v>0</v>
      </c>
      <c r="I120" s="6">
        <v>4</v>
      </c>
      <c r="J120" s="6">
        <v>50</v>
      </c>
      <c r="K120" s="6">
        <v>0</v>
      </c>
      <c r="L120" s="6">
        <v>0</v>
      </c>
      <c r="M120" s="6">
        <v>0</v>
      </c>
      <c r="N120" s="6">
        <v>0</v>
      </c>
      <c r="O120">
        <f t="shared" si="1"/>
        <v>0</v>
      </c>
    </row>
    <row r="121" spans="1:15" ht="15.75" customHeight="1" x14ac:dyDescent="0.2">
      <c r="A121" s="6">
        <v>119</v>
      </c>
      <c r="B121" s="6" t="s">
        <v>683</v>
      </c>
      <c r="C121" s="6">
        <v>1</v>
      </c>
      <c r="D121" s="6">
        <v>1</v>
      </c>
      <c r="E121" s="6">
        <v>0</v>
      </c>
      <c r="F121" s="6">
        <v>1</v>
      </c>
      <c r="G121" s="6">
        <v>1</v>
      </c>
      <c r="H121" s="6">
        <v>1</v>
      </c>
      <c r="I121" s="6">
        <v>3</v>
      </c>
      <c r="J121" s="6">
        <v>33.33</v>
      </c>
      <c r="K121" s="6">
        <v>0</v>
      </c>
      <c r="L121" s="6">
        <v>0</v>
      </c>
      <c r="M121" s="6">
        <v>0</v>
      </c>
      <c r="N121" s="6">
        <v>0</v>
      </c>
      <c r="O121">
        <f t="shared" si="1"/>
        <v>0</v>
      </c>
    </row>
    <row r="122" spans="1:15" ht="15.75" customHeight="1" x14ac:dyDescent="0.2">
      <c r="A122" s="6">
        <v>120</v>
      </c>
      <c r="B122" s="6" t="s">
        <v>674</v>
      </c>
      <c r="C122" s="6">
        <v>2</v>
      </c>
      <c r="D122" s="6">
        <v>1</v>
      </c>
      <c r="E122" s="6">
        <v>0</v>
      </c>
      <c r="F122" s="6">
        <v>1</v>
      </c>
      <c r="G122" s="6">
        <v>1</v>
      </c>
      <c r="H122" s="6">
        <v>1</v>
      </c>
      <c r="I122" s="6">
        <v>3</v>
      </c>
      <c r="J122" s="6">
        <v>33.33</v>
      </c>
      <c r="K122" s="6">
        <v>0</v>
      </c>
      <c r="L122" s="6">
        <v>0</v>
      </c>
      <c r="M122" s="6">
        <v>0</v>
      </c>
      <c r="N122" s="6">
        <v>0</v>
      </c>
      <c r="O122">
        <f t="shared" si="1"/>
        <v>0</v>
      </c>
    </row>
    <row r="123" spans="1:15" ht="15.75" customHeight="1" x14ac:dyDescent="0.2">
      <c r="A123" s="6">
        <v>121</v>
      </c>
      <c r="B123" s="6" t="s">
        <v>650</v>
      </c>
      <c r="C123" s="6">
        <v>2</v>
      </c>
      <c r="D123" s="6">
        <v>1</v>
      </c>
      <c r="E123" s="6">
        <v>1</v>
      </c>
      <c r="F123" s="6">
        <v>1</v>
      </c>
      <c r="G123" s="6" t="s">
        <v>2846</v>
      </c>
      <c r="H123" s="6">
        <v>0</v>
      </c>
      <c r="I123" s="6">
        <v>1</v>
      </c>
      <c r="J123" s="6">
        <v>100</v>
      </c>
      <c r="K123" s="6">
        <v>0</v>
      </c>
      <c r="L123" s="6">
        <v>0</v>
      </c>
      <c r="M123" s="6">
        <v>0</v>
      </c>
      <c r="N123" s="6">
        <v>0</v>
      </c>
      <c r="O123">
        <f t="shared" si="1"/>
        <v>0</v>
      </c>
    </row>
    <row r="124" spans="1:15" ht="15.75" customHeight="1" x14ac:dyDescent="0.2">
      <c r="A124" s="6">
        <v>122</v>
      </c>
      <c r="B124" s="6" t="s">
        <v>136</v>
      </c>
      <c r="C124" s="6">
        <v>3</v>
      </c>
      <c r="D124" s="6">
        <v>1</v>
      </c>
      <c r="E124" s="6">
        <v>1</v>
      </c>
      <c r="F124" s="6">
        <v>1</v>
      </c>
      <c r="G124" s="6" t="s">
        <v>2846</v>
      </c>
      <c r="H124" s="6">
        <v>0</v>
      </c>
      <c r="I124" s="6">
        <v>2</v>
      </c>
      <c r="J124" s="6">
        <v>50</v>
      </c>
      <c r="K124" s="6">
        <v>0</v>
      </c>
      <c r="L124" s="6">
        <v>0</v>
      </c>
      <c r="M124" s="6">
        <v>0</v>
      </c>
      <c r="N124" s="6">
        <v>0</v>
      </c>
      <c r="O124">
        <f t="shared" si="1"/>
        <v>0</v>
      </c>
    </row>
    <row r="125" spans="1:15" ht="15.75" customHeight="1" x14ac:dyDescent="0.2">
      <c r="A125" s="6">
        <v>123</v>
      </c>
      <c r="B125" s="6" t="s">
        <v>339</v>
      </c>
      <c r="C125" s="6">
        <v>3</v>
      </c>
      <c r="D125" s="6">
        <v>2</v>
      </c>
      <c r="E125" s="6">
        <v>1</v>
      </c>
      <c r="F125" s="6">
        <v>1</v>
      </c>
      <c r="G125" s="6">
        <v>1</v>
      </c>
      <c r="H125" s="6">
        <v>1</v>
      </c>
      <c r="I125" s="6">
        <v>10</v>
      </c>
      <c r="J125" s="6">
        <v>10</v>
      </c>
      <c r="K125" s="6">
        <v>0</v>
      </c>
      <c r="L125" s="6">
        <v>0</v>
      </c>
      <c r="M125" s="6">
        <v>0</v>
      </c>
      <c r="N125" s="6">
        <v>0</v>
      </c>
      <c r="O125">
        <f t="shared" si="1"/>
        <v>0</v>
      </c>
    </row>
    <row r="126" spans="1:15" ht="15.75" customHeight="1" x14ac:dyDescent="0.2">
      <c r="A126" s="6">
        <v>124</v>
      </c>
      <c r="B126" s="6" t="s">
        <v>354</v>
      </c>
      <c r="C126" s="6">
        <v>15</v>
      </c>
      <c r="D126" s="6">
        <v>2</v>
      </c>
      <c r="E126" s="6">
        <v>1</v>
      </c>
      <c r="F126" s="6">
        <v>1</v>
      </c>
      <c r="G126" s="6">
        <v>1</v>
      </c>
      <c r="H126" s="6">
        <v>1</v>
      </c>
      <c r="I126" s="6">
        <v>3</v>
      </c>
      <c r="J126" s="6">
        <v>33.33</v>
      </c>
      <c r="K126" s="6">
        <v>0</v>
      </c>
      <c r="L126" s="6">
        <v>0</v>
      </c>
      <c r="M126" s="6">
        <v>0</v>
      </c>
      <c r="N126" s="6">
        <v>0</v>
      </c>
      <c r="O126">
        <f t="shared" si="1"/>
        <v>0</v>
      </c>
    </row>
    <row r="127" spans="1:15" ht="15.75" customHeight="1" x14ac:dyDescent="0.2">
      <c r="A127" s="6">
        <v>125</v>
      </c>
      <c r="B127" s="6" t="s">
        <v>227</v>
      </c>
      <c r="C127" s="6">
        <v>1</v>
      </c>
      <c r="D127" s="6">
        <v>1</v>
      </c>
      <c r="E127" s="6">
        <v>0</v>
      </c>
      <c r="F127" s="6">
        <v>0</v>
      </c>
      <c r="G127" s="6" t="s">
        <v>2900</v>
      </c>
      <c r="H127" s="6">
        <v>0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>
        <f t="shared" si="1"/>
        <v>0</v>
      </c>
    </row>
    <row r="128" spans="1:15" ht="15.75" customHeight="1" x14ac:dyDescent="0.2">
      <c r="A128" s="6">
        <v>126</v>
      </c>
      <c r="B128" s="6" t="s">
        <v>593</v>
      </c>
      <c r="C128" s="6">
        <v>2</v>
      </c>
      <c r="D128" s="6">
        <v>2</v>
      </c>
      <c r="E128" s="6">
        <v>0</v>
      </c>
      <c r="F128" s="6">
        <v>0</v>
      </c>
      <c r="G128" s="6" t="s">
        <v>2900</v>
      </c>
      <c r="H128" s="6">
        <v>0</v>
      </c>
      <c r="I128" s="6">
        <v>4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>
        <f t="shared" si="1"/>
        <v>0</v>
      </c>
    </row>
    <row r="129" spans="1:15" ht="15.75" customHeight="1" x14ac:dyDescent="0.2">
      <c r="A129" s="6">
        <v>127</v>
      </c>
      <c r="B129" s="6" t="s">
        <v>336</v>
      </c>
      <c r="C129" s="6">
        <v>2</v>
      </c>
      <c r="D129" s="6">
        <v>1</v>
      </c>
      <c r="E129" s="6">
        <v>0</v>
      </c>
      <c r="F129" s="6">
        <v>0</v>
      </c>
      <c r="G129" s="6" t="s">
        <v>2900</v>
      </c>
      <c r="H129" s="6">
        <v>0</v>
      </c>
      <c r="I129" s="6">
        <v>2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>
        <f t="shared" si="1"/>
        <v>0</v>
      </c>
    </row>
    <row r="130" spans="1:15" ht="15.75" customHeight="1" x14ac:dyDescent="0.2">
      <c r="A130" s="6">
        <v>128</v>
      </c>
      <c r="B130" s="6" t="s">
        <v>138</v>
      </c>
      <c r="C130" s="6">
        <v>3</v>
      </c>
      <c r="D130" s="6">
        <v>1</v>
      </c>
      <c r="E130" s="6">
        <v>0</v>
      </c>
      <c r="F130" s="6">
        <v>0</v>
      </c>
      <c r="G130" s="6" t="s">
        <v>2900</v>
      </c>
      <c r="H130" s="6">
        <v>0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>
        <f t="shared" si="1"/>
        <v>0</v>
      </c>
    </row>
    <row r="131" spans="1:15" ht="15.75" customHeight="1" x14ac:dyDescent="0.2">
      <c r="A131" s="6">
        <v>129</v>
      </c>
      <c r="B131" s="6" t="s">
        <v>123</v>
      </c>
      <c r="C131" s="6">
        <v>4</v>
      </c>
      <c r="D131" s="6">
        <v>1</v>
      </c>
      <c r="E131" s="6">
        <v>0</v>
      </c>
      <c r="F131" s="6">
        <v>0</v>
      </c>
      <c r="G131" s="6" t="s">
        <v>2900</v>
      </c>
      <c r="H131" s="6">
        <v>0</v>
      </c>
      <c r="I131" s="6">
        <v>2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>
        <f t="shared" si="1"/>
        <v>0</v>
      </c>
    </row>
    <row r="132" spans="1:15" ht="15.75" customHeight="1" x14ac:dyDescent="0.2">
      <c r="A132" s="6">
        <v>130</v>
      </c>
      <c r="B132" s="6" t="s">
        <v>308</v>
      </c>
      <c r="C132" s="6">
        <v>6</v>
      </c>
      <c r="D132" s="6">
        <v>1</v>
      </c>
      <c r="E132" s="6">
        <v>0</v>
      </c>
      <c r="F132" s="6">
        <v>0</v>
      </c>
      <c r="G132" s="6" t="s">
        <v>2900</v>
      </c>
      <c r="H132" s="6">
        <v>0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>
        <f t="shared" ref="O132:O135" si="2">SUM(M132:N132)/I132</f>
        <v>0</v>
      </c>
    </row>
    <row r="133" spans="1:15" ht="15.75" customHeight="1" x14ac:dyDescent="0.2">
      <c r="A133" s="6">
        <v>131</v>
      </c>
      <c r="B133" s="6" t="s">
        <v>656</v>
      </c>
      <c r="C133" s="6">
        <v>7</v>
      </c>
      <c r="D133" s="6">
        <v>1</v>
      </c>
      <c r="E133" s="6">
        <v>0</v>
      </c>
      <c r="F133" s="6">
        <v>0</v>
      </c>
      <c r="G133" s="6" t="s">
        <v>2900</v>
      </c>
      <c r="H133" s="6">
        <v>0</v>
      </c>
      <c r="I133" s="6">
        <v>2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>
        <f t="shared" si="2"/>
        <v>0</v>
      </c>
    </row>
    <row r="134" spans="1:15" ht="15.75" customHeight="1" x14ac:dyDescent="0.2">
      <c r="A134" s="6">
        <v>132</v>
      </c>
      <c r="B134" s="6" t="s">
        <v>389</v>
      </c>
      <c r="C134" s="6">
        <v>8</v>
      </c>
      <c r="D134" s="6">
        <v>1</v>
      </c>
      <c r="E134" s="6">
        <v>0</v>
      </c>
      <c r="F134" s="6">
        <v>0</v>
      </c>
      <c r="G134" s="6" t="s">
        <v>2900</v>
      </c>
      <c r="H134" s="6">
        <v>0</v>
      </c>
      <c r="I134" s="6">
        <v>3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>
        <f t="shared" si="2"/>
        <v>0</v>
      </c>
    </row>
    <row r="135" spans="1:15" ht="15.75" customHeight="1" x14ac:dyDescent="0.2">
      <c r="A135" s="6">
        <v>133</v>
      </c>
      <c r="B135" s="6" t="s">
        <v>333</v>
      </c>
      <c r="C135" s="6">
        <v>15</v>
      </c>
      <c r="D135" s="6">
        <v>1</v>
      </c>
      <c r="E135" s="6">
        <v>0</v>
      </c>
      <c r="F135" s="6">
        <v>0</v>
      </c>
      <c r="G135" s="6" t="s">
        <v>2900</v>
      </c>
      <c r="H135" s="6">
        <v>0</v>
      </c>
      <c r="I135" s="6">
        <v>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>
        <f t="shared" si="2"/>
        <v>0</v>
      </c>
    </row>
    <row r="136" spans="1:15" ht="15.75" customHeight="1" x14ac:dyDescent="0.2"/>
    <row r="137" spans="1:15" ht="15.75" customHeight="1" x14ac:dyDescent="0.2"/>
    <row r="138" spans="1:15" ht="15.75" customHeight="1" x14ac:dyDescent="0.2"/>
    <row r="139" spans="1:15" ht="15.75" customHeight="1" x14ac:dyDescent="0.2"/>
    <row r="140" spans="1:15" ht="15.75" customHeight="1" x14ac:dyDescent="0.2"/>
    <row r="141" spans="1:15" ht="15.75" customHeight="1" x14ac:dyDescent="0.2"/>
    <row r="142" spans="1:15" ht="15.75" customHeight="1" x14ac:dyDescent="0.2"/>
    <row r="143" spans="1:15" ht="15.75" customHeight="1" x14ac:dyDescent="0.2"/>
    <row r="144" spans="1:1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1300-000000000000}"/>
    <hyperlink ref="B1" location="IPL - Batsman Database (20-22)!A1" display="Batsman DB" xr:uid="{00000000-0004-0000-1300-000001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C5E0B3"/>
  </sheetPr>
  <dimension ref="A1:N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4" x14ac:dyDescent="0.2">
      <c r="A1" s="31" t="s">
        <v>2790</v>
      </c>
      <c r="B1" s="32" t="s">
        <v>2791</v>
      </c>
    </row>
    <row r="2" spans="1:14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2795</v>
      </c>
      <c r="F2" s="6" t="s">
        <v>2796</v>
      </c>
      <c r="G2" s="6" t="s">
        <v>2797</v>
      </c>
      <c r="H2" s="6" t="s">
        <v>2798</v>
      </c>
      <c r="I2" s="6" t="s">
        <v>2799</v>
      </c>
      <c r="J2" s="6" t="s">
        <v>2800</v>
      </c>
      <c r="K2" s="6">
        <v>100</v>
      </c>
      <c r="L2" s="6">
        <v>50</v>
      </c>
      <c r="M2" s="6" t="s">
        <v>1032</v>
      </c>
      <c r="N2" s="6" t="s">
        <v>1033</v>
      </c>
    </row>
    <row r="3" spans="1:14" x14ac:dyDescent="0.2">
      <c r="A3" s="6">
        <v>1</v>
      </c>
      <c r="B3" s="6" t="s">
        <v>485</v>
      </c>
      <c r="C3" s="6">
        <v>16</v>
      </c>
      <c r="D3" s="6">
        <v>12</v>
      </c>
      <c r="E3" s="6">
        <v>7</v>
      </c>
      <c r="F3" s="6">
        <v>268</v>
      </c>
      <c r="G3" s="6" t="s">
        <v>2909</v>
      </c>
      <c r="H3" s="6">
        <v>53.6</v>
      </c>
      <c r="I3" s="6">
        <v>140</v>
      </c>
      <c r="J3" s="6">
        <v>191.42</v>
      </c>
      <c r="K3" s="6">
        <v>0</v>
      </c>
      <c r="L3" s="6">
        <v>1</v>
      </c>
      <c r="M3" s="6">
        <v>15</v>
      </c>
      <c r="N3" s="6">
        <v>22</v>
      </c>
    </row>
    <row r="4" spans="1:14" x14ac:dyDescent="0.2">
      <c r="A4" s="6">
        <v>2</v>
      </c>
      <c r="B4" s="6" t="s">
        <v>184</v>
      </c>
      <c r="C4" s="6">
        <v>14</v>
      </c>
      <c r="D4" s="6">
        <v>10</v>
      </c>
      <c r="E4" s="6">
        <v>4</v>
      </c>
      <c r="F4" s="6">
        <v>113</v>
      </c>
      <c r="G4" s="6" t="s">
        <v>2895</v>
      </c>
      <c r="H4" s="6">
        <v>18.829999999999998</v>
      </c>
      <c r="I4" s="6">
        <v>63</v>
      </c>
      <c r="J4" s="6">
        <v>179.36</v>
      </c>
      <c r="K4" s="6">
        <v>0</v>
      </c>
      <c r="L4" s="6">
        <v>0</v>
      </c>
      <c r="M4" s="6">
        <v>5</v>
      </c>
      <c r="N4" s="6">
        <v>10</v>
      </c>
    </row>
    <row r="5" spans="1:14" x14ac:dyDescent="0.2">
      <c r="A5" s="6">
        <v>3</v>
      </c>
      <c r="B5" s="6" t="s">
        <v>448</v>
      </c>
      <c r="C5" s="6">
        <v>14</v>
      </c>
      <c r="D5" s="6">
        <v>13</v>
      </c>
      <c r="E5" s="6">
        <v>5</v>
      </c>
      <c r="F5" s="6">
        <v>281</v>
      </c>
      <c r="G5" s="6" t="s">
        <v>2909</v>
      </c>
      <c r="H5" s="6">
        <v>35.119999999999997</v>
      </c>
      <c r="I5" s="6">
        <v>157</v>
      </c>
      <c r="J5" s="6">
        <v>178.98</v>
      </c>
      <c r="K5" s="6">
        <v>0</v>
      </c>
      <c r="L5" s="6">
        <v>1</v>
      </c>
      <c r="M5" s="6">
        <v>14</v>
      </c>
      <c r="N5" s="6">
        <v>25</v>
      </c>
    </row>
    <row r="6" spans="1:14" x14ac:dyDescent="0.2">
      <c r="A6" s="6">
        <v>4</v>
      </c>
      <c r="B6" s="6" t="s">
        <v>646</v>
      </c>
      <c r="C6" s="6">
        <v>14</v>
      </c>
      <c r="D6" s="6">
        <v>11</v>
      </c>
      <c r="E6" s="6">
        <v>6</v>
      </c>
      <c r="F6" s="6">
        <v>232</v>
      </c>
      <c r="G6" s="6">
        <v>50</v>
      </c>
      <c r="H6" s="6">
        <v>46.4</v>
      </c>
      <c r="I6" s="6">
        <v>135</v>
      </c>
      <c r="J6" s="6">
        <v>171.85</v>
      </c>
      <c r="K6" s="6">
        <v>0</v>
      </c>
      <c r="L6" s="6">
        <v>1</v>
      </c>
      <c r="M6" s="6">
        <v>22</v>
      </c>
      <c r="N6" s="6">
        <v>11</v>
      </c>
    </row>
    <row r="7" spans="1:14" x14ac:dyDescent="0.2">
      <c r="A7" s="6">
        <v>5</v>
      </c>
      <c r="B7" s="6" t="s">
        <v>74</v>
      </c>
      <c r="C7" s="6">
        <v>12</v>
      </c>
      <c r="D7" s="6">
        <v>8</v>
      </c>
      <c r="E7" s="6">
        <v>3</v>
      </c>
      <c r="F7" s="6">
        <v>111</v>
      </c>
      <c r="G7" s="6">
        <v>33</v>
      </c>
      <c r="H7" s="6">
        <v>22.2</v>
      </c>
      <c r="I7" s="6">
        <v>65</v>
      </c>
      <c r="J7" s="6">
        <v>170.76</v>
      </c>
      <c r="K7" s="6">
        <v>0</v>
      </c>
      <c r="L7" s="6">
        <v>0</v>
      </c>
      <c r="M7" s="6">
        <v>8</v>
      </c>
      <c r="N7" s="6">
        <v>6</v>
      </c>
    </row>
    <row r="8" spans="1:14" x14ac:dyDescent="0.2">
      <c r="A8" s="6">
        <v>6</v>
      </c>
      <c r="B8" s="6" t="s">
        <v>644</v>
      </c>
      <c r="C8" s="6">
        <v>14</v>
      </c>
      <c r="D8" s="6">
        <v>14</v>
      </c>
      <c r="E8" s="6">
        <v>4</v>
      </c>
      <c r="F8" s="6">
        <v>353</v>
      </c>
      <c r="G8" s="6">
        <v>77</v>
      </c>
      <c r="H8" s="6">
        <v>35.299999999999997</v>
      </c>
      <c r="I8" s="6">
        <v>208</v>
      </c>
      <c r="J8" s="6">
        <v>169.71</v>
      </c>
      <c r="K8" s="6">
        <v>0</v>
      </c>
      <c r="L8" s="6">
        <v>2</v>
      </c>
      <c r="M8" s="6">
        <v>23</v>
      </c>
      <c r="N8" s="6">
        <v>25</v>
      </c>
    </row>
    <row r="9" spans="1:14" x14ac:dyDescent="0.2">
      <c r="A9" s="6">
        <v>7</v>
      </c>
      <c r="B9" s="6" t="s">
        <v>579</v>
      </c>
      <c r="C9" s="6">
        <v>14</v>
      </c>
      <c r="D9" s="6">
        <v>14</v>
      </c>
      <c r="E9" s="6">
        <v>1</v>
      </c>
      <c r="F9" s="6">
        <v>375</v>
      </c>
      <c r="G9" s="6">
        <v>85</v>
      </c>
      <c r="H9" s="6">
        <v>28.84</v>
      </c>
      <c r="I9" s="6">
        <v>236</v>
      </c>
      <c r="J9" s="6">
        <v>158.88999999999999</v>
      </c>
      <c r="K9" s="6">
        <v>0</v>
      </c>
      <c r="L9" s="6">
        <v>3</v>
      </c>
      <c r="M9" s="6">
        <v>21</v>
      </c>
      <c r="N9" s="6">
        <v>26</v>
      </c>
    </row>
    <row r="10" spans="1:14" x14ac:dyDescent="0.2">
      <c r="A10" s="6">
        <v>8</v>
      </c>
      <c r="B10" s="6" t="s">
        <v>649</v>
      </c>
      <c r="C10" s="6">
        <v>15</v>
      </c>
      <c r="D10" s="6">
        <v>14</v>
      </c>
      <c r="E10" s="6">
        <v>4</v>
      </c>
      <c r="F10" s="6">
        <v>454</v>
      </c>
      <c r="G10" s="6" t="s">
        <v>2906</v>
      </c>
      <c r="H10" s="6">
        <v>45.4</v>
      </c>
      <c r="I10" s="6">
        <v>286</v>
      </c>
      <c r="J10" s="6">
        <v>158.74</v>
      </c>
      <c r="K10" s="6">
        <v>0</v>
      </c>
      <c r="L10" s="6">
        <v>5</v>
      </c>
      <c r="M10" s="6">
        <v>33</v>
      </c>
      <c r="N10" s="6">
        <v>23</v>
      </c>
    </row>
    <row r="11" spans="1:14" x14ac:dyDescent="0.2">
      <c r="A11" s="6">
        <v>9</v>
      </c>
      <c r="B11" s="6" t="s">
        <v>509</v>
      </c>
      <c r="C11" s="6">
        <v>11</v>
      </c>
      <c r="D11" s="6">
        <v>11</v>
      </c>
      <c r="E11" s="6">
        <v>0</v>
      </c>
      <c r="F11" s="6">
        <v>424</v>
      </c>
      <c r="G11" s="6">
        <v>106</v>
      </c>
      <c r="H11" s="6">
        <v>38.54</v>
      </c>
      <c r="I11" s="6">
        <v>271</v>
      </c>
      <c r="J11" s="6">
        <v>156.44999999999999</v>
      </c>
      <c r="K11" s="6">
        <v>1</v>
      </c>
      <c r="L11" s="6">
        <v>2</v>
      </c>
      <c r="M11" s="6">
        <v>44</v>
      </c>
      <c r="N11" s="6">
        <v>15</v>
      </c>
    </row>
    <row r="12" spans="1:14" x14ac:dyDescent="0.2">
      <c r="A12" s="6">
        <v>10</v>
      </c>
      <c r="B12" s="6" t="s">
        <v>222</v>
      </c>
      <c r="C12" s="6">
        <v>17</v>
      </c>
      <c r="D12" s="6">
        <v>17</v>
      </c>
      <c r="E12" s="6">
        <v>3</v>
      </c>
      <c r="F12" s="6">
        <v>352</v>
      </c>
      <c r="G12" s="6">
        <v>65</v>
      </c>
      <c r="H12" s="6">
        <v>25.14</v>
      </c>
      <c r="I12" s="6">
        <v>237</v>
      </c>
      <c r="J12" s="6">
        <v>148.52000000000001</v>
      </c>
      <c r="K12" s="6">
        <v>0</v>
      </c>
      <c r="L12" s="6">
        <v>3</v>
      </c>
      <c r="M12" s="6">
        <v>31</v>
      </c>
      <c r="N12" s="6">
        <v>16</v>
      </c>
    </row>
    <row r="13" spans="1:14" x14ac:dyDescent="0.2">
      <c r="A13" s="6">
        <v>11</v>
      </c>
      <c r="B13" s="6" t="s">
        <v>312</v>
      </c>
      <c r="C13" s="6">
        <v>12</v>
      </c>
      <c r="D13" s="6">
        <v>11</v>
      </c>
      <c r="E13" s="6">
        <v>3</v>
      </c>
      <c r="F13" s="6">
        <v>185</v>
      </c>
      <c r="G13" s="6">
        <v>45</v>
      </c>
      <c r="H13" s="6">
        <v>23.12</v>
      </c>
      <c r="I13" s="6">
        <v>125</v>
      </c>
      <c r="J13" s="6">
        <v>148</v>
      </c>
      <c r="K13" s="6">
        <v>0</v>
      </c>
      <c r="L13" s="6">
        <v>0</v>
      </c>
      <c r="M13" s="6">
        <v>11</v>
      </c>
      <c r="N13" s="6">
        <v>12</v>
      </c>
    </row>
    <row r="14" spans="1:14" x14ac:dyDescent="0.2">
      <c r="A14" s="6">
        <v>12</v>
      </c>
      <c r="B14" s="6" t="s">
        <v>170</v>
      </c>
      <c r="C14" s="6">
        <v>14</v>
      </c>
      <c r="D14" s="6">
        <v>13</v>
      </c>
      <c r="E14" s="6">
        <v>4</v>
      </c>
      <c r="F14" s="6">
        <v>516</v>
      </c>
      <c r="G14" s="6">
        <v>99</v>
      </c>
      <c r="H14" s="6">
        <v>57.33</v>
      </c>
      <c r="I14" s="6">
        <v>354</v>
      </c>
      <c r="J14" s="6">
        <v>145.76</v>
      </c>
      <c r="K14" s="6">
        <v>0</v>
      </c>
      <c r="L14" s="6">
        <v>4</v>
      </c>
      <c r="M14" s="6">
        <v>36</v>
      </c>
      <c r="N14" s="6">
        <v>30</v>
      </c>
    </row>
    <row r="15" spans="1:14" x14ac:dyDescent="0.2">
      <c r="A15" s="6">
        <v>13</v>
      </c>
      <c r="B15" s="6" t="s">
        <v>605</v>
      </c>
      <c r="C15" s="6">
        <v>16</v>
      </c>
      <c r="D15" s="6">
        <v>15</v>
      </c>
      <c r="E15" s="6">
        <v>3</v>
      </c>
      <c r="F15" s="6">
        <v>480</v>
      </c>
      <c r="G15" s="6" t="s">
        <v>2904</v>
      </c>
      <c r="H15" s="6">
        <v>40</v>
      </c>
      <c r="I15" s="6">
        <v>331</v>
      </c>
      <c r="J15" s="6">
        <v>145.01</v>
      </c>
      <c r="K15" s="6">
        <v>0</v>
      </c>
      <c r="L15" s="6">
        <v>4</v>
      </c>
      <c r="M15" s="6">
        <v>61</v>
      </c>
      <c r="N15" s="6">
        <v>11</v>
      </c>
    </row>
    <row r="16" spans="1:14" x14ac:dyDescent="0.2">
      <c r="A16" s="6">
        <v>14</v>
      </c>
      <c r="B16" s="6" t="s">
        <v>311</v>
      </c>
      <c r="C16" s="6">
        <v>17</v>
      </c>
      <c r="D16" s="6">
        <v>17</v>
      </c>
      <c r="E16" s="6">
        <v>3</v>
      </c>
      <c r="F16" s="6">
        <v>618</v>
      </c>
      <c r="G16" s="6" t="s">
        <v>2902</v>
      </c>
      <c r="H16" s="6">
        <v>44.14</v>
      </c>
      <c r="I16" s="6">
        <v>427</v>
      </c>
      <c r="J16" s="6">
        <v>144.72999999999999</v>
      </c>
      <c r="K16" s="6">
        <v>2</v>
      </c>
      <c r="L16" s="6">
        <v>4</v>
      </c>
      <c r="M16" s="6">
        <v>67</v>
      </c>
      <c r="N16" s="6">
        <v>12</v>
      </c>
    </row>
    <row r="17" spans="1:14" x14ac:dyDescent="0.2">
      <c r="A17" s="6">
        <v>15</v>
      </c>
      <c r="B17" s="6" t="s">
        <v>475</v>
      </c>
      <c r="C17" s="6">
        <v>13</v>
      </c>
      <c r="D17" s="6">
        <v>12</v>
      </c>
      <c r="E17" s="6">
        <v>2</v>
      </c>
      <c r="F17" s="6">
        <v>328</v>
      </c>
      <c r="G17" s="6" t="s">
        <v>2810</v>
      </c>
      <c r="H17" s="6">
        <v>32.799999999999997</v>
      </c>
      <c r="I17" s="6">
        <v>227</v>
      </c>
      <c r="J17" s="6">
        <v>144.49</v>
      </c>
      <c r="K17" s="6">
        <v>0</v>
      </c>
      <c r="L17" s="6">
        <v>2</v>
      </c>
      <c r="M17" s="6">
        <v>27</v>
      </c>
      <c r="N17" s="6">
        <v>16</v>
      </c>
    </row>
    <row r="18" spans="1:14" x14ac:dyDescent="0.2">
      <c r="A18" s="6">
        <v>16</v>
      </c>
      <c r="B18" s="6" t="s">
        <v>378</v>
      </c>
      <c r="C18" s="6">
        <v>10</v>
      </c>
      <c r="D18" s="6">
        <v>9</v>
      </c>
      <c r="E18" s="6">
        <v>0</v>
      </c>
      <c r="F18" s="6">
        <v>117</v>
      </c>
      <c r="G18" s="6">
        <v>25</v>
      </c>
      <c r="H18" s="6">
        <v>13</v>
      </c>
      <c r="I18" s="6">
        <v>81</v>
      </c>
      <c r="J18" s="6">
        <v>144.44</v>
      </c>
      <c r="K18" s="6">
        <v>0</v>
      </c>
      <c r="L18" s="6">
        <v>0</v>
      </c>
      <c r="M18" s="6">
        <v>9</v>
      </c>
      <c r="N18" s="6">
        <v>9</v>
      </c>
    </row>
    <row r="19" spans="1:14" x14ac:dyDescent="0.2">
      <c r="A19" s="6">
        <v>17</v>
      </c>
      <c r="B19" s="6" t="s">
        <v>659</v>
      </c>
      <c r="C19" s="6">
        <v>8</v>
      </c>
      <c r="D19" s="6">
        <v>8</v>
      </c>
      <c r="E19" s="6">
        <v>1</v>
      </c>
      <c r="F19" s="6">
        <v>285</v>
      </c>
      <c r="G19" s="6" t="s">
        <v>2908</v>
      </c>
      <c r="H19" s="6">
        <v>40.71</v>
      </c>
      <c r="I19" s="6">
        <v>200</v>
      </c>
      <c r="J19" s="6">
        <v>142.5</v>
      </c>
      <c r="K19" s="6">
        <v>1</v>
      </c>
      <c r="L19" s="6">
        <v>1</v>
      </c>
      <c r="M19" s="6">
        <v>36</v>
      </c>
      <c r="N19" s="6">
        <v>7</v>
      </c>
    </row>
    <row r="20" spans="1:14" x14ac:dyDescent="0.2">
      <c r="A20" s="6">
        <v>18</v>
      </c>
      <c r="B20" s="6" t="s">
        <v>648</v>
      </c>
      <c r="C20" s="6">
        <v>10</v>
      </c>
      <c r="D20" s="6">
        <v>9</v>
      </c>
      <c r="E20" s="6">
        <v>0</v>
      </c>
      <c r="F20" s="6">
        <v>121</v>
      </c>
      <c r="G20" s="6">
        <v>64</v>
      </c>
      <c r="H20" s="6">
        <v>13.44</v>
      </c>
      <c r="I20" s="6">
        <v>85</v>
      </c>
      <c r="J20" s="6">
        <v>142.35</v>
      </c>
      <c r="K20" s="6">
        <v>0</v>
      </c>
      <c r="L20" s="6">
        <v>1</v>
      </c>
      <c r="M20" s="6">
        <v>10</v>
      </c>
      <c r="N20" s="6">
        <v>8</v>
      </c>
    </row>
    <row r="21" spans="1:14" ht="15.75" customHeight="1" x14ac:dyDescent="0.2">
      <c r="A21" s="6">
        <v>19</v>
      </c>
      <c r="B21" s="6" t="s">
        <v>146</v>
      </c>
      <c r="C21" s="6">
        <v>7</v>
      </c>
      <c r="D21" s="6">
        <v>5</v>
      </c>
      <c r="E21" s="6">
        <v>4</v>
      </c>
      <c r="F21" s="6">
        <v>101</v>
      </c>
      <c r="G21" s="6" t="s">
        <v>2890</v>
      </c>
      <c r="H21" s="6">
        <v>101</v>
      </c>
      <c r="I21" s="6">
        <v>71</v>
      </c>
      <c r="J21" s="6">
        <v>142.25</v>
      </c>
      <c r="K21" s="6">
        <v>0</v>
      </c>
      <c r="L21" s="6">
        <v>1</v>
      </c>
      <c r="M21" s="6">
        <v>5</v>
      </c>
      <c r="N21" s="6">
        <v>5</v>
      </c>
    </row>
    <row r="22" spans="1:14" ht="15.75" customHeight="1" x14ac:dyDescent="0.2">
      <c r="A22" s="6">
        <v>20</v>
      </c>
      <c r="B22" s="6" t="s">
        <v>1447</v>
      </c>
      <c r="C22" s="6">
        <v>13</v>
      </c>
      <c r="D22" s="6">
        <v>13</v>
      </c>
      <c r="E22" s="6">
        <v>2</v>
      </c>
      <c r="F22" s="6">
        <v>449</v>
      </c>
      <c r="G22" s="6" t="s">
        <v>2804</v>
      </c>
      <c r="H22" s="6">
        <v>40.81</v>
      </c>
      <c r="I22" s="6">
        <v>319</v>
      </c>
      <c r="J22" s="6">
        <v>140.75</v>
      </c>
      <c r="K22" s="6">
        <v>0</v>
      </c>
      <c r="L22" s="6">
        <v>4</v>
      </c>
      <c r="M22" s="6">
        <v>42</v>
      </c>
      <c r="N22" s="6">
        <v>14</v>
      </c>
    </row>
    <row r="23" spans="1:14" ht="15.75" customHeight="1" x14ac:dyDescent="0.2">
      <c r="A23" s="6">
        <v>21</v>
      </c>
      <c r="B23" s="6" t="s">
        <v>2032</v>
      </c>
      <c r="C23" s="6">
        <v>16</v>
      </c>
      <c r="D23" s="6">
        <v>16</v>
      </c>
      <c r="E23" s="6">
        <v>2</v>
      </c>
      <c r="F23" s="6">
        <v>503</v>
      </c>
      <c r="G23" s="6" t="s">
        <v>2891</v>
      </c>
      <c r="H23" s="6">
        <v>35.92</v>
      </c>
      <c r="I23" s="6">
        <v>358</v>
      </c>
      <c r="J23" s="6">
        <v>140.5</v>
      </c>
      <c r="K23" s="6">
        <v>0</v>
      </c>
      <c r="L23" s="6">
        <v>4</v>
      </c>
      <c r="M23" s="6">
        <v>46</v>
      </c>
      <c r="N23" s="6">
        <v>22</v>
      </c>
    </row>
    <row r="24" spans="1:14" ht="15.75" customHeight="1" x14ac:dyDescent="0.2">
      <c r="A24" s="6">
        <v>22</v>
      </c>
      <c r="B24" s="6" t="s">
        <v>273</v>
      </c>
      <c r="C24" s="6">
        <v>14</v>
      </c>
      <c r="D24" s="6">
        <v>11</v>
      </c>
      <c r="E24" s="6">
        <v>5</v>
      </c>
      <c r="F24" s="6">
        <v>255</v>
      </c>
      <c r="G24" s="6">
        <v>53</v>
      </c>
      <c r="H24" s="6">
        <v>42.5</v>
      </c>
      <c r="I24" s="6">
        <v>183</v>
      </c>
      <c r="J24" s="6">
        <v>139.34</v>
      </c>
      <c r="K24" s="6">
        <v>0</v>
      </c>
      <c r="L24" s="6">
        <v>1</v>
      </c>
      <c r="M24" s="6">
        <v>13</v>
      </c>
      <c r="N24" s="6">
        <v>17</v>
      </c>
    </row>
    <row r="25" spans="1:14" ht="15.75" customHeight="1" x14ac:dyDescent="0.2">
      <c r="A25" s="6">
        <v>23</v>
      </c>
      <c r="B25" s="6" t="s">
        <v>248</v>
      </c>
      <c r="C25" s="6">
        <v>14</v>
      </c>
      <c r="D25" s="6">
        <v>14</v>
      </c>
      <c r="E25" s="6">
        <v>0</v>
      </c>
      <c r="F25" s="6">
        <v>352</v>
      </c>
      <c r="G25" s="6">
        <v>87</v>
      </c>
      <c r="H25" s="6">
        <v>25.14</v>
      </c>
      <c r="I25" s="6">
        <v>254</v>
      </c>
      <c r="J25" s="6">
        <v>138.58000000000001</v>
      </c>
      <c r="K25" s="6">
        <v>0</v>
      </c>
      <c r="L25" s="6">
        <v>3</v>
      </c>
      <c r="M25" s="6">
        <v>43</v>
      </c>
      <c r="N25" s="6">
        <v>12</v>
      </c>
    </row>
    <row r="26" spans="1:14" ht="15.75" customHeight="1" x14ac:dyDescent="0.2">
      <c r="A26" s="6">
        <v>24</v>
      </c>
      <c r="B26" s="6" t="s">
        <v>157</v>
      </c>
      <c r="C26" s="6">
        <v>14</v>
      </c>
      <c r="D26" s="6">
        <v>14</v>
      </c>
      <c r="E26" s="6">
        <v>4</v>
      </c>
      <c r="F26" s="6">
        <v>418</v>
      </c>
      <c r="G26" s="6" t="s">
        <v>2809</v>
      </c>
      <c r="H26" s="6">
        <v>41.8</v>
      </c>
      <c r="I26" s="6">
        <v>302</v>
      </c>
      <c r="J26" s="6">
        <v>138.41</v>
      </c>
      <c r="K26" s="6">
        <v>0</v>
      </c>
      <c r="L26" s="6">
        <v>1</v>
      </c>
      <c r="M26" s="6">
        <v>32</v>
      </c>
      <c r="N26" s="6">
        <v>24</v>
      </c>
    </row>
    <row r="27" spans="1:14" ht="15.75" customHeight="1" x14ac:dyDescent="0.2">
      <c r="A27" s="6">
        <v>25</v>
      </c>
      <c r="B27" s="6" t="s">
        <v>645</v>
      </c>
      <c r="C27" s="6">
        <v>15</v>
      </c>
      <c r="D27" s="6">
        <v>9</v>
      </c>
      <c r="E27" s="6">
        <v>1</v>
      </c>
      <c r="F27" s="6">
        <v>117</v>
      </c>
      <c r="G27" s="6">
        <v>42</v>
      </c>
      <c r="H27" s="6">
        <v>14.62</v>
      </c>
      <c r="I27" s="6">
        <v>85</v>
      </c>
      <c r="J27" s="6">
        <v>137.63999999999999</v>
      </c>
      <c r="K27" s="6">
        <v>0</v>
      </c>
      <c r="L27" s="6">
        <v>0</v>
      </c>
      <c r="M27" s="6">
        <v>6</v>
      </c>
      <c r="N27" s="6">
        <v>8</v>
      </c>
    </row>
    <row r="28" spans="1:14" ht="15.75" customHeight="1" x14ac:dyDescent="0.2">
      <c r="A28" s="6">
        <v>26</v>
      </c>
      <c r="B28" s="6" t="s">
        <v>653</v>
      </c>
      <c r="C28" s="6">
        <v>7</v>
      </c>
      <c r="D28" s="6">
        <v>7</v>
      </c>
      <c r="E28" s="6">
        <v>0</v>
      </c>
      <c r="F28" s="6">
        <v>288</v>
      </c>
      <c r="G28" s="6">
        <v>99</v>
      </c>
      <c r="H28" s="6">
        <v>41.14</v>
      </c>
      <c r="I28" s="6">
        <v>210</v>
      </c>
      <c r="J28" s="6">
        <v>137.13999999999999</v>
      </c>
      <c r="K28" s="6">
        <v>0</v>
      </c>
      <c r="L28" s="6">
        <v>3</v>
      </c>
      <c r="M28" s="6">
        <v>15</v>
      </c>
      <c r="N28" s="6">
        <v>23</v>
      </c>
    </row>
    <row r="29" spans="1:14" ht="15.75" customHeight="1" x14ac:dyDescent="0.2">
      <c r="A29" s="6">
        <v>27</v>
      </c>
      <c r="B29" s="6" t="s">
        <v>552</v>
      </c>
      <c r="C29" s="6">
        <v>13</v>
      </c>
      <c r="D29" s="6">
        <v>13</v>
      </c>
      <c r="E29" s="6">
        <v>0</v>
      </c>
      <c r="F29" s="6">
        <v>228</v>
      </c>
      <c r="G29" s="6">
        <v>66</v>
      </c>
      <c r="H29" s="6">
        <v>17.53</v>
      </c>
      <c r="I29" s="6">
        <v>167</v>
      </c>
      <c r="J29" s="6">
        <v>136.52000000000001</v>
      </c>
      <c r="K29" s="6">
        <v>0</v>
      </c>
      <c r="L29" s="6">
        <v>2</v>
      </c>
      <c r="M29" s="6">
        <v>27</v>
      </c>
      <c r="N29" s="6">
        <v>8</v>
      </c>
    </row>
    <row r="30" spans="1:14" ht="15.75" customHeight="1" x14ac:dyDescent="0.2">
      <c r="A30" s="6">
        <v>28</v>
      </c>
      <c r="B30" s="6" t="s">
        <v>142</v>
      </c>
      <c r="C30" s="6">
        <v>16</v>
      </c>
      <c r="D30" s="6">
        <v>16</v>
      </c>
      <c r="E30" s="6">
        <v>2</v>
      </c>
      <c r="F30" s="6">
        <v>548</v>
      </c>
      <c r="G30" s="6" t="s">
        <v>2903</v>
      </c>
      <c r="H30" s="6">
        <v>39.14</v>
      </c>
      <c r="I30" s="6">
        <v>407</v>
      </c>
      <c r="J30" s="6">
        <v>134.63999999999999</v>
      </c>
      <c r="K30" s="6">
        <v>0</v>
      </c>
      <c r="L30" s="6">
        <v>4</v>
      </c>
      <c r="M30" s="6">
        <v>52</v>
      </c>
      <c r="N30" s="6">
        <v>14</v>
      </c>
    </row>
    <row r="31" spans="1:14" ht="15.75" customHeight="1" x14ac:dyDescent="0.2">
      <c r="A31" s="6">
        <v>29</v>
      </c>
      <c r="B31" s="6" t="s">
        <v>479</v>
      </c>
      <c r="C31" s="6">
        <v>12</v>
      </c>
      <c r="D31" s="6">
        <v>11</v>
      </c>
      <c r="E31" s="6">
        <v>4</v>
      </c>
      <c r="F31" s="6">
        <v>317</v>
      </c>
      <c r="G31" s="6">
        <v>67</v>
      </c>
      <c r="H31" s="6">
        <v>45.28</v>
      </c>
      <c r="I31" s="6">
        <v>237</v>
      </c>
      <c r="J31" s="6">
        <v>133.75</v>
      </c>
      <c r="K31" s="6">
        <v>0</v>
      </c>
      <c r="L31" s="6">
        <v>3</v>
      </c>
      <c r="M31" s="6">
        <v>26</v>
      </c>
      <c r="N31" s="6">
        <v>10</v>
      </c>
    </row>
    <row r="32" spans="1:14" ht="15.75" customHeight="1" x14ac:dyDescent="0.2">
      <c r="A32" s="6">
        <v>30</v>
      </c>
      <c r="B32" s="6" t="s">
        <v>293</v>
      </c>
      <c r="C32" s="6">
        <v>14</v>
      </c>
      <c r="D32" s="6">
        <v>11</v>
      </c>
      <c r="E32" s="6">
        <v>3</v>
      </c>
      <c r="F32" s="6">
        <v>186</v>
      </c>
      <c r="G32" s="6">
        <v>52</v>
      </c>
      <c r="H32" s="6">
        <v>23.25</v>
      </c>
      <c r="I32" s="6">
        <v>141</v>
      </c>
      <c r="J32" s="6">
        <v>131.91</v>
      </c>
      <c r="K32" s="6">
        <v>0</v>
      </c>
      <c r="L32" s="6">
        <v>1</v>
      </c>
      <c r="M32" s="6">
        <v>12</v>
      </c>
      <c r="N32" s="6">
        <v>12</v>
      </c>
    </row>
    <row r="33" spans="1:14" ht="15.75" customHeight="1" x14ac:dyDescent="0.2">
      <c r="A33" s="6">
        <v>31</v>
      </c>
      <c r="B33" s="6" t="s">
        <v>651</v>
      </c>
      <c r="C33" s="6">
        <v>14</v>
      </c>
      <c r="D33" s="6">
        <v>14</v>
      </c>
      <c r="E33" s="6">
        <v>2</v>
      </c>
      <c r="F33" s="6">
        <v>311</v>
      </c>
      <c r="G33" s="6">
        <v>69</v>
      </c>
      <c r="H33" s="6">
        <v>25.91</v>
      </c>
      <c r="I33" s="6">
        <v>237</v>
      </c>
      <c r="J33" s="6">
        <v>131.22</v>
      </c>
      <c r="K33" s="6">
        <v>0</v>
      </c>
      <c r="L33" s="6">
        <v>3</v>
      </c>
      <c r="M33" s="6">
        <v>32</v>
      </c>
      <c r="N33" s="6">
        <v>9</v>
      </c>
    </row>
    <row r="34" spans="1:14" ht="15.75" customHeight="1" x14ac:dyDescent="0.2">
      <c r="A34" s="6">
        <v>32</v>
      </c>
      <c r="B34" s="6" t="s">
        <v>487</v>
      </c>
      <c r="C34" s="6">
        <v>14</v>
      </c>
      <c r="D34" s="6">
        <v>14</v>
      </c>
      <c r="E34" s="6">
        <v>2</v>
      </c>
      <c r="F34" s="6">
        <v>670</v>
      </c>
      <c r="G34" s="6" t="s">
        <v>2901</v>
      </c>
      <c r="H34" s="6">
        <v>55.83</v>
      </c>
      <c r="I34" s="6">
        <v>518</v>
      </c>
      <c r="J34" s="6">
        <v>129.34</v>
      </c>
      <c r="K34" s="6">
        <v>1</v>
      </c>
      <c r="L34" s="6">
        <v>5</v>
      </c>
      <c r="M34" s="6">
        <v>58</v>
      </c>
      <c r="N34" s="6">
        <v>23</v>
      </c>
    </row>
    <row r="35" spans="1:14" ht="15.75" customHeight="1" x14ac:dyDescent="0.2">
      <c r="A35" s="6">
        <v>33</v>
      </c>
      <c r="B35" s="6" t="s">
        <v>300</v>
      </c>
      <c r="C35" s="6">
        <v>7</v>
      </c>
      <c r="D35" s="6">
        <v>5</v>
      </c>
      <c r="E35" s="6">
        <v>0</v>
      </c>
      <c r="F35" s="6">
        <v>103</v>
      </c>
      <c r="G35" s="6">
        <v>42</v>
      </c>
      <c r="H35" s="6">
        <v>20.6</v>
      </c>
      <c r="I35" s="6">
        <v>80</v>
      </c>
      <c r="J35" s="6">
        <v>128.75</v>
      </c>
      <c r="K35" s="6">
        <v>0</v>
      </c>
      <c r="L35" s="6">
        <v>0</v>
      </c>
      <c r="M35" s="6">
        <v>8</v>
      </c>
      <c r="N35" s="6">
        <v>3</v>
      </c>
    </row>
    <row r="36" spans="1:14" ht="15.75" customHeight="1" x14ac:dyDescent="0.2">
      <c r="A36" s="6">
        <v>34</v>
      </c>
      <c r="B36" s="6" t="s">
        <v>253</v>
      </c>
      <c r="C36" s="6">
        <v>14</v>
      </c>
      <c r="D36" s="6">
        <v>11</v>
      </c>
      <c r="E36" s="6">
        <v>4</v>
      </c>
      <c r="F36" s="6">
        <v>146</v>
      </c>
      <c r="G36" s="6" t="s">
        <v>2889</v>
      </c>
      <c r="H36" s="6">
        <v>20.85</v>
      </c>
      <c r="I36" s="6">
        <v>114</v>
      </c>
      <c r="J36" s="6">
        <v>128.07</v>
      </c>
      <c r="K36" s="6">
        <v>0</v>
      </c>
      <c r="L36" s="6">
        <v>1</v>
      </c>
      <c r="M36" s="6">
        <v>9</v>
      </c>
      <c r="N36" s="6">
        <v>8</v>
      </c>
    </row>
    <row r="37" spans="1:14" ht="15.75" customHeight="1" x14ac:dyDescent="0.2">
      <c r="A37" s="6">
        <v>35</v>
      </c>
      <c r="B37" s="6" t="s">
        <v>647</v>
      </c>
      <c r="C37" s="6">
        <v>12</v>
      </c>
      <c r="D37" s="6">
        <v>12</v>
      </c>
      <c r="E37" s="6">
        <v>0</v>
      </c>
      <c r="F37" s="6">
        <v>332</v>
      </c>
      <c r="G37" s="6">
        <v>80</v>
      </c>
      <c r="H37" s="6">
        <v>27.66</v>
      </c>
      <c r="I37" s="6">
        <v>260</v>
      </c>
      <c r="J37" s="6">
        <v>127.69</v>
      </c>
      <c r="K37" s="6">
        <v>0</v>
      </c>
      <c r="L37" s="6">
        <v>3</v>
      </c>
      <c r="M37" s="6">
        <v>27</v>
      </c>
      <c r="N37" s="6">
        <v>19</v>
      </c>
    </row>
    <row r="38" spans="1:14" ht="15.75" customHeight="1" x14ac:dyDescent="0.2">
      <c r="A38" s="6">
        <v>36</v>
      </c>
      <c r="B38" s="6" t="s">
        <v>220</v>
      </c>
      <c r="C38" s="6">
        <v>16</v>
      </c>
      <c r="D38" s="6">
        <v>15</v>
      </c>
      <c r="E38" s="6">
        <v>2</v>
      </c>
      <c r="F38" s="6">
        <v>425</v>
      </c>
      <c r="G38" s="6" t="s">
        <v>2907</v>
      </c>
      <c r="H38" s="6">
        <v>32.69</v>
      </c>
      <c r="I38" s="6">
        <v>333</v>
      </c>
      <c r="J38" s="6">
        <v>127.62</v>
      </c>
      <c r="K38" s="6">
        <v>0</v>
      </c>
      <c r="L38" s="6">
        <v>3</v>
      </c>
      <c r="M38" s="6">
        <v>35</v>
      </c>
      <c r="N38" s="6">
        <v>18</v>
      </c>
    </row>
    <row r="39" spans="1:14" ht="15.75" customHeight="1" x14ac:dyDescent="0.2">
      <c r="A39" s="6">
        <v>37</v>
      </c>
      <c r="B39" s="6" t="s">
        <v>97</v>
      </c>
      <c r="C39" s="6">
        <v>12</v>
      </c>
      <c r="D39" s="6">
        <v>11</v>
      </c>
      <c r="E39" s="6">
        <v>2</v>
      </c>
      <c r="F39" s="6">
        <v>359</v>
      </c>
      <c r="G39" s="6">
        <v>71</v>
      </c>
      <c r="H39" s="6">
        <v>39.880000000000003</v>
      </c>
      <c r="I39" s="6">
        <v>282</v>
      </c>
      <c r="J39" s="6">
        <v>127.3</v>
      </c>
      <c r="K39" s="6">
        <v>0</v>
      </c>
      <c r="L39" s="6">
        <v>1</v>
      </c>
      <c r="M39" s="6">
        <v>30</v>
      </c>
      <c r="N39" s="6">
        <v>12</v>
      </c>
    </row>
    <row r="40" spans="1:14" ht="15.75" customHeight="1" x14ac:dyDescent="0.2">
      <c r="A40" s="6">
        <v>38</v>
      </c>
      <c r="B40" s="6" t="s">
        <v>274</v>
      </c>
      <c r="C40" s="6">
        <v>11</v>
      </c>
      <c r="D40" s="6">
        <v>11</v>
      </c>
      <c r="E40" s="6">
        <v>1</v>
      </c>
      <c r="F40" s="6">
        <v>230</v>
      </c>
      <c r="G40" s="6">
        <v>81</v>
      </c>
      <c r="H40" s="6">
        <v>23</v>
      </c>
      <c r="I40" s="6">
        <v>181</v>
      </c>
      <c r="J40" s="6">
        <v>127.07</v>
      </c>
      <c r="K40" s="6">
        <v>0</v>
      </c>
      <c r="L40" s="6">
        <v>1</v>
      </c>
      <c r="M40" s="6">
        <v>21</v>
      </c>
      <c r="N40" s="6">
        <v>10</v>
      </c>
    </row>
    <row r="41" spans="1:14" ht="15.75" customHeight="1" x14ac:dyDescent="0.2">
      <c r="A41" s="6">
        <v>39</v>
      </c>
      <c r="B41" s="6" t="s">
        <v>185</v>
      </c>
      <c r="C41" s="6">
        <v>11</v>
      </c>
      <c r="D41" s="6">
        <v>11</v>
      </c>
      <c r="E41" s="6">
        <v>0</v>
      </c>
      <c r="F41" s="6">
        <v>345</v>
      </c>
      <c r="G41" s="6">
        <v>97</v>
      </c>
      <c r="H41" s="6">
        <v>31.36</v>
      </c>
      <c r="I41" s="6">
        <v>272</v>
      </c>
      <c r="J41" s="6">
        <v>126.83</v>
      </c>
      <c r="K41" s="6">
        <v>0</v>
      </c>
      <c r="L41" s="6">
        <v>3</v>
      </c>
      <c r="M41" s="6">
        <v>31</v>
      </c>
      <c r="N41" s="6">
        <v>13</v>
      </c>
    </row>
    <row r="42" spans="1:14" ht="15.75" customHeight="1" x14ac:dyDescent="0.2">
      <c r="A42" s="6">
        <v>40</v>
      </c>
      <c r="B42" s="6" t="s">
        <v>82</v>
      </c>
      <c r="C42" s="6">
        <v>8</v>
      </c>
      <c r="D42" s="6">
        <v>7</v>
      </c>
      <c r="E42" s="6">
        <v>2</v>
      </c>
      <c r="F42" s="6">
        <v>71</v>
      </c>
      <c r="G42" s="6">
        <v>31</v>
      </c>
      <c r="H42" s="6">
        <v>14.2</v>
      </c>
      <c r="I42" s="6">
        <v>56</v>
      </c>
      <c r="J42" s="6">
        <v>126.78</v>
      </c>
      <c r="K42" s="6">
        <v>0</v>
      </c>
      <c r="L42" s="6">
        <v>0</v>
      </c>
      <c r="M42" s="6">
        <v>6</v>
      </c>
      <c r="N42" s="6">
        <v>3</v>
      </c>
    </row>
    <row r="43" spans="1:14" ht="15.75" customHeight="1" x14ac:dyDescent="0.2">
      <c r="A43" s="6">
        <v>41</v>
      </c>
      <c r="B43" s="6" t="s">
        <v>152</v>
      </c>
      <c r="C43" s="6">
        <v>14</v>
      </c>
      <c r="D43" s="6">
        <v>14</v>
      </c>
      <c r="E43" s="6">
        <v>2</v>
      </c>
      <c r="F43" s="6">
        <v>169</v>
      </c>
      <c r="G43" s="6">
        <v>58</v>
      </c>
      <c r="H43" s="6">
        <v>14.08</v>
      </c>
      <c r="I43" s="6">
        <v>134</v>
      </c>
      <c r="J43" s="6">
        <v>126.11</v>
      </c>
      <c r="K43" s="6">
        <v>0</v>
      </c>
      <c r="L43" s="6">
        <v>1</v>
      </c>
      <c r="M43" s="6">
        <v>20</v>
      </c>
      <c r="N43" s="6">
        <v>4</v>
      </c>
    </row>
    <row r="44" spans="1:14" ht="15.75" customHeight="1" x14ac:dyDescent="0.2">
      <c r="A44" s="6">
        <v>42</v>
      </c>
      <c r="B44" s="6" t="s">
        <v>147</v>
      </c>
      <c r="C44" s="6">
        <v>15</v>
      </c>
      <c r="D44" s="6">
        <v>15</v>
      </c>
      <c r="E44" s="6">
        <v>0</v>
      </c>
      <c r="F44" s="6">
        <v>473</v>
      </c>
      <c r="G44" s="6">
        <v>74</v>
      </c>
      <c r="H44" s="6">
        <v>31.53</v>
      </c>
      <c r="I44" s="6">
        <v>379</v>
      </c>
      <c r="J44" s="6">
        <v>124.8</v>
      </c>
      <c r="K44" s="6">
        <v>0</v>
      </c>
      <c r="L44" s="6">
        <v>5</v>
      </c>
      <c r="M44" s="6">
        <v>51</v>
      </c>
      <c r="N44" s="6">
        <v>8</v>
      </c>
    </row>
    <row r="45" spans="1:14" ht="15.75" customHeight="1" x14ac:dyDescent="0.2">
      <c r="A45" s="6">
        <v>43</v>
      </c>
      <c r="B45" s="6" t="s">
        <v>316</v>
      </c>
      <c r="C45" s="6">
        <v>17</v>
      </c>
      <c r="D45" s="6">
        <v>17</v>
      </c>
      <c r="E45" s="6">
        <v>2</v>
      </c>
      <c r="F45" s="6">
        <v>519</v>
      </c>
      <c r="G45" s="6" t="s">
        <v>2806</v>
      </c>
      <c r="H45" s="6">
        <v>34.6</v>
      </c>
      <c r="I45" s="6">
        <v>421</v>
      </c>
      <c r="J45" s="6">
        <v>123.27</v>
      </c>
      <c r="K45" s="6">
        <v>0</v>
      </c>
      <c r="L45" s="6">
        <v>3</v>
      </c>
      <c r="M45" s="6">
        <v>40</v>
      </c>
      <c r="N45" s="6">
        <v>16</v>
      </c>
    </row>
    <row r="46" spans="1:14" ht="15.75" customHeight="1" x14ac:dyDescent="0.2">
      <c r="A46" s="6">
        <v>44</v>
      </c>
      <c r="B46" s="6" t="s">
        <v>313</v>
      </c>
      <c r="C46" s="6">
        <v>11</v>
      </c>
      <c r="D46" s="6">
        <v>9</v>
      </c>
      <c r="E46" s="6">
        <v>2</v>
      </c>
      <c r="F46" s="6">
        <v>129</v>
      </c>
      <c r="G46" s="6" t="s">
        <v>2895</v>
      </c>
      <c r="H46" s="6">
        <v>18.420000000000002</v>
      </c>
      <c r="I46" s="6">
        <v>105</v>
      </c>
      <c r="J46" s="6">
        <v>122.85</v>
      </c>
      <c r="K46" s="6">
        <v>0</v>
      </c>
      <c r="L46" s="6">
        <v>0</v>
      </c>
      <c r="M46" s="6">
        <v>5</v>
      </c>
      <c r="N46" s="6">
        <v>9</v>
      </c>
    </row>
    <row r="47" spans="1:14" ht="15.75" customHeight="1" x14ac:dyDescent="0.2">
      <c r="A47" s="6">
        <v>45</v>
      </c>
      <c r="B47" s="6" t="s">
        <v>641</v>
      </c>
      <c r="C47" s="6">
        <v>15</v>
      </c>
      <c r="D47" s="6">
        <v>15</v>
      </c>
      <c r="E47" s="6">
        <v>4</v>
      </c>
      <c r="F47" s="6">
        <v>466</v>
      </c>
      <c r="G47" s="6" t="s">
        <v>2905</v>
      </c>
      <c r="H47" s="6">
        <v>42.36</v>
      </c>
      <c r="I47" s="6">
        <v>384</v>
      </c>
      <c r="J47" s="6">
        <v>121.35</v>
      </c>
      <c r="K47" s="6">
        <v>0</v>
      </c>
      <c r="L47" s="6">
        <v>3</v>
      </c>
      <c r="M47" s="6">
        <v>23</v>
      </c>
      <c r="N47" s="6">
        <v>11</v>
      </c>
    </row>
    <row r="48" spans="1:14" ht="15.75" customHeight="1" x14ac:dyDescent="0.2">
      <c r="A48" s="6">
        <v>46</v>
      </c>
      <c r="B48" s="6" t="s">
        <v>586</v>
      </c>
      <c r="C48" s="6">
        <v>11</v>
      </c>
      <c r="D48" s="6">
        <v>11</v>
      </c>
      <c r="E48" s="6">
        <v>1</v>
      </c>
      <c r="F48" s="6">
        <v>299</v>
      </c>
      <c r="G48" s="6" t="s">
        <v>2907</v>
      </c>
      <c r="H48" s="6">
        <v>29.9</v>
      </c>
      <c r="I48" s="6">
        <v>247</v>
      </c>
      <c r="J48" s="6">
        <v>121.05</v>
      </c>
      <c r="K48" s="6">
        <v>0</v>
      </c>
      <c r="L48" s="6">
        <v>2</v>
      </c>
      <c r="M48" s="6">
        <v>33</v>
      </c>
      <c r="N48" s="6">
        <v>13</v>
      </c>
    </row>
    <row r="49" spans="1:14" ht="15.75" customHeight="1" x14ac:dyDescent="0.2">
      <c r="A49" s="6">
        <v>47</v>
      </c>
      <c r="B49" s="6" t="s">
        <v>570</v>
      </c>
      <c r="C49" s="6">
        <v>6</v>
      </c>
      <c r="D49" s="6">
        <v>6</v>
      </c>
      <c r="E49" s="6">
        <v>2</v>
      </c>
      <c r="F49" s="6">
        <v>204</v>
      </c>
      <c r="G49" s="6">
        <v>72</v>
      </c>
      <c r="H49" s="6">
        <v>51</v>
      </c>
      <c r="I49" s="6">
        <v>169</v>
      </c>
      <c r="J49" s="6">
        <v>120.71</v>
      </c>
      <c r="K49" s="6">
        <v>0</v>
      </c>
      <c r="L49" s="6">
        <v>3</v>
      </c>
      <c r="M49" s="6">
        <v>16</v>
      </c>
      <c r="N49" s="6">
        <v>6</v>
      </c>
    </row>
    <row r="50" spans="1:14" ht="15.75" customHeight="1" x14ac:dyDescent="0.2">
      <c r="A50" s="6">
        <v>48</v>
      </c>
      <c r="B50" s="6" t="s">
        <v>266</v>
      </c>
      <c r="C50" s="6">
        <v>14</v>
      </c>
      <c r="D50" s="6">
        <v>10</v>
      </c>
      <c r="E50" s="6">
        <v>1</v>
      </c>
      <c r="F50" s="6">
        <v>133</v>
      </c>
      <c r="G50" s="6" t="s">
        <v>2910</v>
      </c>
      <c r="H50" s="6">
        <v>14.77</v>
      </c>
      <c r="I50" s="6">
        <v>111</v>
      </c>
      <c r="J50" s="6">
        <v>119.81</v>
      </c>
      <c r="K50" s="6">
        <v>0</v>
      </c>
      <c r="L50" s="6">
        <v>1</v>
      </c>
      <c r="M50" s="6">
        <v>9</v>
      </c>
      <c r="N50" s="6">
        <v>4</v>
      </c>
    </row>
    <row r="51" spans="1:14" ht="15.75" customHeight="1" x14ac:dyDescent="0.2">
      <c r="A51" s="6">
        <v>49</v>
      </c>
      <c r="B51" s="6" t="s">
        <v>288</v>
      </c>
      <c r="C51" s="6">
        <v>12</v>
      </c>
      <c r="D51" s="6">
        <v>12</v>
      </c>
      <c r="E51" s="6">
        <v>0</v>
      </c>
      <c r="F51" s="6">
        <v>196</v>
      </c>
      <c r="G51" s="6">
        <v>41</v>
      </c>
      <c r="H51" s="6">
        <v>16.329999999999998</v>
      </c>
      <c r="I51" s="6">
        <v>164</v>
      </c>
      <c r="J51" s="6">
        <v>119.51</v>
      </c>
      <c r="K51" s="6">
        <v>0</v>
      </c>
      <c r="L51" s="6">
        <v>0</v>
      </c>
      <c r="M51" s="6">
        <v>19</v>
      </c>
      <c r="N51" s="6">
        <v>7</v>
      </c>
    </row>
    <row r="52" spans="1:14" ht="15.75" customHeight="1" x14ac:dyDescent="0.2">
      <c r="A52" s="6">
        <v>50</v>
      </c>
      <c r="B52" s="6" t="s">
        <v>219</v>
      </c>
      <c r="C52" s="6">
        <v>7</v>
      </c>
      <c r="D52" s="6">
        <v>7</v>
      </c>
      <c r="E52" s="6">
        <v>1</v>
      </c>
      <c r="F52" s="6">
        <v>130</v>
      </c>
      <c r="G52" s="6" t="s">
        <v>2812</v>
      </c>
      <c r="H52" s="6">
        <v>21.66</v>
      </c>
      <c r="I52" s="6">
        <v>109</v>
      </c>
      <c r="J52" s="6">
        <v>119.26</v>
      </c>
      <c r="K52" s="6">
        <v>0</v>
      </c>
      <c r="L52" s="6">
        <v>1</v>
      </c>
      <c r="M52" s="6">
        <v>10</v>
      </c>
      <c r="N52" s="6">
        <v>4</v>
      </c>
    </row>
    <row r="53" spans="1:14" ht="15.75" customHeight="1" x14ac:dyDescent="0.2">
      <c r="A53" s="6">
        <v>51</v>
      </c>
      <c r="B53" s="6" t="s">
        <v>202</v>
      </c>
      <c r="C53" s="6">
        <v>16</v>
      </c>
      <c r="D53" s="6">
        <v>12</v>
      </c>
      <c r="E53" s="6">
        <v>6</v>
      </c>
      <c r="F53" s="6">
        <v>109</v>
      </c>
      <c r="G53" s="6">
        <v>34</v>
      </c>
      <c r="H53" s="6">
        <v>18.16</v>
      </c>
      <c r="I53" s="6">
        <v>92</v>
      </c>
      <c r="J53" s="6">
        <v>118.47</v>
      </c>
      <c r="K53" s="6">
        <v>0</v>
      </c>
      <c r="L53" s="6">
        <v>0</v>
      </c>
      <c r="M53" s="6">
        <v>9</v>
      </c>
      <c r="N53" s="6">
        <v>5</v>
      </c>
    </row>
    <row r="54" spans="1:14" ht="15.75" customHeight="1" x14ac:dyDescent="0.2">
      <c r="A54" s="6">
        <v>52</v>
      </c>
      <c r="B54" s="6" t="s">
        <v>597</v>
      </c>
      <c r="C54" s="6">
        <v>14</v>
      </c>
      <c r="D54" s="6">
        <v>14</v>
      </c>
      <c r="E54" s="6">
        <v>1</v>
      </c>
      <c r="F54" s="6">
        <v>440</v>
      </c>
      <c r="G54" s="6" t="s">
        <v>2810</v>
      </c>
      <c r="H54" s="6">
        <v>33.840000000000003</v>
      </c>
      <c r="I54" s="6">
        <v>373</v>
      </c>
      <c r="J54" s="6">
        <v>117.96</v>
      </c>
      <c r="K54" s="6">
        <v>0</v>
      </c>
      <c r="L54" s="6">
        <v>3</v>
      </c>
      <c r="M54" s="6">
        <v>44</v>
      </c>
      <c r="N54" s="6">
        <v>9</v>
      </c>
    </row>
    <row r="55" spans="1:14" ht="15.75" customHeight="1" x14ac:dyDescent="0.2">
      <c r="A55" s="6">
        <v>53</v>
      </c>
      <c r="B55" s="6" t="s">
        <v>347</v>
      </c>
      <c r="C55" s="6">
        <v>15</v>
      </c>
      <c r="D55" s="6">
        <v>9</v>
      </c>
      <c r="E55" s="6">
        <v>3</v>
      </c>
      <c r="F55" s="6">
        <v>111</v>
      </c>
      <c r="G55" s="6">
        <v>30</v>
      </c>
      <c r="H55" s="6">
        <v>18.5</v>
      </c>
      <c r="I55" s="6">
        <v>95</v>
      </c>
      <c r="J55" s="6">
        <v>116.84</v>
      </c>
      <c r="K55" s="6">
        <v>0</v>
      </c>
      <c r="L55" s="6">
        <v>0</v>
      </c>
      <c r="M55" s="6">
        <v>10</v>
      </c>
      <c r="N55" s="6">
        <v>2</v>
      </c>
    </row>
    <row r="56" spans="1:14" ht="15.75" customHeight="1" x14ac:dyDescent="0.2">
      <c r="A56" s="6">
        <v>54</v>
      </c>
      <c r="B56" s="6" t="s">
        <v>643</v>
      </c>
      <c r="C56" s="6">
        <v>14</v>
      </c>
      <c r="D56" s="6">
        <v>12</v>
      </c>
      <c r="E56" s="6">
        <v>4</v>
      </c>
      <c r="F56" s="6">
        <v>200</v>
      </c>
      <c r="G56" s="6" t="s">
        <v>2892</v>
      </c>
      <c r="H56" s="6">
        <v>25</v>
      </c>
      <c r="I56" s="6">
        <v>172</v>
      </c>
      <c r="J56" s="6">
        <v>116.27</v>
      </c>
      <c r="K56" s="6">
        <v>0</v>
      </c>
      <c r="L56" s="6">
        <v>0</v>
      </c>
      <c r="M56" s="6">
        <v>16</v>
      </c>
      <c r="N56" s="6">
        <v>7</v>
      </c>
    </row>
    <row r="57" spans="1:14" ht="15.75" customHeight="1" x14ac:dyDescent="0.2">
      <c r="A57" s="6">
        <v>55</v>
      </c>
      <c r="B57" s="6" t="s">
        <v>193</v>
      </c>
      <c r="C57" s="6">
        <v>17</v>
      </c>
      <c r="D57" s="6">
        <v>8</v>
      </c>
      <c r="E57" s="6">
        <v>4</v>
      </c>
      <c r="F57" s="6">
        <v>56</v>
      </c>
      <c r="G57" s="6" t="s">
        <v>2899</v>
      </c>
      <c r="H57" s="6">
        <v>14</v>
      </c>
      <c r="I57" s="6">
        <v>49</v>
      </c>
      <c r="J57" s="6">
        <v>114.28</v>
      </c>
      <c r="K57" s="6">
        <v>0</v>
      </c>
      <c r="L57" s="6">
        <v>0</v>
      </c>
      <c r="M57" s="6">
        <v>4</v>
      </c>
      <c r="N57" s="6">
        <v>2</v>
      </c>
    </row>
    <row r="58" spans="1:14" ht="15.75" customHeight="1" x14ac:dyDescent="0.2">
      <c r="A58" s="6">
        <v>56</v>
      </c>
      <c r="B58" s="6" t="s">
        <v>566</v>
      </c>
      <c r="C58" s="6">
        <v>14</v>
      </c>
      <c r="D58" s="6">
        <v>14</v>
      </c>
      <c r="E58" s="6">
        <v>3</v>
      </c>
      <c r="F58" s="6">
        <v>343</v>
      </c>
      <c r="G58" s="6">
        <v>56</v>
      </c>
      <c r="H58" s="6">
        <v>31.18</v>
      </c>
      <c r="I58" s="6">
        <v>301</v>
      </c>
      <c r="J58" s="6">
        <v>113.95</v>
      </c>
      <c r="K58" s="6">
        <v>0</v>
      </c>
      <c r="L58" s="6">
        <v>1</v>
      </c>
      <c r="M58" s="6">
        <v>31</v>
      </c>
      <c r="N58" s="6">
        <v>9</v>
      </c>
    </row>
    <row r="59" spans="1:14" ht="15.75" customHeight="1" x14ac:dyDescent="0.2">
      <c r="A59" s="6">
        <v>57</v>
      </c>
      <c r="B59" s="6" t="s">
        <v>287</v>
      </c>
      <c r="C59" s="6">
        <v>12</v>
      </c>
      <c r="D59" s="6">
        <v>8</v>
      </c>
      <c r="E59" s="6">
        <v>1</v>
      </c>
      <c r="F59" s="6">
        <v>86</v>
      </c>
      <c r="G59" s="6" t="s">
        <v>2820</v>
      </c>
      <c r="H59" s="6">
        <v>12.28</v>
      </c>
      <c r="I59" s="6">
        <v>77</v>
      </c>
      <c r="J59" s="6">
        <v>111.68</v>
      </c>
      <c r="K59" s="6">
        <v>0</v>
      </c>
      <c r="L59" s="6">
        <v>0</v>
      </c>
      <c r="M59" s="6">
        <v>6</v>
      </c>
      <c r="N59" s="6">
        <v>3</v>
      </c>
    </row>
    <row r="60" spans="1:14" ht="15.75" customHeight="1" x14ac:dyDescent="0.2">
      <c r="A60" s="6">
        <v>58</v>
      </c>
      <c r="B60" s="6" t="s">
        <v>70</v>
      </c>
      <c r="C60" s="6">
        <v>12</v>
      </c>
      <c r="D60" s="6">
        <v>12</v>
      </c>
      <c r="E60" s="6">
        <v>0</v>
      </c>
      <c r="F60" s="6">
        <v>268</v>
      </c>
      <c r="G60" s="6">
        <v>52</v>
      </c>
      <c r="H60" s="6">
        <v>22.33</v>
      </c>
      <c r="I60" s="6">
        <v>241</v>
      </c>
      <c r="J60" s="6">
        <v>111.2</v>
      </c>
      <c r="K60" s="6">
        <v>0</v>
      </c>
      <c r="L60" s="6">
        <v>1</v>
      </c>
      <c r="M60" s="6">
        <v>28</v>
      </c>
      <c r="N60" s="6">
        <v>8</v>
      </c>
    </row>
    <row r="61" spans="1:14" ht="15.75" customHeight="1" x14ac:dyDescent="0.2">
      <c r="A61" s="6">
        <v>59</v>
      </c>
      <c r="B61" s="6" t="s">
        <v>87</v>
      </c>
      <c r="C61" s="6">
        <v>9</v>
      </c>
      <c r="D61" s="6">
        <v>8</v>
      </c>
      <c r="E61" s="6">
        <v>0</v>
      </c>
      <c r="F61" s="6">
        <v>113</v>
      </c>
      <c r="G61" s="6">
        <v>60</v>
      </c>
      <c r="H61" s="6">
        <v>14.12</v>
      </c>
      <c r="I61" s="6">
        <v>107</v>
      </c>
      <c r="J61" s="6">
        <v>105.6</v>
      </c>
      <c r="K61" s="6">
        <v>0</v>
      </c>
      <c r="L61" s="6">
        <v>1</v>
      </c>
      <c r="M61" s="6">
        <v>12</v>
      </c>
      <c r="N61" s="6">
        <v>2</v>
      </c>
    </row>
    <row r="62" spans="1:14" ht="15.75" customHeight="1" x14ac:dyDescent="0.2">
      <c r="A62" s="6">
        <v>60</v>
      </c>
      <c r="B62" s="6" t="s">
        <v>163</v>
      </c>
      <c r="C62" s="6">
        <v>13</v>
      </c>
      <c r="D62" s="6">
        <v>11</v>
      </c>
      <c r="E62" s="6">
        <v>4</v>
      </c>
      <c r="F62" s="6">
        <v>108</v>
      </c>
      <c r="G62" s="6">
        <v>32</v>
      </c>
      <c r="H62" s="6">
        <v>15.42</v>
      </c>
      <c r="I62" s="6">
        <v>106</v>
      </c>
      <c r="J62" s="6">
        <v>101.88</v>
      </c>
      <c r="K62" s="6">
        <v>0</v>
      </c>
      <c r="L62" s="6">
        <v>0</v>
      </c>
      <c r="M62" s="6">
        <v>9</v>
      </c>
      <c r="N62" s="6">
        <v>0</v>
      </c>
    </row>
    <row r="63" spans="1:14" ht="15.75" customHeight="1" x14ac:dyDescent="0.2">
      <c r="A63" s="6">
        <v>61</v>
      </c>
      <c r="B63" s="6" t="s">
        <v>669</v>
      </c>
      <c r="C63" s="6">
        <v>5</v>
      </c>
      <c r="D63" s="6">
        <v>5</v>
      </c>
      <c r="E63" s="6">
        <v>1</v>
      </c>
      <c r="F63" s="6">
        <v>78</v>
      </c>
      <c r="G63" s="6">
        <v>33</v>
      </c>
      <c r="H63" s="6">
        <v>19.5</v>
      </c>
      <c r="I63" s="6">
        <v>77</v>
      </c>
      <c r="J63" s="6">
        <v>101.29</v>
      </c>
      <c r="K63" s="6">
        <v>0</v>
      </c>
      <c r="L63" s="6">
        <v>0</v>
      </c>
      <c r="M63" s="6">
        <v>9</v>
      </c>
      <c r="N63" s="6">
        <v>1</v>
      </c>
    </row>
    <row r="64" spans="1:14" ht="15.75" customHeight="1" x14ac:dyDescent="0.2">
      <c r="A64" s="6">
        <v>62</v>
      </c>
      <c r="B64" s="6" t="s">
        <v>343</v>
      </c>
      <c r="C64" s="6">
        <v>7</v>
      </c>
      <c r="D64" s="6">
        <v>5</v>
      </c>
      <c r="E64" s="6">
        <v>1</v>
      </c>
      <c r="F64" s="6">
        <v>97</v>
      </c>
      <c r="G64" s="6" t="s">
        <v>2911</v>
      </c>
      <c r="H64" s="6">
        <v>24.25</v>
      </c>
      <c r="I64" s="6">
        <v>96</v>
      </c>
      <c r="J64" s="6">
        <v>101.04</v>
      </c>
      <c r="K64" s="6">
        <v>0</v>
      </c>
      <c r="L64" s="6">
        <v>1</v>
      </c>
      <c r="M64" s="6">
        <v>10</v>
      </c>
      <c r="N64" s="6">
        <v>1</v>
      </c>
    </row>
    <row r="65" spans="1:14" ht="15.75" customHeight="1" x14ac:dyDescent="0.2">
      <c r="A65" s="6">
        <v>63</v>
      </c>
      <c r="B65" s="6" t="s">
        <v>200</v>
      </c>
      <c r="C65" s="6">
        <v>8</v>
      </c>
      <c r="D65" s="6">
        <v>5</v>
      </c>
      <c r="E65" s="6">
        <v>2</v>
      </c>
      <c r="F65" s="6">
        <v>62</v>
      </c>
      <c r="G65" s="6">
        <v>26</v>
      </c>
      <c r="H65" s="6">
        <v>20.66</v>
      </c>
      <c r="I65" s="6">
        <v>66</v>
      </c>
      <c r="J65" s="6">
        <v>93.93</v>
      </c>
      <c r="K65" s="6">
        <v>0</v>
      </c>
      <c r="L65" s="6">
        <v>0</v>
      </c>
      <c r="M65" s="6">
        <v>7</v>
      </c>
      <c r="N65" s="6">
        <v>0</v>
      </c>
    </row>
    <row r="66" spans="1:14" ht="15.75" customHeight="1" x14ac:dyDescent="0.2">
      <c r="A66" s="6">
        <v>64</v>
      </c>
      <c r="B66" s="6" t="s">
        <v>663</v>
      </c>
      <c r="C66" s="6">
        <v>8</v>
      </c>
      <c r="D66" s="6">
        <v>5</v>
      </c>
      <c r="E66" s="6">
        <v>5</v>
      </c>
      <c r="F66" s="6">
        <v>71</v>
      </c>
      <c r="G66" s="6" t="s">
        <v>2834</v>
      </c>
      <c r="H66" s="6">
        <v>0</v>
      </c>
      <c r="I66" s="6">
        <v>80</v>
      </c>
      <c r="J66" s="6">
        <v>88.75</v>
      </c>
      <c r="K66" s="6">
        <v>0</v>
      </c>
      <c r="L66" s="6">
        <v>0</v>
      </c>
      <c r="M66" s="6">
        <v>8</v>
      </c>
      <c r="N66" s="6">
        <v>0</v>
      </c>
    </row>
    <row r="67" spans="1:14" ht="15.75" customHeight="1" x14ac:dyDescent="0.2"/>
    <row r="68" spans="1:14" ht="15.75" customHeight="1" x14ac:dyDescent="0.2"/>
    <row r="69" spans="1:14" ht="15.75" customHeight="1" x14ac:dyDescent="0.2"/>
    <row r="70" spans="1:14" ht="15.75" customHeight="1" x14ac:dyDescent="0.2"/>
    <row r="71" spans="1:14" ht="15.75" customHeight="1" x14ac:dyDescent="0.2"/>
    <row r="72" spans="1:14" ht="15.75" customHeight="1" x14ac:dyDescent="0.2"/>
    <row r="73" spans="1:14" ht="15.75" customHeight="1" x14ac:dyDescent="0.2"/>
    <row r="74" spans="1:14" ht="15.75" customHeight="1" x14ac:dyDescent="0.2"/>
    <row r="75" spans="1:14" ht="15.75" customHeight="1" x14ac:dyDescent="0.2"/>
    <row r="76" spans="1:14" ht="15.75" customHeight="1" x14ac:dyDescent="0.2"/>
    <row r="77" spans="1:14" ht="15.75" customHeight="1" x14ac:dyDescent="0.2"/>
    <row r="78" spans="1:14" ht="15.75" customHeight="1" x14ac:dyDescent="0.2"/>
    <row r="79" spans="1:14" ht="15.75" customHeight="1" x14ac:dyDescent="0.2"/>
    <row r="80" spans="1:1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1400-000000000000}"/>
    <hyperlink ref="B1" location="IPL - Batsman Database (20-22)!A1" display="Batsman DB" xr:uid="{00000000-0004-0000-1400-000001000000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4B083"/>
  </sheetPr>
  <dimension ref="A1:M1000"/>
  <sheetViews>
    <sheetView workbookViewId="0">
      <selection activeCell="B80" sqref="B80"/>
    </sheetView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3" x14ac:dyDescent="0.2">
      <c r="A1" s="31" t="s">
        <v>2790</v>
      </c>
      <c r="B1" s="32" t="s">
        <v>2847</v>
      </c>
    </row>
    <row r="2" spans="1:13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2848</v>
      </c>
      <c r="F2" s="6" t="s">
        <v>2796</v>
      </c>
      <c r="G2" s="6" t="s">
        <v>2849</v>
      </c>
      <c r="H2" s="6" t="s">
        <v>2850</v>
      </c>
      <c r="I2" s="6" t="s">
        <v>2798</v>
      </c>
      <c r="J2" s="6" t="s">
        <v>2851</v>
      </c>
      <c r="K2" s="6" t="s">
        <v>2800</v>
      </c>
      <c r="L2" s="6" t="s">
        <v>2852</v>
      </c>
      <c r="M2" s="6" t="s">
        <v>2853</v>
      </c>
    </row>
    <row r="3" spans="1:13" x14ac:dyDescent="0.2">
      <c r="A3" s="6">
        <v>1</v>
      </c>
      <c r="B3" s="6" t="s">
        <v>193</v>
      </c>
      <c r="C3" s="6">
        <v>17</v>
      </c>
      <c r="D3" s="6">
        <v>17</v>
      </c>
      <c r="E3" s="6">
        <v>65</v>
      </c>
      <c r="F3" s="6">
        <v>548</v>
      </c>
      <c r="G3" s="6">
        <v>30</v>
      </c>
      <c r="H3" s="35">
        <v>44287</v>
      </c>
      <c r="I3" s="6">
        <v>18.260000000000002</v>
      </c>
      <c r="J3" s="6">
        <v>8.34</v>
      </c>
      <c r="K3" s="6">
        <v>13.13</v>
      </c>
      <c r="L3" s="6">
        <v>2</v>
      </c>
      <c r="M3" s="6">
        <v>0</v>
      </c>
    </row>
    <row r="4" spans="1:13" x14ac:dyDescent="0.2">
      <c r="A4" s="6">
        <v>2</v>
      </c>
      <c r="B4" s="6" t="s">
        <v>464</v>
      </c>
      <c r="C4" s="6">
        <v>15</v>
      </c>
      <c r="D4" s="6">
        <v>15</v>
      </c>
      <c r="E4" s="6">
        <v>60</v>
      </c>
      <c r="F4" s="6">
        <v>404</v>
      </c>
      <c r="G4" s="6">
        <v>27</v>
      </c>
      <c r="H4" s="35">
        <v>41730</v>
      </c>
      <c r="I4" s="6">
        <v>14.96</v>
      </c>
      <c r="J4" s="6">
        <v>6.73</v>
      </c>
      <c r="K4" s="6">
        <v>13.33</v>
      </c>
      <c r="L4" s="6">
        <v>2</v>
      </c>
      <c r="M4" s="6">
        <v>0</v>
      </c>
    </row>
    <row r="5" spans="1:13" x14ac:dyDescent="0.2">
      <c r="A5" s="6">
        <v>3</v>
      </c>
      <c r="B5" s="6" t="s">
        <v>333</v>
      </c>
      <c r="C5" s="6">
        <v>15</v>
      </c>
      <c r="D5" s="6">
        <v>15</v>
      </c>
      <c r="E5" s="6">
        <v>57</v>
      </c>
      <c r="F5" s="6">
        <v>457</v>
      </c>
      <c r="G5" s="6">
        <v>25</v>
      </c>
      <c r="H5" s="35">
        <v>43191</v>
      </c>
      <c r="I5" s="6">
        <v>18.28</v>
      </c>
      <c r="J5" s="6">
        <v>7.97</v>
      </c>
      <c r="K5" s="6">
        <v>13.76</v>
      </c>
      <c r="L5" s="6">
        <v>1</v>
      </c>
      <c r="M5" s="6">
        <v>0</v>
      </c>
    </row>
    <row r="6" spans="1:13" x14ac:dyDescent="0.2">
      <c r="A6" s="6">
        <v>4</v>
      </c>
      <c r="B6" s="6" t="s">
        <v>385</v>
      </c>
      <c r="C6" s="6">
        <v>16</v>
      </c>
      <c r="D6" s="6">
        <v>16</v>
      </c>
      <c r="E6" s="6">
        <v>61</v>
      </c>
      <c r="F6" s="6">
        <v>512</v>
      </c>
      <c r="G6" s="6">
        <v>22</v>
      </c>
      <c r="H6" s="35">
        <v>12114</v>
      </c>
      <c r="I6" s="6">
        <v>23.27</v>
      </c>
      <c r="J6" s="6">
        <v>8.39</v>
      </c>
      <c r="K6" s="6">
        <v>16.63</v>
      </c>
      <c r="L6" s="6">
        <v>0</v>
      </c>
      <c r="M6" s="6">
        <v>0</v>
      </c>
    </row>
    <row r="7" spans="1:13" x14ac:dyDescent="0.2">
      <c r="A7" s="6">
        <v>5</v>
      </c>
      <c r="B7" s="6" t="s">
        <v>354</v>
      </c>
      <c r="C7" s="6">
        <v>15</v>
      </c>
      <c r="D7" s="6">
        <v>15</v>
      </c>
      <c r="E7" s="6">
        <v>57</v>
      </c>
      <c r="F7" s="6">
        <v>405</v>
      </c>
      <c r="G7" s="6">
        <v>21</v>
      </c>
      <c r="H7" s="35">
        <v>45748</v>
      </c>
      <c r="I7" s="6">
        <v>19.28</v>
      </c>
      <c r="J7" s="6">
        <v>7.08</v>
      </c>
      <c r="K7" s="6">
        <v>16.329999999999998</v>
      </c>
      <c r="L7" s="6">
        <v>0</v>
      </c>
      <c r="M7" s="6">
        <v>0</v>
      </c>
    </row>
    <row r="8" spans="1:13" x14ac:dyDescent="0.2">
      <c r="A8" s="6">
        <v>6</v>
      </c>
      <c r="B8" s="6" t="s">
        <v>231</v>
      </c>
      <c r="C8" s="6">
        <v>14</v>
      </c>
      <c r="D8" s="6">
        <v>14</v>
      </c>
      <c r="E8" s="6">
        <v>53</v>
      </c>
      <c r="F8" s="6">
        <v>460</v>
      </c>
      <c r="G8" s="6">
        <v>20</v>
      </c>
      <c r="H8" s="35">
        <v>42064</v>
      </c>
      <c r="I8" s="6">
        <v>23</v>
      </c>
      <c r="J8" s="6">
        <v>8.57</v>
      </c>
      <c r="K8" s="6">
        <v>16.100000000000001</v>
      </c>
      <c r="L8" s="6">
        <v>0</v>
      </c>
      <c r="M8" s="6">
        <v>0</v>
      </c>
    </row>
    <row r="9" spans="1:13" x14ac:dyDescent="0.2">
      <c r="A9" s="6">
        <v>7</v>
      </c>
      <c r="B9" s="6" t="s">
        <v>184</v>
      </c>
      <c r="C9" s="6">
        <v>14</v>
      </c>
      <c r="D9" s="6">
        <v>14</v>
      </c>
      <c r="E9" s="6">
        <v>55</v>
      </c>
      <c r="F9" s="6">
        <v>365</v>
      </c>
      <c r="G9" s="6">
        <v>20</v>
      </c>
      <c r="H9" s="35">
        <v>42064</v>
      </c>
      <c r="I9" s="6">
        <v>18.25</v>
      </c>
      <c r="J9" s="6">
        <v>6.55</v>
      </c>
      <c r="K9" s="6">
        <v>16.7</v>
      </c>
      <c r="L9" s="6">
        <v>0</v>
      </c>
      <c r="M9" s="6">
        <v>0</v>
      </c>
    </row>
    <row r="10" spans="1:13" x14ac:dyDescent="0.2">
      <c r="A10" s="6">
        <v>8</v>
      </c>
      <c r="B10" s="6" t="s">
        <v>642</v>
      </c>
      <c r="C10" s="6">
        <v>16</v>
      </c>
      <c r="D10" s="6">
        <v>16</v>
      </c>
      <c r="E10" s="6">
        <v>64</v>
      </c>
      <c r="F10" s="6">
        <v>344</v>
      </c>
      <c r="G10" s="6">
        <v>20</v>
      </c>
      <c r="H10" s="35">
        <v>43525</v>
      </c>
      <c r="I10" s="6">
        <v>17.2</v>
      </c>
      <c r="J10" s="6">
        <v>5.37</v>
      </c>
      <c r="K10" s="6">
        <v>19.2</v>
      </c>
      <c r="L10" s="6">
        <v>0</v>
      </c>
      <c r="M10" s="6">
        <v>0</v>
      </c>
    </row>
    <row r="11" spans="1:13" x14ac:dyDescent="0.2">
      <c r="A11" s="6">
        <v>9</v>
      </c>
      <c r="B11" s="6" t="s">
        <v>340</v>
      </c>
      <c r="C11" s="6">
        <v>13</v>
      </c>
      <c r="D11" s="6">
        <v>13</v>
      </c>
      <c r="E11" s="6">
        <v>52</v>
      </c>
      <c r="F11" s="6">
        <v>356</v>
      </c>
      <c r="G11" s="6">
        <v>17</v>
      </c>
      <c r="H11" s="35">
        <v>43952</v>
      </c>
      <c r="I11" s="6">
        <v>20.94</v>
      </c>
      <c r="J11" s="6">
        <v>6.84</v>
      </c>
      <c r="K11" s="6">
        <v>18.350000000000001</v>
      </c>
      <c r="L11" s="6">
        <v>0</v>
      </c>
      <c r="M11" s="6">
        <v>1</v>
      </c>
    </row>
    <row r="12" spans="1:13" x14ac:dyDescent="0.2">
      <c r="A12" s="6">
        <v>10</v>
      </c>
      <c r="B12" s="6" t="s">
        <v>609</v>
      </c>
      <c r="C12" s="6">
        <v>16</v>
      </c>
      <c r="D12" s="6">
        <v>16</v>
      </c>
      <c r="E12" s="6">
        <v>63</v>
      </c>
      <c r="F12" s="6">
        <v>504</v>
      </c>
      <c r="G12" s="6">
        <v>16</v>
      </c>
      <c r="H12" s="35">
        <v>45323</v>
      </c>
      <c r="I12" s="6">
        <v>31.5</v>
      </c>
      <c r="J12" s="6">
        <v>8.02</v>
      </c>
      <c r="K12" s="6">
        <v>23.56</v>
      </c>
      <c r="L12" s="6">
        <v>0</v>
      </c>
      <c r="M12" s="6">
        <v>0</v>
      </c>
    </row>
    <row r="13" spans="1:13" x14ac:dyDescent="0.2">
      <c r="A13" s="6">
        <v>11</v>
      </c>
      <c r="B13" s="6" t="s">
        <v>272</v>
      </c>
      <c r="C13" s="6">
        <v>15</v>
      </c>
      <c r="D13" s="6">
        <v>15</v>
      </c>
      <c r="E13" s="6">
        <v>53</v>
      </c>
      <c r="F13" s="6">
        <v>433</v>
      </c>
      <c r="G13" s="6">
        <v>15</v>
      </c>
      <c r="H13" s="35">
        <v>46478</v>
      </c>
      <c r="I13" s="6">
        <v>28.86</v>
      </c>
      <c r="J13" s="6">
        <v>8.16</v>
      </c>
      <c r="K13" s="6">
        <v>21.2</v>
      </c>
      <c r="L13" s="6">
        <v>0</v>
      </c>
      <c r="M13" s="6">
        <v>0</v>
      </c>
    </row>
    <row r="14" spans="1:13" x14ac:dyDescent="0.2">
      <c r="A14" s="6">
        <v>12</v>
      </c>
      <c r="B14" s="6" t="s">
        <v>178</v>
      </c>
      <c r="C14" s="6">
        <v>7</v>
      </c>
      <c r="D14" s="6">
        <v>7</v>
      </c>
      <c r="E14" s="6">
        <v>28</v>
      </c>
      <c r="F14" s="6">
        <v>233</v>
      </c>
      <c r="G14" s="6">
        <v>14</v>
      </c>
      <c r="H14" s="35">
        <v>19085</v>
      </c>
      <c r="I14" s="6">
        <v>16.64</v>
      </c>
      <c r="J14" s="6">
        <v>8.32</v>
      </c>
      <c r="K14" s="6">
        <v>12</v>
      </c>
      <c r="L14" s="6">
        <v>0</v>
      </c>
      <c r="M14" s="6">
        <v>0</v>
      </c>
    </row>
    <row r="15" spans="1:13" x14ac:dyDescent="0.2">
      <c r="A15" s="6">
        <v>13</v>
      </c>
      <c r="B15" s="6" t="s">
        <v>295</v>
      </c>
      <c r="C15" s="6">
        <v>13</v>
      </c>
      <c r="D15" s="6">
        <v>13</v>
      </c>
      <c r="E15" s="6">
        <v>52</v>
      </c>
      <c r="F15" s="6">
        <v>374</v>
      </c>
      <c r="G15" s="6">
        <v>14</v>
      </c>
      <c r="H15" s="35">
        <v>43922</v>
      </c>
      <c r="I15" s="6">
        <v>26.71</v>
      </c>
      <c r="J15" s="6">
        <v>7.19</v>
      </c>
      <c r="K15" s="6">
        <v>22.28</v>
      </c>
      <c r="L15" s="6">
        <v>0</v>
      </c>
      <c r="M15" s="6">
        <v>0</v>
      </c>
    </row>
    <row r="16" spans="1:13" x14ac:dyDescent="0.2">
      <c r="A16" s="6">
        <v>14</v>
      </c>
      <c r="B16" s="6" t="s">
        <v>222</v>
      </c>
      <c r="C16" s="6">
        <v>17</v>
      </c>
      <c r="D16" s="6">
        <v>13</v>
      </c>
      <c r="E16" s="6">
        <v>29</v>
      </c>
      <c r="F16" s="6">
        <v>283</v>
      </c>
      <c r="G16" s="6">
        <v>13</v>
      </c>
      <c r="H16" s="35">
        <v>42095</v>
      </c>
      <c r="I16" s="6">
        <v>21.76</v>
      </c>
      <c r="J16" s="6">
        <v>9.5299999999999994</v>
      </c>
      <c r="K16" s="6">
        <v>13.69</v>
      </c>
      <c r="L16" s="6">
        <v>0</v>
      </c>
      <c r="M16" s="6">
        <v>0</v>
      </c>
    </row>
    <row r="17" spans="1:13" x14ac:dyDescent="0.2">
      <c r="A17" s="6">
        <v>15</v>
      </c>
      <c r="B17" s="6" t="s">
        <v>563</v>
      </c>
      <c r="C17" s="6">
        <v>15</v>
      </c>
      <c r="D17" s="6">
        <v>15</v>
      </c>
      <c r="E17" s="6">
        <v>51</v>
      </c>
      <c r="F17" s="6">
        <v>391</v>
      </c>
      <c r="G17" s="6">
        <v>13</v>
      </c>
      <c r="H17" s="35">
        <v>12510</v>
      </c>
      <c r="I17" s="6">
        <v>30.07</v>
      </c>
      <c r="J17" s="6">
        <v>7.66</v>
      </c>
      <c r="K17" s="6">
        <v>23.53</v>
      </c>
      <c r="L17" s="6">
        <v>0</v>
      </c>
      <c r="M17" s="6">
        <v>0</v>
      </c>
    </row>
    <row r="18" spans="1:13" x14ac:dyDescent="0.2">
      <c r="A18" s="6">
        <v>16</v>
      </c>
      <c r="B18" s="6" t="s">
        <v>293</v>
      </c>
      <c r="C18" s="6">
        <v>14</v>
      </c>
      <c r="D18" s="6">
        <v>13</v>
      </c>
      <c r="E18" s="6">
        <v>42</v>
      </c>
      <c r="F18" s="6">
        <v>344</v>
      </c>
      <c r="G18" s="6">
        <v>13</v>
      </c>
      <c r="H18" s="33">
        <v>44869</v>
      </c>
      <c r="I18" s="6">
        <v>26.46</v>
      </c>
      <c r="J18" s="6">
        <v>8.19</v>
      </c>
      <c r="K18" s="6">
        <v>19.38</v>
      </c>
      <c r="L18" s="6">
        <v>0</v>
      </c>
      <c r="M18" s="6">
        <v>0</v>
      </c>
    </row>
    <row r="19" spans="1:13" x14ac:dyDescent="0.2">
      <c r="A19" s="6">
        <v>17</v>
      </c>
      <c r="B19" s="6" t="s">
        <v>253</v>
      </c>
      <c r="C19" s="6">
        <v>14</v>
      </c>
      <c r="D19" s="6">
        <v>14</v>
      </c>
      <c r="E19" s="6">
        <v>52</v>
      </c>
      <c r="F19" s="6">
        <v>409</v>
      </c>
      <c r="G19" s="6">
        <v>12</v>
      </c>
      <c r="H19" s="35">
        <v>12510</v>
      </c>
      <c r="I19" s="6">
        <v>34.08</v>
      </c>
      <c r="J19" s="6">
        <v>7.86</v>
      </c>
      <c r="K19" s="6">
        <v>26</v>
      </c>
      <c r="L19" s="6">
        <v>1</v>
      </c>
      <c r="M19" s="6">
        <v>0</v>
      </c>
    </row>
    <row r="20" spans="1:13" x14ac:dyDescent="0.2">
      <c r="A20" s="6">
        <v>18</v>
      </c>
      <c r="B20" s="6" t="s">
        <v>282</v>
      </c>
      <c r="C20" s="6">
        <v>14</v>
      </c>
      <c r="D20" s="6">
        <v>14</v>
      </c>
      <c r="E20" s="6">
        <v>51</v>
      </c>
      <c r="F20" s="6">
        <v>376</v>
      </c>
      <c r="G20" s="6">
        <v>12</v>
      </c>
      <c r="H20" s="35">
        <v>45352</v>
      </c>
      <c r="I20" s="6">
        <v>31.33</v>
      </c>
      <c r="J20" s="6">
        <v>7.37</v>
      </c>
      <c r="K20" s="6">
        <v>25.5</v>
      </c>
      <c r="L20" s="6">
        <v>0</v>
      </c>
      <c r="M20" s="6">
        <v>0</v>
      </c>
    </row>
    <row r="21" spans="1:13" ht="15.75" customHeight="1" x14ac:dyDescent="0.2">
      <c r="A21" s="6">
        <v>19</v>
      </c>
      <c r="B21" s="6" t="s">
        <v>145</v>
      </c>
      <c r="C21" s="6">
        <v>14</v>
      </c>
      <c r="D21" s="6">
        <v>14</v>
      </c>
      <c r="E21" s="6">
        <v>52</v>
      </c>
      <c r="F21" s="6">
        <v>396</v>
      </c>
      <c r="G21" s="6">
        <v>12</v>
      </c>
      <c r="H21" s="35">
        <v>41365</v>
      </c>
      <c r="I21" s="6">
        <v>33</v>
      </c>
      <c r="J21" s="6">
        <v>7.61</v>
      </c>
      <c r="K21" s="6">
        <v>26</v>
      </c>
      <c r="L21" s="6">
        <v>0</v>
      </c>
      <c r="M21" s="6">
        <v>0</v>
      </c>
    </row>
    <row r="22" spans="1:13" ht="15.75" customHeight="1" x14ac:dyDescent="0.2">
      <c r="A22" s="6">
        <v>20</v>
      </c>
      <c r="B22" s="6" t="s">
        <v>520</v>
      </c>
      <c r="C22" s="6">
        <v>9</v>
      </c>
      <c r="D22" s="6">
        <v>9</v>
      </c>
      <c r="E22" s="6">
        <v>27</v>
      </c>
      <c r="F22" s="6">
        <v>236</v>
      </c>
      <c r="G22" s="6">
        <v>11</v>
      </c>
      <c r="H22" s="35">
        <v>11780</v>
      </c>
      <c r="I22" s="6">
        <v>21.45</v>
      </c>
      <c r="J22" s="6">
        <v>8.68</v>
      </c>
      <c r="K22" s="6">
        <v>14.81</v>
      </c>
      <c r="L22" s="6">
        <v>0</v>
      </c>
      <c r="M22" s="6">
        <v>0</v>
      </c>
    </row>
    <row r="23" spans="1:13" ht="15.75" customHeight="1" x14ac:dyDescent="0.2">
      <c r="A23" s="6">
        <v>21</v>
      </c>
      <c r="B23" s="6" t="s">
        <v>658</v>
      </c>
      <c r="C23" s="6">
        <v>10</v>
      </c>
      <c r="D23" s="6">
        <v>10</v>
      </c>
      <c r="E23" s="6">
        <v>35</v>
      </c>
      <c r="F23" s="6">
        <v>320</v>
      </c>
      <c r="G23" s="6">
        <v>11</v>
      </c>
      <c r="H23" s="35">
        <v>43497</v>
      </c>
      <c r="I23" s="6">
        <v>29.09</v>
      </c>
      <c r="J23" s="6">
        <v>9.01</v>
      </c>
      <c r="K23" s="6">
        <v>19.36</v>
      </c>
      <c r="L23" s="6">
        <v>0</v>
      </c>
      <c r="M23" s="6">
        <v>0</v>
      </c>
    </row>
    <row r="24" spans="1:13" ht="15.75" customHeight="1" x14ac:dyDescent="0.2">
      <c r="A24" s="6">
        <v>22</v>
      </c>
      <c r="B24" s="6" t="s">
        <v>652</v>
      </c>
      <c r="C24" s="6">
        <v>9</v>
      </c>
      <c r="D24" s="6">
        <v>9</v>
      </c>
      <c r="E24" s="6">
        <v>31</v>
      </c>
      <c r="F24" s="6">
        <v>210</v>
      </c>
      <c r="G24" s="6">
        <v>11</v>
      </c>
      <c r="H24" s="35">
        <v>45017</v>
      </c>
      <c r="I24" s="6">
        <v>19.09</v>
      </c>
      <c r="J24" s="6">
        <v>6.63</v>
      </c>
      <c r="K24" s="6">
        <v>17.27</v>
      </c>
      <c r="L24" s="6">
        <v>1</v>
      </c>
      <c r="M24" s="6">
        <v>0</v>
      </c>
    </row>
    <row r="25" spans="1:13" ht="15.75" customHeight="1" x14ac:dyDescent="0.2">
      <c r="A25" s="6">
        <v>23</v>
      </c>
      <c r="B25" s="6" t="s">
        <v>315</v>
      </c>
      <c r="C25" s="6">
        <v>14</v>
      </c>
      <c r="D25" s="6">
        <v>14</v>
      </c>
      <c r="E25" s="6">
        <v>50</v>
      </c>
      <c r="F25" s="6">
        <v>427</v>
      </c>
      <c r="G25" s="6">
        <v>10</v>
      </c>
      <c r="H25" s="35">
        <v>42461</v>
      </c>
      <c r="I25" s="6">
        <v>42.7</v>
      </c>
      <c r="J25" s="6">
        <v>8.5399999999999991</v>
      </c>
      <c r="K25" s="6">
        <v>30</v>
      </c>
      <c r="L25" s="6">
        <v>0</v>
      </c>
      <c r="M25" s="6">
        <v>0</v>
      </c>
    </row>
    <row r="26" spans="1:13" ht="15.75" customHeight="1" x14ac:dyDescent="0.2">
      <c r="A26" s="6">
        <v>24</v>
      </c>
      <c r="B26" s="6" t="s">
        <v>239</v>
      </c>
      <c r="C26" s="6">
        <v>9</v>
      </c>
      <c r="D26" s="6">
        <v>9</v>
      </c>
      <c r="E26" s="6">
        <v>31</v>
      </c>
      <c r="F26" s="6">
        <v>235</v>
      </c>
      <c r="G26" s="6">
        <v>10</v>
      </c>
      <c r="H26" s="35">
        <v>44256</v>
      </c>
      <c r="I26" s="6">
        <v>23.5</v>
      </c>
      <c r="J26" s="6">
        <v>7.46</v>
      </c>
      <c r="K26" s="6">
        <v>18.899999999999999</v>
      </c>
      <c r="L26" s="6">
        <v>0</v>
      </c>
      <c r="M26" s="6">
        <v>0</v>
      </c>
    </row>
    <row r="27" spans="1:13" ht="15.75" customHeight="1" x14ac:dyDescent="0.2">
      <c r="A27" s="6">
        <v>25</v>
      </c>
      <c r="B27" s="6" t="s">
        <v>306</v>
      </c>
      <c r="C27" s="6">
        <v>9</v>
      </c>
      <c r="D27" s="6">
        <v>9</v>
      </c>
      <c r="E27" s="6">
        <v>32</v>
      </c>
      <c r="F27" s="6">
        <v>275</v>
      </c>
      <c r="G27" s="6">
        <v>10</v>
      </c>
      <c r="H27" s="35">
        <v>43525</v>
      </c>
      <c r="I27" s="6">
        <v>27.5</v>
      </c>
      <c r="J27" s="6">
        <v>8.5</v>
      </c>
      <c r="K27" s="6">
        <v>19.399999999999999</v>
      </c>
      <c r="L27" s="6">
        <v>0</v>
      </c>
      <c r="M27" s="6">
        <v>0</v>
      </c>
    </row>
    <row r="28" spans="1:13" ht="15.75" customHeight="1" x14ac:dyDescent="0.2">
      <c r="A28" s="6">
        <v>26</v>
      </c>
      <c r="B28" s="6" t="s">
        <v>273</v>
      </c>
      <c r="C28" s="6">
        <v>14</v>
      </c>
      <c r="D28" s="6">
        <v>14</v>
      </c>
      <c r="E28" s="6">
        <v>46</v>
      </c>
      <c r="F28" s="6">
        <v>326</v>
      </c>
      <c r="G28" s="6">
        <v>10</v>
      </c>
      <c r="H28" s="35">
        <v>43160</v>
      </c>
      <c r="I28" s="6">
        <v>32.6</v>
      </c>
      <c r="J28" s="6">
        <v>7.08</v>
      </c>
      <c r="K28" s="6">
        <v>27.6</v>
      </c>
      <c r="L28" s="6">
        <v>0</v>
      </c>
      <c r="M28" s="6">
        <v>0</v>
      </c>
    </row>
    <row r="29" spans="1:13" ht="15.75" customHeight="1" x14ac:dyDescent="0.2">
      <c r="A29" s="6">
        <v>27</v>
      </c>
      <c r="B29" s="6" t="s">
        <v>1965</v>
      </c>
      <c r="C29" s="6">
        <v>4</v>
      </c>
      <c r="D29" s="6">
        <v>4</v>
      </c>
      <c r="E29" s="6">
        <v>16</v>
      </c>
      <c r="F29" s="6">
        <v>167</v>
      </c>
      <c r="G29" s="6">
        <v>9</v>
      </c>
      <c r="H29" s="33">
        <v>44838</v>
      </c>
      <c r="I29" s="6">
        <v>18.55</v>
      </c>
      <c r="J29" s="6">
        <v>10.43</v>
      </c>
      <c r="K29" s="6">
        <v>10.66</v>
      </c>
      <c r="L29" s="6">
        <v>0</v>
      </c>
      <c r="M29" s="6">
        <v>0</v>
      </c>
    </row>
    <row r="30" spans="1:13" ht="15.75" customHeight="1" x14ac:dyDescent="0.2">
      <c r="A30" s="6">
        <v>28</v>
      </c>
      <c r="B30" s="6" t="s">
        <v>198</v>
      </c>
      <c r="C30" s="6">
        <v>10</v>
      </c>
      <c r="D30" s="6">
        <v>10</v>
      </c>
      <c r="E30" s="6">
        <v>38</v>
      </c>
      <c r="F30" s="6">
        <v>367</v>
      </c>
      <c r="G30" s="6">
        <v>9</v>
      </c>
      <c r="H30" s="35">
        <v>47150</v>
      </c>
      <c r="I30" s="6">
        <v>40.770000000000003</v>
      </c>
      <c r="J30" s="6">
        <v>9.61</v>
      </c>
      <c r="K30" s="6">
        <v>25.44</v>
      </c>
      <c r="L30" s="6">
        <v>0</v>
      </c>
      <c r="M30" s="6">
        <v>0</v>
      </c>
    </row>
    <row r="31" spans="1:13" ht="15.75" customHeight="1" x14ac:dyDescent="0.2">
      <c r="A31" s="6">
        <v>29</v>
      </c>
      <c r="B31" s="6" t="s">
        <v>389</v>
      </c>
      <c r="C31" s="6">
        <v>8</v>
      </c>
      <c r="D31" s="6">
        <v>8</v>
      </c>
      <c r="E31" s="6">
        <v>25</v>
      </c>
      <c r="F31" s="6">
        <v>218</v>
      </c>
      <c r="G31" s="6">
        <v>9</v>
      </c>
      <c r="H31" s="35">
        <v>11810</v>
      </c>
      <c r="I31" s="6">
        <v>24.22</v>
      </c>
      <c r="J31" s="6">
        <v>8.77</v>
      </c>
      <c r="K31" s="6">
        <v>16.55</v>
      </c>
      <c r="L31" s="6">
        <v>0</v>
      </c>
      <c r="M31" s="6">
        <v>0</v>
      </c>
    </row>
    <row r="32" spans="1:13" ht="15.75" customHeight="1" x14ac:dyDescent="0.2">
      <c r="A32" s="6">
        <v>30</v>
      </c>
      <c r="B32" s="6" t="s">
        <v>645</v>
      </c>
      <c r="C32" s="6">
        <v>15</v>
      </c>
      <c r="D32" s="6">
        <v>15</v>
      </c>
      <c r="E32" s="6">
        <v>51</v>
      </c>
      <c r="F32" s="6">
        <v>327</v>
      </c>
      <c r="G32" s="6">
        <v>9</v>
      </c>
      <c r="H32" s="35">
        <v>44287</v>
      </c>
      <c r="I32" s="6">
        <v>36.33</v>
      </c>
      <c r="J32" s="6">
        <v>6.41</v>
      </c>
      <c r="K32" s="6">
        <v>34</v>
      </c>
      <c r="L32" s="6">
        <v>0</v>
      </c>
      <c r="M32" s="6">
        <v>0</v>
      </c>
    </row>
    <row r="33" spans="1:13" ht="15.75" customHeight="1" x14ac:dyDescent="0.2">
      <c r="A33" s="6">
        <v>31</v>
      </c>
      <c r="B33" s="6" t="s">
        <v>314</v>
      </c>
      <c r="C33" s="6">
        <v>8</v>
      </c>
      <c r="D33" s="6">
        <v>8</v>
      </c>
      <c r="E33" s="6">
        <v>26</v>
      </c>
      <c r="F33" s="6">
        <v>212</v>
      </c>
      <c r="G33" s="6">
        <v>9</v>
      </c>
      <c r="H33" s="35">
        <v>44287</v>
      </c>
      <c r="I33" s="6">
        <v>23.55</v>
      </c>
      <c r="J33" s="6">
        <v>8.15</v>
      </c>
      <c r="K33" s="6">
        <v>17.329999999999998</v>
      </c>
      <c r="L33" s="6">
        <v>0</v>
      </c>
      <c r="M33" s="6">
        <v>0</v>
      </c>
    </row>
    <row r="34" spans="1:13" ht="15.75" customHeight="1" x14ac:dyDescent="0.2">
      <c r="A34" s="6">
        <v>32</v>
      </c>
      <c r="B34" s="6" t="s">
        <v>131</v>
      </c>
      <c r="C34" s="6">
        <v>9</v>
      </c>
      <c r="D34" s="6">
        <v>9</v>
      </c>
      <c r="E34" s="6">
        <v>31</v>
      </c>
      <c r="F34" s="6">
        <v>304</v>
      </c>
      <c r="G34" s="6">
        <v>9</v>
      </c>
      <c r="H34" s="33">
        <v>44869</v>
      </c>
      <c r="I34" s="6">
        <v>33.770000000000003</v>
      </c>
      <c r="J34" s="6">
        <v>9.65</v>
      </c>
      <c r="K34" s="6">
        <v>21</v>
      </c>
      <c r="L34" s="6">
        <v>0</v>
      </c>
      <c r="M34" s="6">
        <v>0</v>
      </c>
    </row>
    <row r="35" spans="1:13" ht="15.75" customHeight="1" x14ac:dyDescent="0.2">
      <c r="A35" s="6">
        <v>33</v>
      </c>
      <c r="B35" s="6" t="s">
        <v>656</v>
      </c>
      <c r="C35" s="6">
        <v>7</v>
      </c>
      <c r="D35" s="6">
        <v>7</v>
      </c>
      <c r="E35" s="6">
        <v>25</v>
      </c>
      <c r="F35" s="6">
        <v>242</v>
      </c>
      <c r="G35" s="6">
        <v>8</v>
      </c>
      <c r="H35" s="35">
        <v>44256</v>
      </c>
      <c r="I35" s="6">
        <v>30.25</v>
      </c>
      <c r="J35" s="6">
        <v>9.42</v>
      </c>
      <c r="K35" s="6">
        <v>19.25</v>
      </c>
      <c r="L35" s="6">
        <v>0</v>
      </c>
      <c r="M35" s="6">
        <v>0</v>
      </c>
    </row>
    <row r="36" spans="1:13" ht="15.75" customHeight="1" x14ac:dyDescent="0.2">
      <c r="A36" s="6">
        <v>34</v>
      </c>
      <c r="B36" s="6" t="s">
        <v>172</v>
      </c>
      <c r="C36" s="6">
        <v>10</v>
      </c>
      <c r="D36" s="6">
        <v>10</v>
      </c>
      <c r="E36" s="6">
        <v>29</v>
      </c>
      <c r="F36" s="6">
        <v>282</v>
      </c>
      <c r="G36" s="6">
        <v>8</v>
      </c>
      <c r="H36" s="35">
        <v>15008</v>
      </c>
      <c r="I36" s="6">
        <v>35.25</v>
      </c>
      <c r="J36" s="6">
        <v>9.7200000000000006</v>
      </c>
      <c r="K36" s="6">
        <v>21.75</v>
      </c>
      <c r="L36" s="6">
        <v>0</v>
      </c>
      <c r="M36" s="6">
        <v>0</v>
      </c>
    </row>
    <row r="37" spans="1:13" ht="15.75" customHeight="1" x14ac:dyDescent="0.2">
      <c r="A37" s="6">
        <v>35</v>
      </c>
      <c r="B37" s="6" t="s">
        <v>347</v>
      </c>
      <c r="C37" s="6">
        <v>15</v>
      </c>
      <c r="D37" s="6">
        <v>15</v>
      </c>
      <c r="E37" s="6">
        <v>50</v>
      </c>
      <c r="F37" s="6">
        <v>298</v>
      </c>
      <c r="G37" s="6">
        <v>8</v>
      </c>
      <c r="H37" s="35">
        <v>42430</v>
      </c>
      <c r="I37" s="6">
        <v>37.25</v>
      </c>
      <c r="J37" s="6">
        <v>5.96</v>
      </c>
      <c r="K37" s="6">
        <v>37.5</v>
      </c>
      <c r="L37" s="6">
        <v>0</v>
      </c>
      <c r="M37" s="6">
        <v>0</v>
      </c>
    </row>
    <row r="38" spans="1:13" ht="15.75" customHeight="1" x14ac:dyDescent="0.2">
      <c r="A38" s="6">
        <v>36</v>
      </c>
      <c r="B38" s="6" t="s">
        <v>256</v>
      </c>
      <c r="C38" s="6">
        <v>7</v>
      </c>
      <c r="D38" s="6">
        <v>7</v>
      </c>
      <c r="E38" s="6">
        <v>21</v>
      </c>
      <c r="F38" s="6">
        <v>191</v>
      </c>
      <c r="G38" s="6">
        <v>6</v>
      </c>
      <c r="H38" s="35">
        <v>42826</v>
      </c>
      <c r="I38" s="6">
        <v>31.83</v>
      </c>
      <c r="J38" s="6">
        <v>9.09</v>
      </c>
      <c r="K38" s="6">
        <v>21</v>
      </c>
      <c r="L38" s="6">
        <v>0</v>
      </c>
      <c r="M38" s="6">
        <v>0</v>
      </c>
    </row>
    <row r="39" spans="1:13" ht="15.75" customHeight="1" x14ac:dyDescent="0.2">
      <c r="A39" s="6">
        <v>37</v>
      </c>
      <c r="B39" s="6" t="s">
        <v>245</v>
      </c>
      <c r="C39" s="6">
        <v>13</v>
      </c>
      <c r="D39" s="6">
        <v>13</v>
      </c>
      <c r="E39" s="6">
        <v>45</v>
      </c>
      <c r="F39" s="6">
        <v>379</v>
      </c>
      <c r="G39" s="6">
        <v>6</v>
      </c>
      <c r="H39" s="35">
        <v>45323</v>
      </c>
      <c r="I39" s="6">
        <v>63.16</v>
      </c>
      <c r="J39" s="6">
        <v>8.2899999999999991</v>
      </c>
      <c r="K39" s="6">
        <v>45.66</v>
      </c>
      <c r="L39" s="6">
        <v>0</v>
      </c>
      <c r="M39" s="6">
        <v>0</v>
      </c>
    </row>
    <row r="40" spans="1:13" ht="15.75" customHeight="1" x14ac:dyDescent="0.2">
      <c r="A40" s="6">
        <v>38</v>
      </c>
      <c r="B40" s="6" t="s">
        <v>308</v>
      </c>
      <c r="C40" s="6">
        <v>6</v>
      </c>
      <c r="D40" s="6">
        <v>6</v>
      </c>
      <c r="E40" s="6">
        <v>20</v>
      </c>
      <c r="F40" s="6">
        <v>176</v>
      </c>
      <c r="G40" s="6">
        <v>6</v>
      </c>
      <c r="H40" s="35">
        <v>42767</v>
      </c>
      <c r="I40" s="6">
        <v>29.33</v>
      </c>
      <c r="J40" s="6">
        <v>8.8000000000000007</v>
      </c>
      <c r="K40" s="6">
        <v>20</v>
      </c>
      <c r="L40" s="6">
        <v>0</v>
      </c>
      <c r="M40" s="6">
        <v>0</v>
      </c>
    </row>
    <row r="41" spans="1:13" ht="15.75" customHeight="1" x14ac:dyDescent="0.2">
      <c r="A41" s="6">
        <v>39</v>
      </c>
      <c r="B41" s="6" t="s">
        <v>210</v>
      </c>
      <c r="C41" s="6">
        <v>5</v>
      </c>
      <c r="D41" s="6">
        <v>5</v>
      </c>
      <c r="E41" s="6">
        <v>20</v>
      </c>
      <c r="F41" s="6">
        <v>148</v>
      </c>
      <c r="G41" s="6">
        <v>6</v>
      </c>
      <c r="H41" s="35">
        <v>42064</v>
      </c>
      <c r="I41" s="6">
        <v>24.66</v>
      </c>
      <c r="J41" s="6">
        <v>7.46</v>
      </c>
      <c r="K41" s="6">
        <v>19.829999999999998</v>
      </c>
      <c r="L41" s="6">
        <v>0</v>
      </c>
      <c r="M41" s="6">
        <v>0</v>
      </c>
    </row>
    <row r="42" spans="1:13" ht="15.75" customHeight="1" x14ac:dyDescent="0.2">
      <c r="A42" s="6">
        <v>40</v>
      </c>
      <c r="B42" s="6" t="s">
        <v>646</v>
      </c>
      <c r="C42" s="6">
        <v>14</v>
      </c>
      <c r="D42" s="6">
        <v>13</v>
      </c>
      <c r="E42" s="6">
        <v>36</v>
      </c>
      <c r="F42" s="6">
        <v>318</v>
      </c>
      <c r="G42" s="6">
        <v>6</v>
      </c>
      <c r="H42" s="35">
        <v>42491</v>
      </c>
      <c r="I42" s="6">
        <v>53</v>
      </c>
      <c r="J42" s="6">
        <v>8.75</v>
      </c>
      <c r="K42" s="6">
        <v>36.33</v>
      </c>
      <c r="L42" s="6">
        <v>0</v>
      </c>
      <c r="M42" s="6">
        <v>0</v>
      </c>
    </row>
    <row r="43" spans="1:13" ht="15.75" customHeight="1" x14ac:dyDescent="0.2">
      <c r="A43" s="6">
        <v>41</v>
      </c>
      <c r="B43" s="6" t="s">
        <v>202</v>
      </c>
      <c r="C43" s="6">
        <v>16</v>
      </c>
      <c r="D43" s="6">
        <v>16</v>
      </c>
      <c r="E43" s="6">
        <v>50</v>
      </c>
      <c r="F43" s="6">
        <v>380</v>
      </c>
      <c r="G43" s="6">
        <v>6</v>
      </c>
      <c r="H43" s="35">
        <v>41699</v>
      </c>
      <c r="I43" s="6">
        <v>63.33</v>
      </c>
      <c r="J43" s="6">
        <v>7.57</v>
      </c>
      <c r="K43" s="6">
        <v>50.16</v>
      </c>
      <c r="L43" s="6">
        <v>0</v>
      </c>
      <c r="M43" s="6">
        <v>0</v>
      </c>
    </row>
    <row r="44" spans="1:13" ht="15.75" customHeight="1" x14ac:dyDescent="0.2">
      <c r="A44" s="6">
        <v>42</v>
      </c>
      <c r="B44" s="6" t="s">
        <v>156</v>
      </c>
      <c r="C44" s="6">
        <v>6</v>
      </c>
      <c r="D44" s="6">
        <v>6</v>
      </c>
      <c r="E44" s="6">
        <v>21</v>
      </c>
      <c r="F44" s="6">
        <v>180</v>
      </c>
      <c r="G44" s="6">
        <v>6</v>
      </c>
      <c r="H44" s="35">
        <v>44652</v>
      </c>
      <c r="I44" s="6">
        <v>30</v>
      </c>
      <c r="J44" s="6">
        <v>8.57</v>
      </c>
      <c r="K44" s="6">
        <v>21</v>
      </c>
      <c r="L44" s="6">
        <v>0</v>
      </c>
      <c r="M44" s="6">
        <v>0</v>
      </c>
    </row>
    <row r="45" spans="1:13" ht="15.75" customHeight="1" x14ac:dyDescent="0.2">
      <c r="A45" s="6">
        <v>43</v>
      </c>
      <c r="B45" s="6" t="s">
        <v>378</v>
      </c>
      <c r="C45" s="6">
        <v>10</v>
      </c>
      <c r="D45" s="6">
        <v>7</v>
      </c>
      <c r="E45" s="6">
        <v>18</v>
      </c>
      <c r="F45" s="6">
        <v>175</v>
      </c>
      <c r="G45" s="6">
        <v>6</v>
      </c>
      <c r="H45" s="35">
        <v>42125</v>
      </c>
      <c r="I45" s="6">
        <v>29.16</v>
      </c>
      <c r="J45" s="6">
        <v>9.7200000000000006</v>
      </c>
      <c r="K45" s="6">
        <v>18</v>
      </c>
      <c r="L45" s="6">
        <v>0</v>
      </c>
      <c r="M45" s="6">
        <v>0</v>
      </c>
    </row>
    <row r="46" spans="1:13" ht="15.75" customHeight="1" x14ac:dyDescent="0.2">
      <c r="A46" s="6">
        <v>44</v>
      </c>
      <c r="B46" s="6" t="s">
        <v>303</v>
      </c>
      <c r="C46" s="6">
        <v>7</v>
      </c>
      <c r="D46" s="6">
        <v>7</v>
      </c>
      <c r="E46" s="6">
        <v>22</v>
      </c>
      <c r="F46" s="6">
        <v>178</v>
      </c>
      <c r="G46" s="6">
        <v>5</v>
      </c>
      <c r="H46" s="35">
        <v>42430</v>
      </c>
      <c r="I46" s="6">
        <v>35.6</v>
      </c>
      <c r="J46" s="6">
        <v>8.09</v>
      </c>
      <c r="K46" s="6">
        <v>26.4</v>
      </c>
      <c r="L46" s="6">
        <v>0</v>
      </c>
      <c r="M46" s="6">
        <v>0</v>
      </c>
    </row>
    <row r="47" spans="1:13" ht="15.75" customHeight="1" x14ac:dyDescent="0.2">
      <c r="A47" s="6">
        <v>45</v>
      </c>
      <c r="B47" s="6" t="s">
        <v>243</v>
      </c>
      <c r="C47" s="6">
        <v>7</v>
      </c>
      <c r="D47" s="6">
        <v>7</v>
      </c>
      <c r="E47" s="6">
        <v>26</v>
      </c>
      <c r="F47" s="6">
        <v>206</v>
      </c>
      <c r="G47" s="6">
        <v>5</v>
      </c>
      <c r="H47" s="35">
        <v>41730</v>
      </c>
      <c r="I47" s="6">
        <v>41.2</v>
      </c>
      <c r="J47" s="6">
        <v>7.92</v>
      </c>
      <c r="K47" s="6">
        <v>31.2</v>
      </c>
      <c r="L47" s="6">
        <v>0</v>
      </c>
      <c r="M47" s="6">
        <v>0</v>
      </c>
    </row>
    <row r="48" spans="1:13" ht="15.75" customHeight="1" x14ac:dyDescent="0.2">
      <c r="A48" s="6">
        <v>46</v>
      </c>
      <c r="B48" s="6" t="s">
        <v>197</v>
      </c>
      <c r="C48" s="6">
        <v>5</v>
      </c>
      <c r="D48" s="6">
        <v>5</v>
      </c>
      <c r="E48" s="6">
        <v>19</v>
      </c>
      <c r="F48" s="6">
        <v>165</v>
      </c>
      <c r="G48" s="6">
        <v>5</v>
      </c>
      <c r="H48" s="35">
        <v>42461</v>
      </c>
      <c r="I48" s="6">
        <v>33</v>
      </c>
      <c r="J48" s="6">
        <v>8.68</v>
      </c>
      <c r="K48" s="6">
        <v>22.8</v>
      </c>
      <c r="L48" s="6">
        <v>0</v>
      </c>
      <c r="M48" s="6">
        <v>0</v>
      </c>
    </row>
    <row r="49" spans="1:13" ht="15.75" customHeight="1" x14ac:dyDescent="0.2">
      <c r="A49" s="6">
        <v>47</v>
      </c>
      <c r="B49" s="6" t="s">
        <v>194</v>
      </c>
      <c r="C49" s="6">
        <v>10</v>
      </c>
      <c r="D49" s="6">
        <v>9</v>
      </c>
      <c r="E49" s="6">
        <v>26</v>
      </c>
      <c r="F49" s="6">
        <v>231</v>
      </c>
      <c r="G49" s="6">
        <v>5</v>
      </c>
      <c r="H49" s="35">
        <v>41306</v>
      </c>
      <c r="I49" s="6">
        <v>46.2</v>
      </c>
      <c r="J49" s="6">
        <v>8.8800000000000008</v>
      </c>
      <c r="K49" s="6">
        <v>31.2</v>
      </c>
      <c r="L49" s="6">
        <v>0</v>
      </c>
      <c r="M49" s="6">
        <v>0</v>
      </c>
    </row>
    <row r="50" spans="1:13" ht="15.75" customHeight="1" x14ac:dyDescent="0.2">
      <c r="A50" s="6">
        <v>48</v>
      </c>
      <c r="B50" s="6" t="s">
        <v>648</v>
      </c>
      <c r="C50" s="6">
        <v>10</v>
      </c>
      <c r="D50" s="6">
        <v>10</v>
      </c>
      <c r="E50" s="6">
        <v>38</v>
      </c>
      <c r="F50" s="6">
        <v>302</v>
      </c>
      <c r="G50" s="6">
        <v>5</v>
      </c>
      <c r="H50" s="35">
        <v>43586</v>
      </c>
      <c r="I50" s="6">
        <v>60.4</v>
      </c>
      <c r="J50" s="6">
        <v>7.94</v>
      </c>
      <c r="K50" s="6">
        <v>45.6</v>
      </c>
      <c r="L50" s="6">
        <v>0</v>
      </c>
      <c r="M50" s="6">
        <v>0</v>
      </c>
    </row>
    <row r="51" spans="1:13" ht="15.75" customHeight="1" x14ac:dyDescent="0.2">
      <c r="A51" s="6">
        <v>49</v>
      </c>
      <c r="B51" s="6" t="s">
        <v>343</v>
      </c>
      <c r="C51" s="6">
        <v>7</v>
      </c>
      <c r="D51" s="6">
        <v>5</v>
      </c>
      <c r="E51" s="6">
        <v>13</v>
      </c>
      <c r="F51" s="6">
        <v>82</v>
      </c>
      <c r="G51" s="6">
        <v>4</v>
      </c>
      <c r="H51" s="35">
        <v>43497</v>
      </c>
      <c r="I51" s="6">
        <v>20.5</v>
      </c>
      <c r="J51" s="6">
        <v>6.22</v>
      </c>
      <c r="K51" s="6">
        <v>19.75</v>
      </c>
      <c r="L51" s="6">
        <v>0</v>
      </c>
      <c r="M51" s="6">
        <v>0</v>
      </c>
    </row>
    <row r="52" spans="1:13" ht="15.75" customHeight="1" x14ac:dyDescent="0.2">
      <c r="A52" s="6">
        <v>50</v>
      </c>
      <c r="B52" s="6" t="s">
        <v>313</v>
      </c>
      <c r="C52" s="6">
        <v>11</v>
      </c>
      <c r="D52" s="6">
        <v>5</v>
      </c>
      <c r="E52" s="6">
        <v>9</v>
      </c>
      <c r="F52" s="6">
        <v>73</v>
      </c>
      <c r="G52" s="6">
        <v>4</v>
      </c>
      <c r="H52" s="35">
        <v>42036</v>
      </c>
      <c r="I52" s="6">
        <v>18.25</v>
      </c>
      <c r="J52" s="6">
        <v>8.11</v>
      </c>
      <c r="K52" s="6">
        <v>13.5</v>
      </c>
      <c r="L52" s="6">
        <v>0</v>
      </c>
      <c r="M52" s="6">
        <v>0</v>
      </c>
    </row>
    <row r="53" spans="1:13" ht="15.75" customHeight="1" x14ac:dyDescent="0.2">
      <c r="A53" s="6">
        <v>51</v>
      </c>
      <c r="B53" s="6" t="s">
        <v>485</v>
      </c>
      <c r="C53" s="6">
        <v>16</v>
      </c>
      <c r="D53" s="6">
        <v>11</v>
      </c>
      <c r="E53" s="6">
        <v>21</v>
      </c>
      <c r="F53" s="6">
        <v>190</v>
      </c>
      <c r="G53" s="6">
        <v>4</v>
      </c>
      <c r="H53" s="35">
        <v>16163</v>
      </c>
      <c r="I53" s="6">
        <v>47.5</v>
      </c>
      <c r="J53" s="6">
        <v>9.0399999999999991</v>
      </c>
      <c r="K53" s="6">
        <v>31.5</v>
      </c>
      <c r="L53" s="6">
        <v>0</v>
      </c>
      <c r="M53" s="6">
        <v>0</v>
      </c>
    </row>
    <row r="54" spans="1:13" ht="15.75" customHeight="1" x14ac:dyDescent="0.2">
      <c r="A54" s="6">
        <v>52</v>
      </c>
      <c r="B54" s="6" t="s">
        <v>260</v>
      </c>
      <c r="C54" s="6">
        <v>6</v>
      </c>
      <c r="D54" s="6">
        <v>6</v>
      </c>
      <c r="E54" s="6">
        <v>17</v>
      </c>
      <c r="F54" s="6">
        <v>164</v>
      </c>
      <c r="G54" s="6">
        <v>4</v>
      </c>
      <c r="H54" s="35">
        <v>11049</v>
      </c>
      <c r="I54" s="6">
        <v>41</v>
      </c>
      <c r="J54" s="6">
        <v>9.3699999999999992</v>
      </c>
      <c r="K54" s="6">
        <v>26.25</v>
      </c>
      <c r="L54" s="6">
        <v>0</v>
      </c>
      <c r="M54" s="6">
        <v>0</v>
      </c>
    </row>
    <row r="55" spans="1:13" ht="15.75" customHeight="1" x14ac:dyDescent="0.2">
      <c r="A55" s="6">
        <v>53</v>
      </c>
      <c r="B55" s="6" t="s">
        <v>181</v>
      </c>
      <c r="C55" s="6">
        <v>7</v>
      </c>
      <c r="D55" s="6">
        <v>7</v>
      </c>
      <c r="E55" s="6">
        <v>23</v>
      </c>
      <c r="F55" s="6">
        <v>228</v>
      </c>
      <c r="G55" s="6">
        <v>4</v>
      </c>
      <c r="H55" s="35">
        <v>45778</v>
      </c>
      <c r="I55" s="6">
        <v>57</v>
      </c>
      <c r="J55" s="6">
        <v>9.91</v>
      </c>
      <c r="K55" s="6">
        <v>34.5</v>
      </c>
      <c r="L55" s="6">
        <v>0</v>
      </c>
      <c r="M55" s="6">
        <v>0</v>
      </c>
    </row>
    <row r="56" spans="1:13" ht="15.75" customHeight="1" x14ac:dyDescent="0.2">
      <c r="A56" s="6">
        <v>54</v>
      </c>
      <c r="B56" s="6" t="s">
        <v>123</v>
      </c>
      <c r="C56" s="6">
        <v>4</v>
      </c>
      <c r="D56" s="6">
        <v>4</v>
      </c>
      <c r="E56" s="6">
        <v>14</v>
      </c>
      <c r="F56" s="6">
        <v>99</v>
      </c>
      <c r="G56" s="6">
        <v>3</v>
      </c>
      <c r="H56" s="35">
        <v>43586</v>
      </c>
      <c r="I56" s="6">
        <v>33</v>
      </c>
      <c r="J56" s="6">
        <v>6.98</v>
      </c>
      <c r="K56" s="6">
        <v>28.33</v>
      </c>
      <c r="L56" s="6">
        <v>0</v>
      </c>
      <c r="M56" s="6">
        <v>0</v>
      </c>
    </row>
    <row r="57" spans="1:13" ht="15.75" customHeight="1" x14ac:dyDescent="0.2">
      <c r="A57" s="6">
        <v>55</v>
      </c>
      <c r="B57" s="6" t="s">
        <v>163</v>
      </c>
      <c r="C57" s="6">
        <v>13</v>
      </c>
      <c r="D57" s="6">
        <v>7</v>
      </c>
      <c r="E57" s="6">
        <v>21</v>
      </c>
      <c r="F57" s="6">
        <v>169</v>
      </c>
      <c r="G57" s="6">
        <v>3</v>
      </c>
      <c r="H57" s="35">
        <v>42036</v>
      </c>
      <c r="I57" s="6">
        <v>56.33</v>
      </c>
      <c r="J57" s="6">
        <v>8.0399999999999991</v>
      </c>
      <c r="K57" s="6">
        <v>42</v>
      </c>
      <c r="L57" s="6">
        <v>0</v>
      </c>
      <c r="M57" s="6">
        <v>0</v>
      </c>
    </row>
    <row r="58" spans="1:13" ht="15.75" customHeight="1" x14ac:dyDescent="0.2">
      <c r="A58" s="6">
        <v>56</v>
      </c>
      <c r="B58" s="6" t="s">
        <v>168</v>
      </c>
      <c r="C58" s="6">
        <v>5</v>
      </c>
      <c r="D58" s="6">
        <v>5</v>
      </c>
      <c r="E58" s="6">
        <v>15</v>
      </c>
      <c r="F58" s="6">
        <v>134</v>
      </c>
      <c r="G58" s="6">
        <v>3</v>
      </c>
      <c r="H58" s="35">
        <v>46508</v>
      </c>
      <c r="I58" s="6">
        <v>44.66</v>
      </c>
      <c r="J58" s="6">
        <v>8.93</v>
      </c>
      <c r="K58" s="6">
        <v>30</v>
      </c>
      <c r="L58" s="6">
        <v>0</v>
      </c>
      <c r="M58" s="6">
        <v>0</v>
      </c>
    </row>
    <row r="59" spans="1:13" ht="15.75" customHeight="1" x14ac:dyDescent="0.2">
      <c r="A59" s="6">
        <v>57</v>
      </c>
      <c r="B59" s="6" t="s">
        <v>332</v>
      </c>
      <c r="C59" s="6">
        <v>5</v>
      </c>
      <c r="D59" s="6">
        <v>5</v>
      </c>
      <c r="E59" s="6">
        <v>18</v>
      </c>
      <c r="F59" s="6">
        <v>208</v>
      </c>
      <c r="G59" s="6">
        <v>3</v>
      </c>
      <c r="H59" s="35">
        <v>47178</v>
      </c>
      <c r="I59" s="6">
        <v>69.33</v>
      </c>
      <c r="J59" s="6">
        <v>11.44</v>
      </c>
      <c r="K59" s="6">
        <v>36.33</v>
      </c>
      <c r="L59" s="6">
        <v>0</v>
      </c>
      <c r="M59" s="6">
        <v>0</v>
      </c>
    </row>
    <row r="60" spans="1:13" ht="15.75" customHeight="1" x14ac:dyDescent="0.2">
      <c r="A60" s="6">
        <v>58</v>
      </c>
      <c r="B60" s="6" t="s">
        <v>334</v>
      </c>
      <c r="C60" s="6">
        <v>5</v>
      </c>
      <c r="D60" s="6">
        <v>5</v>
      </c>
      <c r="E60" s="6">
        <v>17</v>
      </c>
      <c r="F60" s="6">
        <v>192</v>
      </c>
      <c r="G60" s="6">
        <v>3</v>
      </c>
      <c r="H60" s="35">
        <v>13547</v>
      </c>
      <c r="I60" s="6">
        <v>64</v>
      </c>
      <c r="J60" s="6">
        <v>11.29</v>
      </c>
      <c r="K60" s="6">
        <v>34</v>
      </c>
      <c r="L60" s="6">
        <v>0</v>
      </c>
      <c r="M60" s="6">
        <v>0</v>
      </c>
    </row>
    <row r="61" spans="1:13" ht="15.75" customHeight="1" x14ac:dyDescent="0.2">
      <c r="A61" s="6">
        <v>59</v>
      </c>
      <c r="B61" s="6" t="s">
        <v>376</v>
      </c>
      <c r="C61" s="6">
        <v>3</v>
      </c>
      <c r="D61" s="6">
        <v>3</v>
      </c>
      <c r="E61" s="6">
        <v>10</v>
      </c>
      <c r="F61" s="6">
        <v>72</v>
      </c>
      <c r="G61" s="6">
        <v>3</v>
      </c>
      <c r="H61" s="35">
        <v>42856</v>
      </c>
      <c r="I61" s="6">
        <v>24</v>
      </c>
      <c r="J61" s="6">
        <v>7.2</v>
      </c>
      <c r="K61" s="6">
        <v>20</v>
      </c>
      <c r="L61" s="6">
        <v>0</v>
      </c>
      <c r="M61" s="6">
        <v>0</v>
      </c>
    </row>
    <row r="62" spans="1:13" ht="15.75" customHeight="1" x14ac:dyDescent="0.2">
      <c r="A62" s="6">
        <v>60</v>
      </c>
      <c r="B62" s="6" t="s">
        <v>665</v>
      </c>
      <c r="C62" s="6">
        <v>6</v>
      </c>
      <c r="D62" s="6">
        <v>6</v>
      </c>
      <c r="E62" s="6">
        <v>17</v>
      </c>
      <c r="F62" s="6">
        <v>199</v>
      </c>
      <c r="G62" s="6">
        <v>2</v>
      </c>
      <c r="H62" s="35">
        <v>41760</v>
      </c>
      <c r="I62" s="6">
        <v>99.5</v>
      </c>
      <c r="J62" s="6">
        <v>11.7</v>
      </c>
      <c r="K62" s="6">
        <v>51</v>
      </c>
      <c r="L62" s="6">
        <v>0</v>
      </c>
      <c r="M62" s="6">
        <v>0</v>
      </c>
    </row>
    <row r="63" spans="1:13" ht="15.75" customHeight="1" x14ac:dyDescent="0.2">
      <c r="A63" s="6">
        <v>61</v>
      </c>
      <c r="B63" s="6" t="s">
        <v>598</v>
      </c>
      <c r="C63" s="6">
        <v>1</v>
      </c>
      <c r="D63" s="6">
        <v>1</v>
      </c>
      <c r="E63" s="6">
        <v>4</v>
      </c>
      <c r="F63" s="6">
        <v>64</v>
      </c>
      <c r="G63" s="6">
        <v>2</v>
      </c>
      <c r="H63" s="35">
        <v>47209</v>
      </c>
      <c r="I63" s="6">
        <v>32</v>
      </c>
      <c r="J63" s="6">
        <v>16</v>
      </c>
      <c r="K63" s="6">
        <v>12</v>
      </c>
      <c r="L63" s="6">
        <v>0</v>
      </c>
      <c r="M63" s="6">
        <v>0</v>
      </c>
    </row>
    <row r="64" spans="1:13" ht="15.75" customHeight="1" x14ac:dyDescent="0.2">
      <c r="A64" s="6">
        <v>62</v>
      </c>
      <c r="B64" s="6" t="s">
        <v>659</v>
      </c>
      <c r="C64" s="6">
        <v>8</v>
      </c>
      <c r="D64" s="6">
        <v>6</v>
      </c>
      <c r="E64" s="6">
        <v>15</v>
      </c>
      <c r="F64" s="6">
        <v>154</v>
      </c>
      <c r="G64" s="6">
        <v>2</v>
      </c>
      <c r="H64" s="35">
        <v>42064</v>
      </c>
      <c r="I64" s="6">
        <v>77</v>
      </c>
      <c r="J64" s="6">
        <v>10.26</v>
      </c>
      <c r="K64" s="6">
        <v>45</v>
      </c>
      <c r="L64" s="6">
        <v>0</v>
      </c>
      <c r="M64" s="6">
        <v>0</v>
      </c>
    </row>
    <row r="65" spans="1:13" ht="15.75" customHeight="1" x14ac:dyDescent="0.2">
      <c r="A65" s="6">
        <v>63</v>
      </c>
      <c r="B65" s="6" t="s">
        <v>361</v>
      </c>
      <c r="C65" s="6">
        <v>3</v>
      </c>
      <c r="D65" s="6">
        <v>3</v>
      </c>
      <c r="E65" s="6">
        <v>11</v>
      </c>
      <c r="F65" s="6">
        <v>92</v>
      </c>
      <c r="G65" s="6">
        <v>2</v>
      </c>
      <c r="H65" s="35">
        <v>43617</v>
      </c>
      <c r="I65" s="6">
        <v>46</v>
      </c>
      <c r="J65" s="6">
        <v>8.36</v>
      </c>
      <c r="K65" s="6">
        <v>33</v>
      </c>
      <c r="L65" s="6">
        <v>0</v>
      </c>
      <c r="M65" s="6">
        <v>0</v>
      </c>
    </row>
    <row r="66" spans="1:13" ht="15.75" customHeight="1" x14ac:dyDescent="0.2">
      <c r="A66" s="6">
        <v>64</v>
      </c>
      <c r="B66" s="6" t="s">
        <v>82</v>
      </c>
      <c r="C66" s="6">
        <v>8</v>
      </c>
      <c r="D66" s="6">
        <v>6</v>
      </c>
      <c r="E66" s="6">
        <v>10</v>
      </c>
      <c r="F66" s="6">
        <v>91</v>
      </c>
      <c r="G66" s="6">
        <v>2</v>
      </c>
      <c r="H66" s="33">
        <v>44653</v>
      </c>
      <c r="I66" s="6">
        <v>45.5</v>
      </c>
      <c r="J66" s="6">
        <v>9.1</v>
      </c>
      <c r="K66" s="6">
        <v>30</v>
      </c>
      <c r="L66" s="6">
        <v>0</v>
      </c>
      <c r="M66" s="6">
        <v>0</v>
      </c>
    </row>
    <row r="67" spans="1:13" ht="15.75" customHeight="1" x14ac:dyDescent="0.2">
      <c r="A67" s="6">
        <v>65</v>
      </c>
      <c r="B67" s="6" t="s">
        <v>650</v>
      </c>
      <c r="C67" s="6">
        <v>2</v>
      </c>
      <c r="D67" s="6">
        <v>2</v>
      </c>
      <c r="E67" s="6">
        <v>6</v>
      </c>
      <c r="F67" s="6">
        <v>44</v>
      </c>
      <c r="G67" s="6">
        <v>2</v>
      </c>
      <c r="H67" s="33">
        <v>44745</v>
      </c>
      <c r="I67" s="6">
        <v>22</v>
      </c>
      <c r="J67" s="6">
        <v>7.33</v>
      </c>
      <c r="K67" s="6">
        <v>18</v>
      </c>
      <c r="L67" s="6">
        <v>0</v>
      </c>
      <c r="M67" s="6">
        <v>0</v>
      </c>
    </row>
    <row r="68" spans="1:13" ht="15.75" customHeight="1" x14ac:dyDescent="0.2">
      <c r="A68" s="6">
        <v>66</v>
      </c>
      <c r="B68" s="6" t="s">
        <v>662</v>
      </c>
      <c r="C68" s="6">
        <v>5</v>
      </c>
      <c r="D68" s="6">
        <v>5</v>
      </c>
      <c r="E68" s="6">
        <v>15</v>
      </c>
      <c r="F68" s="6">
        <v>148</v>
      </c>
      <c r="G68" s="6">
        <v>2</v>
      </c>
      <c r="H68" s="33">
        <v>44898</v>
      </c>
      <c r="I68" s="6">
        <v>74</v>
      </c>
      <c r="J68" s="6">
        <v>9.86</v>
      </c>
      <c r="K68" s="6">
        <v>45</v>
      </c>
      <c r="L68" s="6">
        <v>0</v>
      </c>
      <c r="M68" s="6">
        <v>0</v>
      </c>
    </row>
    <row r="69" spans="1:13" ht="15.75" customHeight="1" x14ac:dyDescent="0.2">
      <c r="A69" s="6">
        <v>67</v>
      </c>
      <c r="B69" s="6" t="s">
        <v>228</v>
      </c>
      <c r="C69" s="6">
        <v>2</v>
      </c>
      <c r="D69" s="6">
        <v>2</v>
      </c>
      <c r="E69" s="6">
        <v>7</v>
      </c>
      <c r="F69" s="6">
        <v>53</v>
      </c>
      <c r="G69" s="6">
        <v>2</v>
      </c>
      <c r="H69" s="35">
        <v>41306</v>
      </c>
      <c r="I69" s="6">
        <v>26.5</v>
      </c>
      <c r="J69" s="6">
        <v>7.57</v>
      </c>
      <c r="K69" s="6">
        <v>21</v>
      </c>
      <c r="L69" s="6">
        <v>0</v>
      </c>
      <c r="M69" s="6">
        <v>0</v>
      </c>
    </row>
    <row r="70" spans="1:13" ht="15.75" customHeight="1" x14ac:dyDescent="0.2">
      <c r="A70" s="6">
        <v>68</v>
      </c>
      <c r="B70" s="6" t="s">
        <v>136</v>
      </c>
      <c r="C70" s="6">
        <v>3</v>
      </c>
      <c r="D70" s="6">
        <v>3</v>
      </c>
      <c r="E70" s="6">
        <v>11</v>
      </c>
      <c r="F70" s="6">
        <v>133</v>
      </c>
      <c r="G70" s="6">
        <v>1</v>
      </c>
      <c r="H70" s="33">
        <v>44868</v>
      </c>
      <c r="I70" s="6">
        <v>133</v>
      </c>
      <c r="J70" s="6">
        <v>11.4</v>
      </c>
      <c r="K70" s="6">
        <v>70</v>
      </c>
      <c r="L70" s="6">
        <v>0</v>
      </c>
      <c r="M70" s="6">
        <v>0</v>
      </c>
    </row>
    <row r="71" spans="1:13" ht="15.75" customHeight="1" x14ac:dyDescent="0.2">
      <c r="A71" s="6">
        <v>69</v>
      </c>
      <c r="B71" s="6" t="s">
        <v>119</v>
      </c>
      <c r="C71" s="6">
        <v>1</v>
      </c>
      <c r="D71" s="6">
        <v>1</v>
      </c>
      <c r="E71" s="6">
        <v>4</v>
      </c>
      <c r="F71" s="6">
        <v>46</v>
      </c>
      <c r="G71" s="6">
        <v>1</v>
      </c>
      <c r="H71" s="35">
        <v>47178</v>
      </c>
      <c r="I71" s="6">
        <v>46</v>
      </c>
      <c r="J71" s="6">
        <v>11.5</v>
      </c>
      <c r="K71" s="6">
        <v>24</v>
      </c>
      <c r="L71" s="6">
        <v>0</v>
      </c>
      <c r="M71" s="6">
        <v>0</v>
      </c>
    </row>
    <row r="72" spans="1:13" ht="15.75" customHeight="1" x14ac:dyDescent="0.2">
      <c r="A72" s="6">
        <v>70</v>
      </c>
      <c r="B72" s="6" t="s">
        <v>454</v>
      </c>
      <c r="C72" s="6">
        <v>3</v>
      </c>
      <c r="D72" s="6">
        <v>3</v>
      </c>
      <c r="E72" s="6">
        <v>11</v>
      </c>
      <c r="F72" s="6">
        <v>76</v>
      </c>
      <c r="G72" s="6">
        <v>1</v>
      </c>
      <c r="H72" s="33">
        <v>44899</v>
      </c>
      <c r="I72" s="6">
        <v>76</v>
      </c>
      <c r="J72" s="6">
        <v>6.9</v>
      </c>
      <c r="K72" s="6">
        <v>66</v>
      </c>
      <c r="L72" s="6">
        <v>0</v>
      </c>
      <c r="M72" s="6">
        <v>0</v>
      </c>
    </row>
    <row r="73" spans="1:13" ht="15.75" customHeight="1" x14ac:dyDescent="0.2">
      <c r="A73" s="6">
        <v>71</v>
      </c>
      <c r="B73" s="6" t="s">
        <v>180</v>
      </c>
      <c r="C73" s="6">
        <v>2</v>
      </c>
      <c r="D73" s="6">
        <v>2</v>
      </c>
      <c r="E73" s="6">
        <v>7</v>
      </c>
      <c r="F73" s="6">
        <v>43</v>
      </c>
      <c r="G73" s="6">
        <v>1</v>
      </c>
      <c r="H73" s="35">
        <v>44927</v>
      </c>
      <c r="I73" s="6">
        <v>43</v>
      </c>
      <c r="J73" s="6">
        <v>6.14</v>
      </c>
      <c r="K73" s="6">
        <v>42</v>
      </c>
      <c r="L73" s="6">
        <v>0</v>
      </c>
      <c r="M73" s="6">
        <v>0</v>
      </c>
    </row>
    <row r="74" spans="1:13" ht="15.75" customHeight="1" x14ac:dyDescent="0.2">
      <c r="A74" s="6">
        <v>72</v>
      </c>
      <c r="B74" s="6" t="s">
        <v>98</v>
      </c>
      <c r="C74" s="6">
        <v>1</v>
      </c>
      <c r="D74" s="6">
        <v>1</v>
      </c>
      <c r="E74" s="6">
        <v>4</v>
      </c>
      <c r="F74" s="6">
        <v>50</v>
      </c>
      <c r="G74" s="6">
        <v>1</v>
      </c>
      <c r="H74" s="35">
        <v>42856</v>
      </c>
      <c r="I74" s="6">
        <v>50</v>
      </c>
      <c r="J74" s="6">
        <v>12.5</v>
      </c>
      <c r="K74" s="6">
        <v>24</v>
      </c>
      <c r="L74" s="6">
        <v>0</v>
      </c>
      <c r="M74" s="6">
        <v>0</v>
      </c>
    </row>
    <row r="75" spans="1:13" ht="15.75" customHeight="1" x14ac:dyDescent="0.2">
      <c r="A75" s="6">
        <v>73</v>
      </c>
      <c r="B75" s="6" t="s">
        <v>186</v>
      </c>
      <c r="C75" s="6">
        <v>3</v>
      </c>
      <c r="D75" s="6">
        <v>3</v>
      </c>
      <c r="E75" s="6">
        <v>10</v>
      </c>
      <c r="F75" s="6">
        <v>64</v>
      </c>
      <c r="G75" s="6">
        <v>1</v>
      </c>
      <c r="H75" s="35">
        <v>45352</v>
      </c>
      <c r="I75" s="6">
        <v>64</v>
      </c>
      <c r="J75" s="6">
        <v>6.4</v>
      </c>
      <c r="K75" s="6">
        <v>60</v>
      </c>
      <c r="L75" s="6">
        <v>0</v>
      </c>
      <c r="M75" s="6">
        <v>0</v>
      </c>
    </row>
    <row r="76" spans="1:13" ht="15.75" customHeight="1" x14ac:dyDescent="0.2">
      <c r="A76" s="6">
        <v>74</v>
      </c>
      <c r="B76" s="6" t="s">
        <v>234</v>
      </c>
      <c r="C76" s="6">
        <v>1</v>
      </c>
      <c r="D76" s="6">
        <v>1</v>
      </c>
      <c r="E76" s="6">
        <v>4</v>
      </c>
      <c r="F76" s="6">
        <v>45</v>
      </c>
      <c r="G76" s="6">
        <v>1</v>
      </c>
      <c r="H76" s="35">
        <v>41730</v>
      </c>
      <c r="I76" s="6">
        <v>45</v>
      </c>
      <c r="J76" s="6">
        <v>11.25</v>
      </c>
      <c r="K76" s="6">
        <v>24</v>
      </c>
      <c r="L76" s="6">
        <v>0</v>
      </c>
      <c r="M76" s="6">
        <v>0</v>
      </c>
    </row>
    <row r="77" spans="1:13" ht="15.75" customHeight="1" x14ac:dyDescent="0.2">
      <c r="A77" s="6">
        <v>75</v>
      </c>
      <c r="B77" s="6" t="s">
        <v>188</v>
      </c>
      <c r="C77" s="6">
        <v>2</v>
      </c>
      <c r="D77" s="6">
        <v>2</v>
      </c>
      <c r="E77" s="6">
        <v>8</v>
      </c>
      <c r="F77" s="6">
        <v>84</v>
      </c>
      <c r="G77" s="6">
        <v>1</v>
      </c>
      <c r="H77" s="33">
        <v>44897</v>
      </c>
      <c r="I77" s="6">
        <v>84</v>
      </c>
      <c r="J77" s="6">
        <v>10.5</v>
      </c>
      <c r="K77" s="6">
        <v>48</v>
      </c>
      <c r="L77" s="6">
        <v>0</v>
      </c>
      <c r="M77" s="6">
        <v>0</v>
      </c>
    </row>
    <row r="78" spans="1:13" ht="15.75" customHeight="1" x14ac:dyDescent="0.2">
      <c r="A78" s="6">
        <v>76</v>
      </c>
      <c r="B78" s="6" t="s">
        <v>229</v>
      </c>
      <c r="C78" s="6">
        <v>3</v>
      </c>
      <c r="D78" s="6">
        <v>3</v>
      </c>
      <c r="E78" s="6">
        <v>5</v>
      </c>
      <c r="F78" s="6">
        <v>42</v>
      </c>
      <c r="G78" s="6">
        <v>1</v>
      </c>
      <c r="H78" s="33">
        <v>44745</v>
      </c>
      <c r="I78" s="6">
        <v>42</v>
      </c>
      <c r="J78" s="6">
        <v>8.4</v>
      </c>
      <c r="K78" s="6">
        <v>30</v>
      </c>
      <c r="L78" s="6">
        <v>0</v>
      </c>
      <c r="M78" s="6">
        <v>0</v>
      </c>
    </row>
    <row r="79" spans="1:13" ht="15.75" customHeight="1" x14ac:dyDescent="0.2">
      <c r="A79" s="6">
        <v>77</v>
      </c>
      <c r="B79" s="6" t="s">
        <v>204</v>
      </c>
      <c r="C79" s="6">
        <v>5</v>
      </c>
      <c r="D79" s="6">
        <v>4</v>
      </c>
      <c r="E79" s="6">
        <v>12</v>
      </c>
      <c r="F79" s="6">
        <v>92</v>
      </c>
      <c r="G79" s="6">
        <v>1</v>
      </c>
      <c r="H79" s="35">
        <v>43922</v>
      </c>
      <c r="I79" s="6">
        <v>92</v>
      </c>
      <c r="J79" s="6">
        <v>7.66</v>
      </c>
      <c r="K79" s="6">
        <v>72</v>
      </c>
      <c r="L79" s="6">
        <v>0</v>
      </c>
      <c r="M79" s="6">
        <v>0</v>
      </c>
    </row>
    <row r="80" spans="1:13" ht="15.75" customHeight="1" x14ac:dyDescent="0.2">
      <c r="A80" s="6">
        <v>78</v>
      </c>
      <c r="B80" s="6" t="s">
        <v>74</v>
      </c>
      <c r="C80" s="6">
        <v>12</v>
      </c>
      <c r="D80" s="6">
        <v>3</v>
      </c>
      <c r="E80" s="6">
        <v>7</v>
      </c>
      <c r="F80" s="6">
        <v>96</v>
      </c>
      <c r="G80" s="6">
        <v>1</v>
      </c>
      <c r="H80" s="35">
        <v>14977</v>
      </c>
      <c r="I80" s="6">
        <v>96</v>
      </c>
      <c r="J80" s="6">
        <v>13.71</v>
      </c>
      <c r="K80" s="6">
        <v>42</v>
      </c>
      <c r="L80" s="6">
        <v>0</v>
      </c>
      <c r="M80" s="6">
        <v>0</v>
      </c>
    </row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1500-000000000000}"/>
    <hyperlink ref="B1" location="IPL - Bowler Database (20-22)!A1" display="Bowler DB" xr:uid="{00000000-0004-0000-1500-000001000000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7CAAC"/>
  </sheetPr>
  <dimension ref="A1:M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22" customWidth="1"/>
    <col min="3" max="26" width="8.83203125" customWidth="1"/>
  </cols>
  <sheetData>
    <row r="1" spans="1:13" x14ac:dyDescent="0.2">
      <c r="A1" s="31" t="s">
        <v>2790</v>
      </c>
      <c r="B1" s="32" t="s">
        <v>2847</v>
      </c>
    </row>
    <row r="2" spans="1:13" x14ac:dyDescent="0.2">
      <c r="A2" s="6" t="s">
        <v>2792</v>
      </c>
      <c r="B2" s="6" t="s">
        <v>63</v>
      </c>
      <c r="C2" s="6" t="s">
        <v>2793</v>
      </c>
      <c r="D2" s="6" t="s">
        <v>2794</v>
      </c>
      <c r="E2" s="6" t="s">
        <v>2848</v>
      </c>
      <c r="F2" s="6" t="s">
        <v>2796</v>
      </c>
      <c r="G2" s="6" t="s">
        <v>2849</v>
      </c>
      <c r="H2" s="6" t="s">
        <v>2850</v>
      </c>
      <c r="I2" s="6" t="s">
        <v>2798</v>
      </c>
      <c r="J2" s="6" t="s">
        <v>2851</v>
      </c>
      <c r="K2" s="6" t="s">
        <v>2800</v>
      </c>
      <c r="L2" s="6" t="s">
        <v>2852</v>
      </c>
      <c r="M2" s="6" t="s">
        <v>2853</v>
      </c>
    </row>
    <row r="3" spans="1:13" x14ac:dyDescent="0.2">
      <c r="A3" s="6">
        <v>1</v>
      </c>
      <c r="B3" s="6" t="s">
        <v>642</v>
      </c>
      <c r="C3" s="6">
        <v>16</v>
      </c>
      <c r="D3" s="6">
        <v>16</v>
      </c>
      <c r="E3" s="6">
        <v>64</v>
      </c>
      <c r="F3" s="6">
        <v>344</v>
      </c>
      <c r="G3" s="6">
        <v>20</v>
      </c>
      <c r="H3" s="35">
        <v>43525</v>
      </c>
      <c r="I3" s="6">
        <v>17.2</v>
      </c>
      <c r="J3" s="6">
        <v>5.37</v>
      </c>
      <c r="K3" s="6">
        <v>19.2</v>
      </c>
      <c r="L3" s="6">
        <v>0</v>
      </c>
      <c r="M3" s="6">
        <v>0</v>
      </c>
    </row>
    <row r="4" spans="1:13" x14ac:dyDescent="0.2">
      <c r="A4" s="6">
        <v>2</v>
      </c>
      <c r="B4" s="6" t="s">
        <v>347</v>
      </c>
      <c r="C4" s="6">
        <v>15</v>
      </c>
      <c r="D4" s="6">
        <v>15</v>
      </c>
      <c r="E4" s="6">
        <v>50</v>
      </c>
      <c r="F4" s="6">
        <v>298</v>
      </c>
      <c r="G4" s="6">
        <v>8</v>
      </c>
      <c r="H4" s="35">
        <v>42430</v>
      </c>
      <c r="I4" s="6">
        <v>37.25</v>
      </c>
      <c r="J4" s="6">
        <v>5.96</v>
      </c>
      <c r="K4" s="6">
        <v>37.5</v>
      </c>
      <c r="L4" s="6">
        <v>0</v>
      </c>
      <c r="M4" s="6">
        <v>0</v>
      </c>
    </row>
    <row r="5" spans="1:13" x14ac:dyDescent="0.2">
      <c r="A5" s="6">
        <v>3</v>
      </c>
      <c r="B5" s="6" t="s">
        <v>180</v>
      </c>
      <c r="C5" s="6">
        <v>2</v>
      </c>
      <c r="D5" s="6">
        <v>2</v>
      </c>
      <c r="E5" s="6">
        <v>7</v>
      </c>
      <c r="F5" s="6">
        <v>43</v>
      </c>
      <c r="G5" s="6">
        <v>1</v>
      </c>
      <c r="H5" s="35">
        <v>44927</v>
      </c>
      <c r="I5" s="6">
        <v>43</v>
      </c>
      <c r="J5" s="6">
        <v>6.14</v>
      </c>
      <c r="K5" s="6">
        <v>42</v>
      </c>
      <c r="L5" s="6">
        <v>0</v>
      </c>
      <c r="M5" s="6">
        <v>0</v>
      </c>
    </row>
    <row r="6" spans="1:13" x14ac:dyDescent="0.2">
      <c r="A6" s="6">
        <v>4</v>
      </c>
      <c r="B6" s="6" t="s">
        <v>343</v>
      </c>
      <c r="C6" s="6">
        <v>7</v>
      </c>
      <c r="D6" s="6">
        <v>5</v>
      </c>
      <c r="E6" s="6">
        <v>13</v>
      </c>
      <c r="F6" s="6">
        <v>82</v>
      </c>
      <c r="G6" s="6">
        <v>4</v>
      </c>
      <c r="H6" s="35">
        <v>43497</v>
      </c>
      <c r="I6" s="6">
        <v>20.5</v>
      </c>
      <c r="J6" s="6">
        <v>6.22</v>
      </c>
      <c r="K6" s="6">
        <v>19.75</v>
      </c>
      <c r="L6" s="6">
        <v>0</v>
      </c>
      <c r="M6" s="6">
        <v>0</v>
      </c>
    </row>
    <row r="7" spans="1:13" x14ac:dyDescent="0.2">
      <c r="A7" s="6">
        <v>5</v>
      </c>
      <c r="B7" s="6" t="s">
        <v>186</v>
      </c>
      <c r="C7" s="6">
        <v>3</v>
      </c>
      <c r="D7" s="6">
        <v>3</v>
      </c>
      <c r="E7" s="6">
        <v>10</v>
      </c>
      <c r="F7" s="6">
        <v>64</v>
      </c>
      <c r="G7" s="6">
        <v>1</v>
      </c>
      <c r="H7" s="35">
        <v>45352</v>
      </c>
      <c r="I7" s="6">
        <v>64</v>
      </c>
      <c r="J7" s="6">
        <v>6.4</v>
      </c>
      <c r="K7" s="6">
        <v>60</v>
      </c>
      <c r="L7" s="6">
        <v>0</v>
      </c>
      <c r="M7" s="6">
        <v>0</v>
      </c>
    </row>
    <row r="8" spans="1:13" x14ac:dyDescent="0.2">
      <c r="A8" s="6">
        <v>6</v>
      </c>
      <c r="B8" s="6" t="s">
        <v>645</v>
      </c>
      <c r="C8" s="6">
        <v>15</v>
      </c>
      <c r="D8" s="6">
        <v>15</v>
      </c>
      <c r="E8" s="6">
        <v>51</v>
      </c>
      <c r="F8" s="6">
        <v>327</v>
      </c>
      <c r="G8" s="6">
        <v>9</v>
      </c>
      <c r="H8" s="35">
        <v>44287</v>
      </c>
      <c r="I8" s="6">
        <v>36.33</v>
      </c>
      <c r="J8" s="6">
        <v>6.41</v>
      </c>
      <c r="K8" s="6">
        <v>34</v>
      </c>
      <c r="L8" s="6">
        <v>0</v>
      </c>
      <c r="M8" s="6">
        <v>0</v>
      </c>
    </row>
    <row r="9" spans="1:13" x14ac:dyDescent="0.2">
      <c r="A9" s="6">
        <v>7</v>
      </c>
      <c r="B9" s="6" t="s">
        <v>184</v>
      </c>
      <c r="C9" s="6">
        <v>14</v>
      </c>
      <c r="D9" s="6">
        <v>14</v>
      </c>
      <c r="E9" s="6">
        <v>55</v>
      </c>
      <c r="F9" s="6">
        <v>365</v>
      </c>
      <c r="G9" s="6">
        <v>20</v>
      </c>
      <c r="H9" s="35">
        <v>42064</v>
      </c>
      <c r="I9" s="6">
        <v>18.25</v>
      </c>
      <c r="J9" s="6">
        <v>6.55</v>
      </c>
      <c r="K9" s="6">
        <v>16.7</v>
      </c>
      <c r="L9" s="6">
        <v>0</v>
      </c>
      <c r="M9" s="6">
        <v>0</v>
      </c>
    </row>
    <row r="10" spans="1:13" x14ac:dyDescent="0.2">
      <c r="A10" s="6">
        <v>8</v>
      </c>
      <c r="B10" s="6" t="s">
        <v>652</v>
      </c>
      <c r="C10" s="6">
        <v>9</v>
      </c>
      <c r="D10" s="6">
        <v>9</v>
      </c>
      <c r="E10" s="6">
        <v>31</v>
      </c>
      <c r="F10" s="6">
        <v>210</v>
      </c>
      <c r="G10" s="6">
        <v>11</v>
      </c>
      <c r="H10" s="35">
        <v>45017</v>
      </c>
      <c r="I10" s="6">
        <v>19.09</v>
      </c>
      <c r="J10" s="6">
        <v>6.63</v>
      </c>
      <c r="K10" s="6">
        <v>17.27</v>
      </c>
      <c r="L10" s="6">
        <v>1</v>
      </c>
      <c r="M10" s="6">
        <v>0</v>
      </c>
    </row>
    <row r="11" spans="1:13" x14ac:dyDescent="0.2">
      <c r="A11" s="6">
        <v>9</v>
      </c>
      <c r="B11" s="6" t="s">
        <v>464</v>
      </c>
      <c r="C11" s="6">
        <v>15</v>
      </c>
      <c r="D11" s="6">
        <v>15</v>
      </c>
      <c r="E11" s="6">
        <v>60</v>
      </c>
      <c r="F11" s="6">
        <v>404</v>
      </c>
      <c r="G11" s="6">
        <v>27</v>
      </c>
      <c r="H11" s="35">
        <v>41730</v>
      </c>
      <c r="I11" s="6">
        <v>14.96</v>
      </c>
      <c r="J11" s="6">
        <v>6.73</v>
      </c>
      <c r="K11" s="6">
        <v>13.33</v>
      </c>
      <c r="L11" s="6">
        <v>2</v>
      </c>
      <c r="M11" s="6">
        <v>0</v>
      </c>
    </row>
    <row r="12" spans="1:13" x14ac:dyDescent="0.2">
      <c r="A12" s="6">
        <v>10</v>
      </c>
      <c r="B12" s="6" t="s">
        <v>340</v>
      </c>
      <c r="C12" s="6">
        <v>13</v>
      </c>
      <c r="D12" s="6">
        <v>13</v>
      </c>
      <c r="E12" s="6">
        <v>52</v>
      </c>
      <c r="F12" s="6">
        <v>356</v>
      </c>
      <c r="G12" s="6">
        <v>17</v>
      </c>
      <c r="H12" s="35">
        <v>43952</v>
      </c>
      <c r="I12" s="6">
        <v>20.94</v>
      </c>
      <c r="J12" s="6">
        <v>6.84</v>
      </c>
      <c r="K12" s="6">
        <v>18.350000000000001</v>
      </c>
      <c r="L12" s="6">
        <v>0</v>
      </c>
      <c r="M12" s="6">
        <v>1</v>
      </c>
    </row>
    <row r="13" spans="1:13" x14ac:dyDescent="0.2">
      <c r="A13" s="6">
        <v>11</v>
      </c>
      <c r="B13" s="6" t="s">
        <v>454</v>
      </c>
      <c r="C13" s="6">
        <v>3</v>
      </c>
      <c r="D13" s="6">
        <v>3</v>
      </c>
      <c r="E13" s="6">
        <v>11</v>
      </c>
      <c r="F13" s="6">
        <v>76</v>
      </c>
      <c r="G13" s="6">
        <v>1</v>
      </c>
      <c r="H13" s="33">
        <v>44899</v>
      </c>
      <c r="I13" s="6">
        <v>76</v>
      </c>
      <c r="J13" s="6">
        <v>6.9</v>
      </c>
      <c r="K13" s="6">
        <v>66</v>
      </c>
      <c r="L13" s="6">
        <v>0</v>
      </c>
      <c r="M13" s="6">
        <v>0</v>
      </c>
    </row>
    <row r="14" spans="1:13" x14ac:dyDescent="0.2">
      <c r="A14" s="6">
        <v>12</v>
      </c>
      <c r="B14" s="6" t="s">
        <v>123</v>
      </c>
      <c r="C14" s="6">
        <v>4</v>
      </c>
      <c r="D14" s="6">
        <v>4</v>
      </c>
      <c r="E14" s="6">
        <v>14</v>
      </c>
      <c r="F14" s="6">
        <v>99</v>
      </c>
      <c r="G14" s="6">
        <v>3</v>
      </c>
      <c r="H14" s="35">
        <v>43586</v>
      </c>
      <c r="I14" s="6">
        <v>33</v>
      </c>
      <c r="J14" s="6">
        <v>6.98</v>
      </c>
      <c r="K14" s="6">
        <v>28.33</v>
      </c>
      <c r="L14" s="6">
        <v>0</v>
      </c>
      <c r="M14" s="6">
        <v>0</v>
      </c>
    </row>
    <row r="15" spans="1:13" x14ac:dyDescent="0.2">
      <c r="A15" s="6">
        <v>13</v>
      </c>
      <c r="B15" s="6" t="s">
        <v>273</v>
      </c>
      <c r="C15" s="6">
        <v>14</v>
      </c>
      <c r="D15" s="6">
        <v>14</v>
      </c>
      <c r="E15" s="6">
        <v>46</v>
      </c>
      <c r="F15" s="6">
        <v>326</v>
      </c>
      <c r="G15" s="6">
        <v>10</v>
      </c>
      <c r="H15" s="35">
        <v>43160</v>
      </c>
      <c r="I15" s="6">
        <v>32.6</v>
      </c>
      <c r="J15" s="6">
        <v>7.08</v>
      </c>
      <c r="K15" s="6">
        <v>27.6</v>
      </c>
      <c r="L15" s="6">
        <v>0</v>
      </c>
      <c r="M15" s="6">
        <v>0</v>
      </c>
    </row>
    <row r="16" spans="1:13" x14ac:dyDescent="0.2">
      <c r="A16" s="6">
        <v>14</v>
      </c>
      <c r="B16" s="6" t="s">
        <v>354</v>
      </c>
      <c r="C16" s="6">
        <v>15</v>
      </c>
      <c r="D16" s="6">
        <v>15</v>
      </c>
      <c r="E16" s="6">
        <v>57</v>
      </c>
      <c r="F16" s="6">
        <v>405</v>
      </c>
      <c r="G16" s="6">
        <v>21</v>
      </c>
      <c r="H16" s="35">
        <v>45748</v>
      </c>
      <c r="I16" s="6">
        <v>19.28</v>
      </c>
      <c r="J16" s="6">
        <v>7.08</v>
      </c>
      <c r="K16" s="6">
        <v>16.329999999999998</v>
      </c>
      <c r="L16" s="6">
        <v>0</v>
      </c>
      <c r="M16" s="6">
        <v>0</v>
      </c>
    </row>
    <row r="17" spans="1:13" x14ac:dyDescent="0.2">
      <c r="A17" s="6">
        <v>15</v>
      </c>
      <c r="B17" s="6" t="s">
        <v>295</v>
      </c>
      <c r="C17" s="6">
        <v>13</v>
      </c>
      <c r="D17" s="6">
        <v>13</v>
      </c>
      <c r="E17" s="6">
        <v>52</v>
      </c>
      <c r="F17" s="6">
        <v>374</v>
      </c>
      <c r="G17" s="6">
        <v>14</v>
      </c>
      <c r="H17" s="35">
        <v>43922</v>
      </c>
      <c r="I17" s="6">
        <v>26.71</v>
      </c>
      <c r="J17" s="6">
        <v>7.19</v>
      </c>
      <c r="K17" s="6">
        <v>22.28</v>
      </c>
      <c r="L17" s="6">
        <v>0</v>
      </c>
      <c r="M17" s="6">
        <v>0</v>
      </c>
    </row>
    <row r="18" spans="1:13" x14ac:dyDescent="0.2">
      <c r="A18" s="6">
        <v>16</v>
      </c>
      <c r="B18" s="6" t="s">
        <v>376</v>
      </c>
      <c r="C18" s="6">
        <v>3</v>
      </c>
      <c r="D18" s="6">
        <v>3</v>
      </c>
      <c r="E18" s="6">
        <v>10</v>
      </c>
      <c r="F18" s="6">
        <v>72</v>
      </c>
      <c r="G18" s="6">
        <v>3</v>
      </c>
      <c r="H18" s="35">
        <v>42856</v>
      </c>
      <c r="I18" s="6">
        <v>24</v>
      </c>
      <c r="J18" s="6">
        <v>7.2</v>
      </c>
      <c r="K18" s="6">
        <v>20</v>
      </c>
      <c r="L18" s="6">
        <v>0</v>
      </c>
      <c r="M18" s="6">
        <v>0</v>
      </c>
    </row>
    <row r="19" spans="1:13" x14ac:dyDescent="0.2">
      <c r="A19" s="6">
        <v>17</v>
      </c>
      <c r="B19" s="6" t="s">
        <v>650</v>
      </c>
      <c r="C19" s="6">
        <v>2</v>
      </c>
      <c r="D19" s="6">
        <v>2</v>
      </c>
      <c r="E19" s="6">
        <v>6</v>
      </c>
      <c r="F19" s="6">
        <v>44</v>
      </c>
      <c r="G19" s="6">
        <v>2</v>
      </c>
      <c r="H19" s="33">
        <v>44745</v>
      </c>
      <c r="I19" s="6">
        <v>22</v>
      </c>
      <c r="J19" s="6">
        <v>7.33</v>
      </c>
      <c r="K19" s="6">
        <v>18</v>
      </c>
      <c r="L19" s="6">
        <v>0</v>
      </c>
      <c r="M19" s="6">
        <v>0</v>
      </c>
    </row>
    <row r="20" spans="1:13" x14ac:dyDescent="0.2">
      <c r="A20" s="6">
        <v>18</v>
      </c>
      <c r="B20" s="6" t="s">
        <v>282</v>
      </c>
      <c r="C20" s="6">
        <v>14</v>
      </c>
      <c r="D20" s="6">
        <v>14</v>
      </c>
      <c r="E20" s="6">
        <v>51</v>
      </c>
      <c r="F20" s="6">
        <v>376</v>
      </c>
      <c r="G20" s="6">
        <v>12</v>
      </c>
      <c r="H20" s="35">
        <v>45352</v>
      </c>
      <c r="I20" s="6">
        <v>31.33</v>
      </c>
      <c r="J20" s="6">
        <v>7.37</v>
      </c>
      <c r="K20" s="6">
        <v>25.5</v>
      </c>
      <c r="L20" s="6">
        <v>0</v>
      </c>
      <c r="M20" s="6">
        <v>0</v>
      </c>
    </row>
    <row r="21" spans="1:13" ht="15.75" customHeight="1" x14ac:dyDescent="0.2">
      <c r="A21" s="6">
        <v>19</v>
      </c>
      <c r="B21" s="6" t="s">
        <v>239</v>
      </c>
      <c r="C21" s="6">
        <v>9</v>
      </c>
      <c r="D21" s="6">
        <v>9</v>
      </c>
      <c r="E21" s="6">
        <v>31</v>
      </c>
      <c r="F21" s="6">
        <v>235</v>
      </c>
      <c r="G21" s="6">
        <v>10</v>
      </c>
      <c r="H21" s="35">
        <v>44256</v>
      </c>
      <c r="I21" s="6">
        <v>23.5</v>
      </c>
      <c r="J21" s="6">
        <v>7.46</v>
      </c>
      <c r="K21" s="6">
        <v>18.899999999999999</v>
      </c>
      <c r="L21" s="6">
        <v>0</v>
      </c>
      <c r="M21" s="6">
        <v>0</v>
      </c>
    </row>
    <row r="22" spans="1:13" ht="15.75" customHeight="1" x14ac:dyDescent="0.2">
      <c r="A22" s="6">
        <v>20</v>
      </c>
      <c r="B22" s="6" t="s">
        <v>210</v>
      </c>
      <c r="C22" s="6">
        <v>5</v>
      </c>
      <c r="D22" s="6">
        <v>5</v>
      </c>
      <c r="E22" s="6">
        <v>20</v>
      </c>
      <c r="F22" s="6">
        <v>148</v>
      </c>
      <c r="G22" s="6">
        <v>6</v>
      </c>
      <c r="H22" s="35">
        <v>42064</v>
      </c>
      <c r="I22" s="6">
        <v>24.66</v>
      </c>
      <c r="J22" s="6">
        <v>7.46</v>
      </c>
      <c r="K22" s="6">
        <v>19.829999999999998</v>
      </c>
      <c r="L22" s="6">
        <v>0</v>
      </c>
      <c r="M22" s="6">
        <v>0</v>
      </c>
    </row>
    <row r="23" spans="1:13" ht="15.75" customHeight="1" x14ac:dyDescent="0.2">
      <c r="A23" s="6">
        <v>21</v>
      </c>
      <c r="B23" s="6" t="s">
        <v>228</v>
      </c>
      <c r="C23" s="6">
        <v>2</v>
      </c>
      <c r="D23" s="6">
        <v>2</v>
      </c>
      <c r="E23" s="6">
        <v>7</v>
      </c>
      <c r="F23" s="6">
        <v>53</v>
      </c>
      <c r="G23" s="6">
        <v>2</v>
      </c>
      <c r="H23" s="35">
        <v>41306</v>
      </c>
      <c r="I23" s="6">
        <v>26.5</v>
      </c>
      <c r="J23" s="6">
        <v>7.57</v>
      </c>
      <c r="K23" s="6">
        <v>21</v>
      </c>
      <c r="L23" s="6">
        <v>0</v>
      </c>
      <c r="M23" s="6">
        <v>0</v>
      </c>
    </row>
    <row r="24" spans="1:13" ht="15.75" customHeight="1" x14ac:dyDescent="0.2">
      <c r="A24" s="6">
        <v>22</v>
      </c>
      <c r="B24" s="6" t="s">
        <v>202</v>
      </c>
      <c r="C24" s="6">
        <v>16</v>
      </c>
      <c r="D24" s="6">
        <v>16</v>
      </c>
      <c r="E24" s="6">
        <v>50</v>
      </c>
      <c r="F24" s="6">
        <v>380</v>
      </c>
      <c r="G24" s="6">
        <v>6</v>
      </c>
      <c r="H24" s="35">
        <v>41699</v>
      </c>
      <c r="I24" s="6">
        <v>63.33</v>
      </c>
      <c r="J24" s="6">
        <v>7.57</v>
      </c>
      <c r="K24" s="6">
        <v>50.16</v>
      </c>
      <c r="L24" s="6">
        <v>0</v>
      </c>
      <c r="M24" s="6">
        <v>0</v>
      </c>
    </row>
    <row r="25" spans="1:13" ht="15.75" customHeight="1" x14ac:dyDescent="0.2">
      <c r="A25" s="6">
        <v>23</v>
      </c>
      <c r="B25" s="6" t="s">
        <v>145</v>
      </c>
      <c r="C25" s="6">
        <v>14</v>
      </c>
      <c r="D25" s="6">
        <v>14</v>
      </c>
      <c r="E25" s="6">
        <v>52</v>
      </c>
      <c r="F25" s="6">
        <v>396</v>
      </c>
      <c r="G25" s="6">
        <v>12</v>
      </c>
      <c r="H25" s="35">
        <v>41365</v>
      </c>
      <c r="I25" s="6">
        <v>33</v>
      </c>
      <c r="J25" s="6">
        <v>7.61</v>
      </c>
      <c r="K25" s="6">
        <v>26</v>
      </c>
      <c r="L25" s="6">
        <v>0</v>
      </c>
      <c r="M25" s="6">
        <v>0</v>
      </c>
    </row>
    <row r="26" spans="1:13" ht="15.75" customHeight="1" x14ac:dyDescent="0.2">
      <c r="A26" s="6">
        <v>24</v>
      </c>
      <c r="B26" s="6" t="s">
        <v>563</v>
      </c>
      <c r="C26" s="6">
        <v>15</v>
      </c>
      <c r="D26" s="6">
        <v>15</v>
      </c>
      <c r="E26" s="6">
        <v>51</v>
      </c>
      <c r="F26" s="6">
        <v>391</v>
      </c>
      <c r="G26" s="6">
        <v>13</v>
      </c>
      <c r="H26" s="35">
        <v>12510</v>
      </c>
      <c r="I26" s="6">
        <v>30.07</v>
      </c>
      <c r="J26" s="6">
        <v>7.66</v>
      </c>
      <c r="K26" s="6">
        <v>23.53</v>
      </c>
      <c r="L26" s="6">
        <v>0</v>
      </c>
      <c r="M26" s="6">
        <v>0</v>
      </c>
    </row>
    <row r="27" spans="1:13" ht="15.75" customHeight="1" x14ac:dyDescent="0.2">
      <c r="A27" s="6">
        <v>25</v>
      </c>
      <c r="B27" s="6" t="s">
        <v>204</v>
      </c>
      <c r="C27" s="6">
        <v>5</v>
      </c>
      <c r="D27" s="6">
        <v>4</v>
      </c>
      <c r="E27" s="6">
        <v>12</v>
      </c>
      <c r="F27" s="6">
        <v>92</v>
      </c>
      <c r="G27" s="6">
        <v>1</v>
      </c>
      <c r="H27" s="35">
        <v>43922</v>
      </c>
      <c r="I27" s="6">
        <v>92</v>
      </c>
      <c r="J27" s="6">
        <v>7.66</v>
      </c>
      <c r="K27" s="6">
        <v>72</v>
      </c>
      <c r="L27" s="6">
        <v>0</v>
      </c>
      <c r="M27" s="6">
        <v>0</v>
      </c>
    </row>
    <row r="28" spans="1:13" ht="15.75" customHeight="1" x14ac:dyDescent="0.2">
      <c r="A28" s="6">
        <v>26</v>
      </c>
      <c r="B28" s="6" t="s">
        <v>253</v>
      </c>
      <c r="C28" s="6">
        <v>14</v>
      </c>
      <c r="D28" s="6">
        <v>14</v>
      </c>
      <c r="E28" s="6">
        <v>52</v>
      </c>
      <c r="F28" s="6">
        <v>409</v>
      </c>
      <c r="G28" s="6">
        <v>12</v>
      </c>
      <c r="H28" s="35">
        <v>12510</v>
      </c>
      <c r="I28" s="6">
        <v>34.08</v>
      </c>
      <c r="J28" s="6">
        <v>7.86</v>
      </c>
      <c r="K28" s="6">
        <v>26</v>
      </c>
      <c r="L28" s="6">
        <v>1</v>
      </c>
      <c r="M28" s="6">
        <v>0</v>
      </c>
    </row>
    <row r="29" spans="1:13" ht="15.75" customHeight="1" x14ac:dyDescent="0.2">
      <c r="A29" s="6">
        <v>27</v>
      </c>
      <c r="B29" s="6" t="s">
        <v>243</v>
      </c>
      <c r="C29" s="6">
        <v>7</v>
      </c>
      <c r="D29" s="6">
        <v>7</v>
      </c>
      <c r="E29" s="6">
        <v>26</v>
      </c>
      <c r="F29" s="6">
        <v>206</v>
      </c>
      <c r="G29" s="6">
        <v>5</v>
      </c>
      <c r="H29" s="35">
        <v>41730</v>
      </c>
      <c r="I29" s="6">
        <v>41.2</v>
      </c>
      <c r="J29" s="6">
        <v>7.92</v>
      </c>
      <c r="K29" s="6">
        <v>31.2</v>
      </c>
      <c r="L29" s="6">
        <v>0</v>
      </c>
      <c r="M29" s="6">
        <v>0</v>
      </c>
    </row>
    <row r="30" spans="1:13" ht="15.75" customHeight="1" x14ac:dyDescent="0.2">
      <c r="A30" s="6">
        <v>28</v>
      </c>
      <c r="B30" s="6" t="s">
        <v>648</v>
      </c>
      <c r="C30" s="6">
        <v>10</v>
      </c>
      <c r="D30" s="6">
        <v>10</v>
      </c>
      <c r="E30" s="6">
        <v>38</v>
      </c>
      <c r="F30" s="6">
        <v>302</v>
      </c>
      <c r="G30" s="6">
        <v>5</v>
      </c>
      <c r="H30" s="35">
        <v>43586</v>
      </c>
      <c r="I30" s="6">
        <v>60.4</v>
      </c>
      <c r="J30" s="6">
        <v>7.94</v>
      </c>
      <c r="K30" s="6">
        <v>45.6</v>
      </c>
      <c r="L30" s="6">
        <v>0</v>
      </c>
      <c r="M30" s="6">
        <v>0</v>
      </c>
    </row>
    <row r="31" spans="1:13" ht="15.75" customHeight="1" x14ac:dyDescent="0.2">
      <c r="A31" s="6">
        <v>29</v>
      </c>
      <c r="B31" s="6" t="s">
        <v>333</v>
      </c>
      <c r="C31" s="6">
        <v>15</v>
      </c>
      <c r="D31" s="6">
        <v>15</v>
      </c>
      <c r="E31" s="6">
        <v>57</v>
      </c>
      <c r="F31" s="6">
        <v>457</v>
      </c>
      <c r="G31" s="6">
        <v>25</v>
      </c>
      <c r="H31" s="35">
        <v>43191</v>
      </c>
      <c r="I31" s="6">
        <v>18.28</v>
      </c>
      <c r="J31" s="6">
        <v>7.97</v>
      </c>
      <c r="K31" s="6">
        <v>13.76</v>
      </c>
      <c r="L31" s="6">
        <v>1</v>
      </c>
      <c r="M31" s="6">
        <v>0</v>
      </c>
    </row>
    <row r="32" spans="1:13" ht="15.75" customHeight="1" x14ac:dyDescent="0.2">
      <c r="A32" s="6">
        <v>30</v>
      </c>
      <c r="B32" s="6" t="s">
        <v>609</v>
      </c>
      <c r="C32" s="6">
        <v>16</v>
      </c>
      <c r="D32" s="6">
        <v>16</v>
      </c>
      <c r="E32" s="6">
        <v>63</v>
      </c>
      <c r="F32" s="6">
        <v>504</v>
      </c>
      <c r="G32" s="6">
        <v>16</v>
      </c>
      <c r="H32" s="35">
        <v>45323</v>
      </c>
      <c r="I32" s="6">
        <v>31.5</v>
      </c>
      <c r="J32" s="6">
        <v>8.02</v>
      </c>
      <c r="K32" s="6">
        <v>23.56</v>
      </c>
      <c r="L32" s="6">
        <v>0</v>
      </c>
      <c r="M32" s="6">
        <v>0</v>
      </c>
    </row>
    <row r="33" spans="1:13" ht="15.75" customHeight="1" x14ac:dyDescent="0.2">
      <c r="A33" s="6">
        <v>31</v>
      </c>
      <c r="B33" s="6" t="s">
        <v>163</v>
      </c>
      <c r="C33" s="6">
        <v>13</v>
      </c>
      <c r="D33" s="6">
        <v>7</v>
      </c>
      <c r="E33" s="6">
        <v>21</v>
      </c>
      <c r="F33" s="6">
        <v>169</v>
      </c>
      <c r="G33" s="6">
        <v>3</v>
      </c>
      <c r="H33" s="35">
        <v>42036</v>
      </c>
      <c r="I33" s="6">
        <v>56.33</v>
      </c>
      <c r="J33" s="6">
        <v>8.0399999999999991</v>
      </c>
      <c r="K33" s="6">
        <v>42</v>
      </c>
      <c r="L33" s="6">
        <v>0</v>
      </c>
      <c r="M33" s="6">
        <v>0</v>
      </c>
    </row>
    <row r="34" spans="1:13" ht="15.75" customHeight="1" x14ac:dyDescent="0.2">
      <c r="A34" s="6">
        <v>32</v>
      </c>
      <c r="B34" s="6" t="s">
        <v>303</v>
      </c>
      <c r="C34" s="6">
        <v>7</v>
      </c>
      <c r="D34" s="6">
        <v>7</v>
      </c>
      <c r="E34" s="6">
        <v>22</v>
      </c>
      <c r="F34" s="6">
        <v>178</v>
      </c>
      <c r="G34" s="6">
        <v>5</v>
      </c>
      <c r="H34" s="35">
        <v>42430</v>
      </c>
      <c r="I34" s="6">
        <v>35.6</v>
      </c>
      <c r="J34" s="6">
        <v>8.09</v>
      </c>
      <c r="K34" s="6">
        <v>26.4</v>
      </c>
      <c r="L34" s="6">
        <v>0</v>
      </c>
      <c r="M34" s="6">
        <v>0</v>
      </c>
    </row>
    <row r="35" spans="1:13" ht="15.75" customHeight="1" x14ac:dyDescent="0.2">
      <c r="A35" s="6">
        <v>33</v>
      </c>
      <c r="B35" s="6" t="s">
        <v>313</v>
      </c>
      <c r="C35" s="6">
        <v>11</v>
      </c>
      <c r="D35" s="6">
        <v>5</v>
      </c>
      <c r="E35" s="6">
        <v>9</v>
      </c>
      <c r="F35" s="6">
        <v>73</v>
      </c>
      <c r="G35" s="6">
        <v>4</v>
      </c>
      <c r="H35" s="35">
        <v>42036</v>
      </c>
      <c r="I35" s="6">
        <v>18.25</v>
      </c>
      <c r="J35" s="6">
        <v>8.11</v>
      </c>
      <c r="K35" s="6">
        <v>13.5</v>
      </c>
      <c r="L35" s="6">
        <v>0</v>
      </c>
      <c r="M35" s="6">
        <v>0</v>
      </c>
    </row>
    <row r="36" spans="1:13" ht="15.75" customHeight="1" x14ac:dyDescent="0.2">
      <c r="A36" s="6">
        <v>34</v>
      </c>
      <c r="B36" s="6" t="s">
        <v>314</v>
      </c>
      <c r="C36" s="6">
        <v>8</v>
      </c>
      <c r="D36" s="6">
        <v>8</v>
      </c>
      <c r="E36" s="6">
        <v>26</v>
      </c>
      <c r="F36" s="6">
        <v>212</v>
      </c>
      <c r="G36" s="6">
        <v>9</v>
      </c>
      <c r="H36" s="35">
        <v>44287</v>
      </c>
      <c r="I36" s="6">
        <v>23.55</v>
      </c>
      <c r="J36" s="6">
        <v>8.15</v>
      </c>
      <c r="K36" s="6">
        <v>17.329999999999998</v>
      </c>
      <c r="L36" s="6">
        <v>0</v>
      </c>
      <c r="M36" s="6">
        <v>0</v>
      </c>
    </row>
    <row r="37" spans="1:13" ht="15.75" customHeight="1" x14ac:dyDescent="0.2">
      <c r="A37" s="6">
        <v>35</v>
      </c>
      <c r="B37" s="6" t="s">
        <v>272</v>
      </c>
      <c r="C37" s="6">
        <v>15</v>
      </c>
      <c r="D37" s="6">
        <v>15</v>
      </c>
      <c r="E37" s="6">
        <v>53</v>
      </c>
      <c r="F37" s="6">
        <v>433</v>
      </c>
      <c r="G37" s="6">
        <v>15</v>
      </c>
      <c r="H37" s="35">
        <v>46478</v>
      </c>
      <c r="I37" s="6">
        <v>28.86</v>
      </c>
      <c r="J37" s="6">
        <v>8.16</v>
      </c>
      <c r="K37" s="6">
        <v>21.2</v>
      </c>
      <c r="L37" s="6">
        <v>0</v>
      </c>
      <c r="M37" s="6">
        <v>0</v>
      </c>
    </row>
    <row r="38" spans="1:13" ht="15.75" customHeight="1" x14ac:dyDescent="0.2">
      <c r="A38" s="6">
        <v>36</v>
      </c>
      <c r="B38" s="6" t="s">
        <v>293</v>
      </c>
      <c r="C38" s="6">
        <v>14</v>
      </c>
      <c r="D38" s="6">
        <v>13</v>
      </c>
      <c r="E38" s="6">
        <v>42</v>
      </c>
      <c r="F38" s="6">
        <v>344</v>
      </c>
      <c r="G38" s="6">
        <v>13</v>
      </c>
      <c r="H38" s="33">
        <v>44869</v>
      </c>
      <c r="I38" s="6">
        <v>26.46</v>
      </c>
      <c r="J38" s="6">
        <v>8.19</v>
      </c>
      <c r="K38" s="6">
        <v>19.38</v>
      </c>
      <c r="L38" s="6">
        <v>0</v>
      </c>
      <c r="M38" s="6">
        <v>0</v>
      </c>
    </row>
    <row r="39" spans="1:13" ht="15.75" customHeight="1" x14ac:dyDescent="0.2">
      <c r="A39" s="6">
        <v>37</v>
      </c>
      <c r="B39" s="6" t="s">
        <v>245</v>
      </c>
      <c r="C39" s="6">
        <v>13</v>
      </c>
      <c r="D39" s="6">
        <v>13</v>
      </c>
      <c r="E39" s="6">
        <v>45</v>
      </c>
      <c r="F39" s="6">
        <v>379</v>
      </c>
      <c r="G39" s="6">
        <v>6</v>
      </c>
      <c r="H39" s="35">
        <v>45323</v>
      </c>
      <c r="I39" s="6">
        <v>63.16</v>
      </c>
      <c r="J39" s="6">
        <v>8.2899999999999991</v>
      </c>
      <c r="K39" s="6">
        <v>45.66</v>
      </c>
      <c r="L39" s="6">
        <v>0</v>
      </c>
      <c r="M39" s="6">
        <v>0</v>
      </c>
    </row>
    <row r="40" spans="1:13" ht="15.75" customHeight="1" x14ac:dyDescent="0.2">
      <c r="A40" s="6">
        <v>38</v>
      </c>
      <c r="B40" s="6" t="s">
        <v>178</v>
      </c>
      <c r="C40" s="6">
        <v>7</v>
      </c>
      <c r="D40" s="6">
        <v>7</v>
      </c>
      <c r="E40" s="6">
        <v>28</v>
      </c>
      <c r="F40" s="6">
        <v>233</v>
      </c>
      <c r="G40" s="6">
        <v>14</v>
      </c>
      <c r="H40" s="35">
        <v>19085</v>
      </c>
      <c r="I40" s="6">
        <v>16.64</v>
      </c>
      <c r="J40" s="6">
        <v>8.32</v>
      </c>
      <c r="K40" s="6">
        <v>12</v>
      </c>
      <c r="L40" s="6">
        <v>0</v>
      </c>
      <c r="M40" s="6">
        <v>0</v>
      </c>
    </row>
    <row r="41" spans="1:13" ht="15.75" customHeight="1" x14ac:dyDescent="0.2">
      <c r="A41" s="6">
        <v>39</v>
      </c>
      <c r="B41" s="6" t="s">
        <v>193</v>
      </c>
      <c r="C41" s="6">
        <v>17</v>
      </c>
      <c r="D41" s="6">
        <v>17</v>
      </c>
      <c r="E41" s="6">
        <v>65</v>
      </c>
      <c r="F41" s="6">
        <v>548</v>
      </c>
      <c r="G41" s="6">
        <v>30</v>
      </c>
      <c r="H41" s="35">
        <v>44287</v>
      </c>
      <c r="I41" s="6">
        <v>18.260000000000002</v>
      </c>
      <c r="J41" s="6">
        <v>8.34</v>
      </c>
      <c r="K41" s="6">
        <v>13.13</v>
      </c>
      <c r="L41" s="6">
        <v>2</v>
      </c>
      <c r="M41" s="6">
        <v>0</v>
      </c>
    </row>
    <row r="42" spans="1:13" ht="15.75" customHeight="1" x14ac:dyDescent="0.2">
      <c r="A42" s="6">
        <v>40</v>
      </c>
      <c r="B42" s="6" t="s">
        <v>361</v>
      </c>
      <c r="C42" s="6">
        <v>3</v>
      </c>
      <c r="D42" s="6">
        <v>3</v>
      </c>
      <c r="E42" s="6">
        <v>11</v>
      </c>
      <c r="F42" s="6">
        <v>92</v>
      </c>
      <c r="G42" s="6">
        <v>2</v>
      </c>
      <c r="H42" s="35">
        <v>43617</v>
      </c>
      <c r="I42" s="6">
        <v>46</v>
      </c>
      <c r="J42" s="6">
        <v>8.36</v>
      </c>
      <c r="K42" s="6">
        <v>33</v>
      </c>
      <c r="L42" s="6">
        <v>0</v>
      </c>
      <c r="M42" s="6">
        <v>0</v>
      </c>
    </row>
    <row r="43" spans="1:13" ht="15.75" customHeight="1" x14ac:dyDescent="0.2">
      <c r="A43" s="6">
        <v>41</v>
      </c>
      <c r="B43" s="6" t="s">
        <v>385</v>
      </c>
      <c r="C43" s="6">
        <v>16</v>
      </c>
      <c r="D43" s="6">
        <v>16</v>
      </c>
      <c r="E43" s="6">
        <v>61</v>
      </c>
      <c r="F43" s="6">
        <v>512</v>
      </c>
      <c r="G43" s="6">
        <v>22</v>
      </c>
      <c r="H43" s="35">
        <v>12114</v>
      </c>
      <c r="I43" s="6">
        <v>23.27</v>
      </c>
      <c r="J43" s="6">
        <v>8.39</v>
      </c>
      <c r="K43" s="6">
        <v>16.63</v>
      </c>
      <c r="L43" s="6">
        <v>0</v>
      </c>
      <c r="M43" s="6">
        <v>0</v>
      </c>
    </row>
    <row r="44" spans="1:13" ht="15.75" customHeight="1" x14ac:dyDescent="0.2">
      <c r="A44" s="6">
        <v>42</v>
      </c>
      <c r="B44" s="6" t="s">
        <v>229</v>
      </c>
      <c r="C44" s="6">
        <v>3</v>
      </c>
      <c r="D44" s="6">
        <v>3</v>
      </c>
      <c r="E44" s="6">
        <v>5</v>
      </c>
      <c r="F44" s="6">
        <v>42</v>
      </c>
      <c r="G44" s="6">
        <v>1</v>
      </c>
      <c r="H44" s="33">
        <v>44745</v>
      </c>
      <c r="I44" s="6">
        <v>42</v>
      </c>
      <c r="J44" s="6">
        <v>8.4</v>
      </c>
      <c r="K44" s="6">
        <v>30</v>
      </c>
      <c r="L44" s="6">
        <v>0</v>
      </c>
      <c r="M44" s="6">
        <v>0</v>
      </c>
    </row>
    <row r="45" spans="1:13" ht="15.75" customHeight="1" x14ac:dyDescent="0.2">
      <c r="A45" s="6">
        <v>43</v>
      </c>
      <c r="B45" s="6" t="s">
        <v>306</v>
      </c>
      <c r="C45" s="6">
        <v>9</v>
      </c>
      <c r="D45" s="6">
        <v>9</v>
      </c>
      <c r="E45" s="6">
        <v>32</v>
      </c>
      <c r="F45" s="6">
        <v>275</v>
      </c>
      <c r="G45" s="6">
        <v>10</v>
      </c>
      <c r="H45" s="35">
        <v>43525</v>
      </c>
      <c r="I45" s="6">
        <v>27.5</v>
      </c>
      <c r="J45" s="6">
        <v>8.5</v>
      </c>
      <c r="K45" s="6">
        <v>19.399999999999999</v>
      </c>
      <c r="L45" s="6">
        <v>0</v>
      </c>
      <c r="M45" s="6">
        <v>0</v>
      </c>
    </row>
    <row r="46" spans="1:13" ht="15.75" customHeight="1" x14ac:dyDescent="0.2">
      <c r="A46" s="6">
        <v>44</v>
      </c>
      <c r="B46" s="6" t="s">
        <v>315</v>
      </c>
      <c r="C46" s="6">
        <v>14</v>
      </c>
      <c r="D46" s="6">
        <v>14</v>
      </c>
      <c r="E46" s="6">
        <v>50</v>
      </c>
      <c r="F46" s="6">
        <v>427</v>
      </c>
      <c r="G46" s="6">
        <v>10</v>
      </c>
      <c r="H46" s="35">
        <v>42461</v>
      </c>
      <c r="I46" s="6">
        <v>42.7</v>
      </c>
      <c r="J46" s="6">
        <v>8.5399999999999991</v>
      </c>
      <c r="K46" s="6">
        <v>30</v>
      </c>
      <c r="L46" s="6">
        <v>0</v>
      </c>
      <c r="M46" s="6">
        <v>0</v>
      </c>
    </row>
    <row r="47" spans="1:13" ht="15.75" customHeight="1" x14ac:dyDescent="0.2">
      <c r="A47" s="6">
        <v>45</v>
      </c>
      <c r="B47" s="6" t="s">
        <v>156</v>
      </c>
      <c r="C47" s="6">
        <v>6</v>
      </c>
      <c r="D47" s="6">
        <v>6</v>
      </c>
      <c r="E47" s="6">
        <v>21</v>
      </c>
      <c r="F47" s="6">
        <v>180</v>
      </c>
      <c r="G47" s="6">
        <v>6</v>
      </c>
      <c r="H47" s="35">
        <v>44652</v>
      </c>
      <c r="I47" s="6">
        <v>30</v>
      </c>
      <c r="J47" s="6">
        <v>8.57</v>
      </c>
      <c r="K47" s="6">
        <v>21</v>
      </c>
      <c r="L47" s="6">
        <v>0</v>
      </c>
      <c r="M47" s="6">
        <v>0</v>
      </c>
    </row>
    <row r="48" spans="1:13" ht="15.75" customHeight="1" x14ac:dyDescent="0.2">
      <c r="A48" s="6">
        <v>46</v>
      </c>
      <c r="B48" s="6" t="s">
        <v>231</v>
      </c>
      <c r="C48" s="6">
        <v>14</v>
      </c>
      <c r="D48" s="6">
        <v>14</v>
      </c>
      <c r="E48" s="6">
        <v>53</v>
      </c>
      <c r="F48" s="6">
        <v>460</v>
      </c>
      <c r="G48" s="6">
        <v>20</v>
      </c>
      <c r="H48" s="35">
        <v>42064</v>
      </c>
      <c r="I48" s="6">
        <v>23</v>
      </c>
      <c r="J48" s="6">
        <v>8.57</v>
      </c>
      <c r="K48" s="6">
        <v>16.100000000000001</v>
      </c>
      <c r="L48" s="6">
        <v>0</v>
      </c>
      <c r="M48" s="6">
        <v>0</v>
      </c>
    </row>
    <row r="49" spans="1:13" ht="15.75" customHeight="1" x14ac:dyDescent="0.2">
      <c r="A49" s="6">
        <v>47</v>
      </c>
      <c r="B49" s="6" t="s">
        <v>197</v>
      </c>
      <c r="C49" s="6">
        <v>5</v>
      </c>
      <c r="D49" s="6">
        <v>5</v>
      </c>
      <c r="E49" s="6">
        <v>19</v>
      </c>
      <c r="F49" s="6">
        <v>165</v>
      </c>
      <c r="G49" s="6">
        <v>5</v>
      </c>
      <c r="H49" s="35">
        <v>42461</v>
      </c>
      <c r="I49" s="6">
        <v>33</v>
      </c>
      <c r="J49" s="6">
        <v>8.68</v>
      </c>
      <c r="K49" s="6">
        <v>22.8</v>
      </c>
      <c r="L49" s="6">
        <v>0</v>
      </c>
      <c r="M49" s="6">
        <v>0</v>
      </c>
    </row>
    <row r="50" spans="1:13" ht="15.75" customHeight="1" x14ac:dyDescent="0.2">
      <c r="A50" s="6">
        <v>48</v>
      </c>
      <c r="B50" s="6" t="s">
        <v>520</v>
      </c>
      <c r="C50" s="6">
        <v>9</v>
      </c>
      <c r="D50" s="6">
        <v>9</v>
      </c>
      <c r="E50" s="6">
        <v>27</v>
      </c>
      <c r="F50" s="6">
        <v>236</v>
      </c>
      <c r="G50" s="6">
        <v>11</v>
      </c>
      <c r="H50" s="35">
        <v>11780</v>
      </c>
      <c r="I50" s="6">
        <v>21.45</v>
      </c>
      <c r="J50" s="6">
        <v>8.68</v>
      </c>
      <c r="K50" s="6">
        <v>14.81</v>
      </c>
      <c r="L50" s="6">
        <v>0</v>
      </c>
      <c r="M50" s="6">
        <v>0</v>
      </c>
    </row>
    <row r="51" spans="1:13" ht="15.75" customHeight="1" x14ac:dyDescent="0.2">
      <c r="A51" s="6">
        <v>49</v>
      </c>
      <c r="B51" s="6" t="s">
        <v>646</v>
      </c>
      <c r="C51" s="6">
        <v>14</v>
      </c>
      <c r="D51" s="6">
        <v>13</v>
      </c>
      <c r="E51" s="6">
        <v>36</v>
      </c>
      <c r="F51" s="6">
        <v>318</v>
      </c>
      <c r="G51" s="6">
        <v>6</v>
      </c>
      <c r="H51" s="35">
        <v>42491</v>
      </c>
      <c r="I51" s="6">
        <v>53</v>
      </c>
      <c r="J51" s="6">
        <v>8.75</v>
      </c>
      <c r="K51" s="6">
        <v>36.33</v>
      </c>
      <c r="L51" s="6">
        <v>0</v>
      </c>
      <c r="M51" s="6">
        <v>0</v>
      </c>
    </row>
    <row r="52" spans="1:13" ht="15.75" customHeight="1" x14ac:dyDescent="0.2">
      <c r="A52" s="6">
        <v>50</v>
      </c>
      <c r="B52" s="6" t="s">
        <v>389</v>
      </c>
      <c r="C52" s="6">
        <v>8</v>
      </c>
      <c r="D52" s="6">
        <v>8</v>
      </c>
      <c r="E52" s="6">
        <v>25</v>
      </c>
      <c r="F52" s="6">
        <v>218</v>
      </c>
      <c r="G52" s="6">
        <v>9</v>
      </c>
      <c r="H52" s="35">
        <v>11810</v>
      </c>
      <c r="I52" s="6">
        <v>24.22</v>
      </c>
      <c r="J52" s="6">
        <v>8.77</v>
      </c>
      <c r="K52" s="6">
        <v>16.55</v>
      </c>
      <c r="L52" s="6">
        <v>0</v>
      </c>
      <c r="M52" s="6">
        <v>0</v>
      </c>
    </row>
    <row r="53" spans="1:13" ht="15.75" customHeight="1" x14ac:dyDescent="0.2">
      <c r="A53" s="6">
        <v>51</v>
      </c>
      <c r="B53" s="6" t="s">
        <v>308</v>
      </c>
      <c r="C53" s="6">
        <v>6</v>
      </c>
      <c r="D53" s="6">
        <v>6</v>
      </c>
      <c r="E53" s="6">
        <v>20</v>
      </c>
      <c r="F53" s="6">
        <v>176</v>
      </c>
      <c r="G53" s="6">
        <v>6</v>
      </c>
      <c r="H53" s="35">
        <v>42767</v>
      </c>
      <c r="I53" s="6">
        <v>29.33</v>
      </c>
      <c r="J53" s="6">
        <v>8.8000000000000007</v>
      </c>
      <c r="K53" s="6">
        <v>20</v>
      </c>
      <c r="L53" s="6">
        <v>0</v>
      </c>
      <c r="M53" s="6">
        <v>0</v>
      </c>
    </row>
    <row r="54" spans="1:13" ht="15.75" customHeight="1" x14ac:dyDescent="0.2">
      <c r="A54" s="6">
        <v>52</v>
      </c>
      <c r="B54" s="6" t="s">
        <v>194</v>
      </c>
      <c r="C54" s="6">
        <v>10</v>
      </c>
      <c r="D54" s="6">
        <v>9</v>
      </c>
      <c r="E54" s="6">
        <v>26</v>
      </c>
      <c r="F54" s="6">
        <v>231</v>
      </c>
      <c r="G54" s="6">
        <v>5</v>
      </c>
      <c r="H54" s="35">
        <v>41306</v>
      </c>
      <c r="I54" s="6">
        <v>46.2</v>
      </c>
      <c r="J54" s="6">
        <v>8.8800000000000008</v>
      </c>
      <c r="K54" s="6">
        <v>31.2</v>
      </c>
      <c r="L54" s="6">
        <v>0</v>
      </c>
      <c r="M54" s="6">
        <v>0</v>
      </c>
    </row>
    <row r="55" spans="1:13" ht="15.75" customHeight="1" x14ac:dyDescent="0.2">
      <c r="A55" s="6">
        <v>53</v>
      </c>
      <c r="B55" s="6" t="s">
        <v>168</v>
      </c>
      <c r="C55" s="6">
        <v>5</v>
      </c>
      <c r="D55" s="6">
        <v>5</v>
      </c>
      <c r="E55" s="6">
        <v>15</v>
      </c>
      <c r="F55" s="6">
        <v>134</v>
      </c>
      <c r="G55" s="6">
        <v>3</v>
      </c>
      <c r="H55" s="35">
        <v>46508</v>
      </c>
      <c r="I55" s="6">
        <v>44.66</v>
      </c>
      <c r="J55" s="6">
        <v>8.93</v>
      </c>
      <c r="K55" s="6">
        <v>30</v>
      </c>
      <c r="L55" s="6">
        <v>0</v>
      </c>
      <c r="M55" s="6">
        <v>0</v>
      </c>
    </row>
    <row r="56" spans="1:13" ht="15.75" customHeight="1" x14ac:dyDescent="0.2">
      <c r="A56" s="6">
        <v>54</v>
      </c>
      <c r="B56" s="6" t="s">
        <v>658</v>
      </c>
      <c r="C56" s="6">
        <v>10</v>
      </c>
      <c r="D56" s="6">
        <v>10</v>
      </c>
      <c r="E56" s="6">
        <v>35</v>
      </c>
      <c r="F56" s="6">
        <v>320</v>
      </c>
      <c r="G56" s="6">
        <v>11</v>
      </c>
      <c r="H56" s="35">
        <v>43497</v>
      </c>
      <c r="I56" s="6">
        <v>29.09</v>
      </c>
      <c r="J56" s="6">
        <v>9.01</v>
      </c>
      <c r="K56" s="6">
        <v>19.36</v>
      </c>
      <c r="L56" s="6">
        <v>0</v>
      </c>
      <c r="M56" s="6">
        <v>0</v>
      </c>
    </row>
    <row r="57" spans="1:13" ht="15.75" customHeight="1" x14ac:dyDescent="0.2">
      <c r="A57" s="6">
        <v>55</v>
      </c>
      <c r="B57" s="6" t="s">
        <v>485</v>
      </c>
      <c r="C57" s="6">
        <v>16</v>
      </c>
      <c r="D57" s="6">
        <v>11</v>
      </c>
      <c r="E57" s="6">
        <v>21</v>
      </c>
      <c r="F57" s="6">
        <v>190</v>
      </c>
      <c r="G57" s="6">
        <v>4</v>
      </c>
      <c r="H57" s="35">
        <v>16163</v>
      </c>
      <c r="I57" s="6">
        <v>47.5</v>
      </c>
      <c r="J57" s="6">
        <v>9.0399999999999991</v>
      </c>
      <c r="K57" s="6">
        <v>31.5</v>
      </c>
      <c r="L57" s="6">
        <v>0</v>
      </c>
      <c r="M57" s="6">
        <v>0</v>
      </c>
    </row>
    <row r="58" spans="1:13" ht="15.75" customHeight="1" x14ac:dyDescent="0.2">
      <c r="A58" s="6">
        <v>56</v>
      </c>
      <c r="B58" s="6" t="s">
        <v>256</v>
      </c>
      <c r="C58" s="6">
        <v>7</v>
      </c>
      <c r="D58" s="6">
        <v>7</v>
      </c>
      <c r="E58" s="6">
        <v>21</v>
      </c>
      <c r="F58" s="6">
        <v>191</v>
      </c>
      <c r="G58" s="6">
        <v>6</v>
      </c>
      <c r="H58" s="35">
        <v>42826</v>
      </c>
      <c r="I58" s="6">
        <v>31.83</v>
      </c>
      <c r="J58" s="6">
        <v>9.09</v>
      </c>
      <c r="K58" s="6">
        <v>21</v>
      </c>
      <c r="L58" s="6">
        <v>0</v>
      </c>
      <c r="M58" s="6">
        <v>0</v>
      </c>
    </row>
    <row r="59" spans="1:13" ht="15.75" customHeight="1" x14ac:dyDescent="0.2">
      <c r="A59" s="6">
        <v>57</v>
      </c>
      <c r="B59" s="6" t="s">
        <v>82</v>
      </c>
      <c r="C59" s="6">
        <v>8</v>
      </c>
      <c r="D59" s="6">
        <v>6</v>
      </c>
      <c r="E59" s="6">
        <v>10</v>
      </c>
      <c r="F59" s="6">
        <v>91</v>
      </c>
      <c r="G59" s="6">
        <v>2</v>
      </c>
      <c r="H59" s="33">
        <v>44653</v>
      </c>
      <c r="I59" s="6">
        <v>45.5</v>
      </c>
      <c r="J59" s="6">
        <v>9.1</v>
      </c>
      <c r="K59" s="6">
        <v>30</v>
      </c>
      <c r="L59" s="6">
        <v>0</v>
      </c>
      <c r="M59" s="6">
        <v>0</v>
      </c>
    </row>
    <row r="60" spans="1:13" ht="15.75" customHeight="1" x14ac:dyDescent="0.2">
      <c r="A60" s="6">
        <v>58</v>
      </c>
      <c r="B60" s="6" t="s">
        <v>260</v>
      </c>
      <c r="C60" s="6">
        <v>6</v>
      </c>
      <c r="D60" s="6">
        <v>6</v>
      </c>
      <c r="E60" s="6">
        <v>17</v>
      </c>
      <c r="F60" s="6">
        <v>164</v>
      </c>
      <c r="G60" s="6">
        <v>4</v>
      </c>
      <c r="H60" s="35">
        <v>11049</v>
      </c>
      <c r="I60" s="6">
        <v>41</v>
      </c>
      <c r="J60" s="6">
        <v>9.3699999999999992</v>
      </c>
      <c r="K60" s="6">
        <v>26.25</v>
      </c>
      <c r="L60" s="6">
        <v>0</v>
      </c>
      <c r="M60" s="6">
        <v>0</v>
      </c>
    </row>
    <row r="61" spans="1:13" ht="15.75" customHeight="1" x14ac:dyDescent="0.2">
      <c r="A61" s="6">
        <v>59</v>
      </c>
      <c r="B61" s="6" t="s">
        <v>656</v>
      </c>
      <c r="C61" s="6">
        <v>7</v>
      </c>
      <c r="D61" s="6">
        <v>7</v>
      </c>
      <c r="E61" s="6">
        <v>25</v>
      </c>
      <c r="F61" s="6">
        <v>242</v>
      </c>
      <c r="G61" s="6">
        <v>8</v>
      </c>
      <c r="H61" s="35">
        <v>44256</v>
      </c>
      <c r="I61" s="6">
        <v>30.25</v>
      </c>
      <c r="J61" s="6">
        <v>9.42</v>
      </c>
      <c r="K61" s="6">
        <v>19.25</v>
      </c>
      <c r="L61" s="6">
        <v>0</v>
      </c>
      <c r="M61" s="6">
        <v>0</v>
      </c>
    </row>
    <row r="62" spans="1:13" ht="15.75" customHeight="1" x14ac:dyDescent="0.2">
      <c r="A62" s="6">
        <v>60</v>
      </c>
      <c r="B62" s="6" t="s">
        <v>222</v>
      </c>
      <c r="C62" s="6">
        <v>17</v>
      </c>
      <c r="D62" s="6">
        <v>13</v>
      </c>
      <c r="E62" s="6">
        <v>29</v>
      </c>
      <c r="F62" s="6">
        <v>283</v>
      </c>
      <c r="G62" s="6">
        <v>13</v>
      </c>
      <c r="H62" s="35">
        <v>42095</v>
      </c>
      <c r="I62" s="6">
        <v>21.76</v>
      </c>
      <c r="J62" s="6">
        <v>9.5299999999999994</v>
      </c>
      <c r="K62" s="6">
        <v>13.69</v>
      </c>
      <c r="L62" s="6">
        <v>0</v>
      </c>
      <c r="M62" s="6">
        <v>0</v>
      </c>
    </row>
    <row r="63" spans="1:13" ht="15.75" customHeight="1" x14ac:dyDescent="0.2">
      <c r="A63" s="6">
        <v>61</v>
      </c>
      <c r="B63" s="6" t="s">
        <v>198</v>
      </c>
      <c r="C63" s="6">
        <v>10</v>
      </c>
      <c r="D63" s="6">
        <v>10</v>
      </c>
      <c r="E63" s="6">
        <v>38</v>
      </c>
      <c r="F63" s="6">
        <v>367</v>
      </c>
      <c r="G63" s="6">
        <v>9</v>
      </c>
      <c r="H63" s="35">
        <v>47150</v>
      </c>
      <c r="I63" s="6">
        <v>40.770000000000003</v>
      </c>
      <c r="J63" s="6">
        <v>9.61</v>
      </c>
      <c r="K63" s="6">
        <v>25.44</v>
      </c>
      <c r="L63" s="6">
        <v>0</v>
      </c>
      <c r="M63" s="6">
        <v>0</v>
      </c>
    </row>
    <row r="64" spans="1:13" ht="15.75" customHeight="1" x14ac:dyDescent="0.2">
      <c r="A64" s="6">
        <v>62</v>
      </c>
      <c r="B64" s="6" t="s">
        <v>131</v>
      </c>
      <c r="C64" s="6">
        <v>9</v>
      </c>
      <c r="D64" s="6">
        <v>9</v>
      </c>
      <c r="E64" s="6">
        <v>31</v>
      </c>
      <c r="F64" s="6">
        <v>304</v>
      </c>
      <c r="G64" s="6">
        <v>9</v>
      </c>
      <c r="H64" s="33">
        <v>44869</v>
      </c>
      <c r="I64" s="6">
        <v>33.770000000000003</v>
      </c>
      <c r="J64" s="6">
        <v>9.65</v>
      </c>
      <c r="K64" s="6">
        <v>21</v>
      </c>
      <c r="L64" s="6">
        <v>0</v>
      </c>
      <c r="M64" s="6">
        <v>0</v>
      </c>
    </row>
    <row r="65" spans="1:13" ht="15.75" customHeight="1" x14ac:dyDescent="0.2">
      <c r="A65" s="6">
        <v>63</v>
      </c>
      <c r="B65" s="6" t="s">
        <v>172</v>
      </c>
      <c r="C65" s="6">
        <v>10</v>
      </c>
      <c r="D65" s="6">
        <v>10</v>
      </c>
      <c r="E65" s="6">
        <v>29</v>
      </c>
      <c r="F65" s="6">
        <v>282</v>
      </c>
      <c r="G65" s="6">
        <v>8</v>
      </c>
      <c r="H65" s="35">
        <v>15008</v>
      </c>
      <c r="I65" s="6">
        <v>35.25</v>
      </c>
      <c r="J65" s="6">
        <v>9.7200000000000006</v>
      </c>
      <c r="K65" s="6">
        <v>21.75</v>
      </c>
      <c r="L65" s="6">
        <v>0</v>
      </c>
      <c r="M65" s="6">
        <v>0</v>
      </c>
    </row>
    <row r="66" spans="1:13" ht="15.75" customHeight="1" x14ac:dyDescent="0.2">
      <c r="A66" s="6">
        <v>64</v>
      </c>
      <c r="B66" s="6" t="s">
        <v>378</v>
      </c>
      <c r="C66" s="6">
        <v>10</v>
      </c>
      <c r="D66" s="6">
        <v>7</v>
      </c>
      <c r="E66" s="6">
        <v>18</v>
      </c>
      <c r="F66" s="6">
        <v>175</v>
      </c>
      <c r="G66" s="6">
        <v>6</v>
      </c>
      <c r="H66" s="35">
        <v>42125</v>
      </c>
      <c r="I66" s="6">
        <v>29.16</v>
      </c>
      <c r="J66" s="6">
        <v>9.7200000000000006</v>
      </c>
      <c r="K66" s="6">
        <v>18</v>
      </c>
      <c r="L66" s="6">
        <v>0</v>
      </c>
      <c r="M66" s="6">
        <v>0</v>
      </c>
    </row>
    <row r="67" spans="1:13" ht="15.75" customHeight="1" x14ac:dyDescent="0.2">
      <c r="A67" s="6">
        <v>65</v>
      </c>
      <c r="B67" s="6" t="s">
        <v>662</v>
      </c>
      <c r="C67" s="6">
        <v>5</v>
      </c>
      <c r="D67" s="6">
        <v>5</v>
      </c>
      <c r="E67" s="6">
        <v>15</v>
      </c>
      <c r="F67" s="6">
        <v>148</v>
      </c>
      <c r="G67" s="6">
        <v>2</v>
      </c>
      <c r="H67" s="33">
        <v>44898</v>
      </c>
      <c r="I67" s="6">
        <v>74</v>
      </c>
      <c r="J67" s="6">
        <v>9.86</v>
      </c>
      <c r="K67" s="6">
        <v>45</v>
      </c>
      <c r="L67" s="6">
        <v>0</v>
      </c>
      <c r="M67" s="6">
        <v>0</v>
      </c>
    </row>
    <row r="68" spans="1:13" ht="15.75" customHeight="1" x14ac:dyDescent="0.2">
      <c r="A68" s="6">
        <v>66</v>
      </c>
      <c r="B68" s="6" t="s">
        <v>181</v>
      </c>
      <c r="C68" s="6">
        <v>7</v>
      </c>
      <c r="D68" s="6">
        <v>7</v>
      </c>
      <c r="E68" s="6">
        <v>23</v>
      </c>
      <c r="F68" s="6">
        <v>228</v>
      </c>
      <c r="G68" s="6">
        <v>4</v>
      </c>
      <c r="H68" s="35">
        <v>45778</v>
      </c>
      <c r="I68" s="6">
        <v>57</v>
      </c>
      <c r="J68" s="6">
        <v>9.91</v>
      </c>
      <c r="K68" s="6">
        <v>34.5</v>
      </c>
      <c r="L68" s="6">
        <v>0</v>
      </c>
      <c r="M68" s="6">
        <v>0</v>
      </c>
    </row>
    <row r="69" spans="1:13" ht="15.75" customHeight="1" x14ac:dyDescent="0.2">
      <c r="A69" s="6">
        <v>67</v>
      </c>
      <c r="B69" s="6" t="s">
        <v>659</v>
      </c>
      <c r="C69" s="6">
        <v>8</v>
      </c>
      <c r="D69" s="6">
        <v>6</v>
      </c>
      <c r="E69" s="6">
        <v>15</v>
      </c>
      <c r="F69" s="6">
        <v>154</v>
      </c>
      <c r="G69" s="6">
        <v>2</v>
      </c>
      <c r="H69" s="35">
        <v>42064</v>
      </c>
      <c r="I69" s="6">
        <v>77</v>
      </c>
      <c r="J69" s="6">
        <v>10.26</v>
      </c>
      <c r="K69" s="6">
        <v>45</v>
      </c>
      <c r="L69" s="6">
        <v>0</v>
      </c>
      <c r="M69" s="6">
        <v>0</v>
      </c>
    </row>
    <row r="70" spans="1:13" ht="15.75" customHeight="1" x14ac:dyDescent="0.2">
      <c r="A70" s="6">
        <v>68</v>
      </c>
      <c r="B70" s="6" t="s">
        <v>1965</v>
      </c>
      <c r="C70" s="6">
        <v>4</v>
      </c>
      <c r="D70" s="6">
        <v>4</v>
      </c>
      <c r="E70" s="6">
        <v>16</v>
      </c>
      <c r="F70" s="6">
        <v>167</v>
      </c>
      <c r="G70" s="6">
        <v>9</v>
      </c>
      <c r="H70" s="33">
        <v>44838</v>
      </c>
      <c r="I70" s="6">
        <v>18.55</v>
      </c>
      <c r="J70" s="6">
        <v>10.43</v>
      </c>
      <c r="K70" s="6">
        <v>10.66</v>
      </c>
      <c r="L70" s="6">
        <v>0</v>
      </c>
      <c r="M70" s="6">
        <v>0</v>
      </c>
    </row>
    <row r="71" spans="1:13" ht="15.75" customHeight="1" x14ac:dyDescent="0.2">
      <c r="A71" s="6">
        <v>69</v>
      </c>
      <c r="B71" s="6" t="s">
        <v>188</v>
      </c>
      <c r="C71" s="6">
        <v>2</v>
      </c>
      <c r="D71" s="6">
        <v>2</v>
      </c>
      <c r="E71" s="6">
        <v>8</v>
      </c>
      <c r="F71" s="6">
        <v>84</v>
      </c>
      <c r="G71" s="6">
        <v>1</v>
      </c>
      <c r="H71" s="33">
        <v>44897</v>
      </c>
      <c r="I71" s="6">
        <v>84</v>
      </c>
      <c r="J71" s="6">
        <v>10.5</v>
      </c>
      <c r="K71" s="6">
        <v>48</v>
      </c>
      <c r="L71" s="6">
        <v>0</v>
      </c>
      <c r="M71" s="6">
        <v>0</v>
      </c>
    </row>
    <row r="72" spans="1:13" ht="15.75" customHeight="1" x14ac:dyDescent="0.2">
      <c r="A72" s="6">
        <v>70</v>
      </c>
      <c r="B72" s="6" t="s">
        <v>234</v>
      </c>
      <c r="C72" s="6">
        <v>1</v>
      </c>
      <c r="D72" s="6">
        <v>1</v>
      </c>
      <c r="E72" s="6">
        <v>4</v>
      </c>
      <c r="F72" s="6">
        <v>45</v>
      </c>
      <c r="G72" s="6">
        <v>1</v>
      </c>
      <c r="H72" s="35">
        <v>41730</v>
      </c>
      <c r="I72" s="6">
        <v>45</v>
      </c>
      <c r="J72" s="6">
        <v>11.25</v>
      </c>
      <c r="K72" s="6">
        <v>24</v>
      </c>
      <c r="L72" s="6">
        <v>0</v>
      </c>
      <c r="M72" s="6">
        <v>0</v>
      </c>
    </row>
    <row r="73" spans="1:13" ht="15.75" customHeight="1" x14ac:dyDescent="0.2">
      <c r="A73" s="6">
        <v>71</v>
      </c>
      <c r="B73" s="6" t="s">
        <v>334</v>
      </c>
      <c r="C73" s="6">
        <v>5</v>
      </c>
      <c r="D73" s="6">
        <v>5</v>
      </c>
      <c r="E73" s="6">
        <v>17</v>
      </c>
      <c r="F73" s="6">
        <v>192</v>
      </c>
      <c r="G73" s="6">
        <v>3</v>
      </c>
      <c r="H73" s="35">
        <v>13547</v>
      </c>
      <c r="I73" s="6">
        <v>64</v>
      </c>
      <c r="J73" s="6">
        <v>11.29</v>
      </c>
      <c r="K73" s="6">
        <v>34</v>
      </c>
      <c r="L73" s="6">
        <v>0</v>
      </c>
      <c r="M73" s="6">
        <v>0</v>
      </c>
    </row>
    <row r="74" spans="1:13" ht="15.75" customHeight="1" x14ac:dyDescent="0.2">
      <c r="A74" s="6">
        <v>72</v>
      </c>
      <c r="B74" s="6" t="s">
        <v>136</v>
      </c>
      <c r="C74" s="6">
        <v>3</v>
      </c>
      <c r="D74" s="6">
        <v>3</v>
      </c>
      <c r="E74" s="6">
        <v>11</v>
      </c>
      <c r="F74" s="6">
        <v>133</v>
      </c>
      <c r="G74" s="6">
        <v>1</v>
      </c>
      <c r="H74" s="33">
        <v>44868</v>
      </c>
      <c r="I74" s="6">
        <v>133</v>
      </c>
      <c r="J74" s="6">
        <v>11.4</v>
      </c>
      <c r="K74" s="6">
        <v>70</v>
      </c>
      <c r="L74" s="6">
        <v>0</v>
      </c>
      <c r="M74" s="6">
        <v>0</v>
      </c>
    </row>
    <row r="75" spans="1:13" ht="15.75" customHeight="1" x14ac:dyDescent="0.2">
      <c r="A75" s="6">
        <v>73</v>
      </c>
      <c r="B75" s="6" t="s">
        <v>332</v>
      </c>
      <c r="C75" s="6">
        <v>5</v>
      </c>
      <c r="D75" s="6">
        <v>5</v>
      </c>
      <c r="E75" s="6">
        <v>18</v>
      </c>
      <c r="F75" s="6">
        <v>208</v>
      </c>
      <c r="G75" s="6">
        <v>3</v>
      </c>
      <c r="H75" s="35">
        <v>47178</v>
      </c>
      <c r="I75" s="6">
        <v>69.33</v>
      </c>
      <c r="J75" s="6">
        <v>11.44</v>
      </c>
      <c r="K75" s="6">
        <v>36.33</v>
      </c>
      <c r="L75" s="6">
        <v>0</v>
      </c>
      <c r="M75" s="6">
        <v>0</v>
      </c>
    </row>
    <row r="76" spans="1:13" ht="15.75" customHeight="1" x14ac:dyDescent="0.2">
      <c r="A76" s="6">
        <v>74</v>
      </c>
      <c r="B76" s="6" t="s">
        <v>119</v>
      </c>
      <c r="C76" s="6">
        <v>1</v>
      </c>
      <c r="D76" s="6">
        <v>1</v>
      </c>
      <c r="E76" s="6">
        <v>4</v>
      </c>
      <c r="F76" s="6">
        <v>46</v>
      </c>
      <c r="G76" s="6">
        <v>1</v>
      </c>
      <c r="H76" s="35">
        <v>47178</v>
      </c>
      <c r="I76" s="6">
        <v>46</v>
      </c>
      <c r="J76" s="6">
        <v>11.5</v>
      </c>
      <c r="K76" s="6">
        <v>24</v>
      </c>
      <c r="L76" s="6">
        <v>0</v>
      </c>
      <c r="M76" s="6">
        <v>0</v>
      </c>
    </row>
    <row r="77" spans="1:13" ht="15.75" customHeight="1" x14ac:dyDescent="0.2">
      <c r="A77" s="6">
        <v>75</v>
      </c>
      <c r="B77" s="6" t="s">
        <v>665</v>
      </c>
      <c r="C77" s="6">
        <v>6</v>
      </c>
      <c r="D77" s="6">
        <v>6</v>
      </c>
      <c r="E77" s="6">
        <v>17</v>
      </c>
      <c r="F77" s="6">
        <v>199</v>
      </c>
      <c r="G77" s="6">
        <v>2</v>
      </c>
      <c r="H77" s="35">
        <v>41760</v>
      </c>
      <c r="I77" s="6">
        <v>99.5</v>
      </c>
      <c r="J77" s="6">
        <v>11.7</v>
      </c>
      <c r="K77" s="6">
        <v>51</v>
      </c>
      <c r="L77" s="6">
        <v>0</v>
      </c>
      <c r="M77" s="6">
        <v>0</v>
      </c>
    </row>
    <row r="78" spans="1:13" ht="15.75" customHeight="1" x14ac:dyDescent="0.2">
      <c r="A78" s="6">
        <v>76</v>
      </c>
      <c r="B78" s="6" t="s">
        <v>98</v>
      </c>
      <c r="C78" s="6">
        <v>1</v>
      </c>
      <c r="D78" s="6">
        <v>1</v>
      </c>
      <c r="E78" s="6">
        <v>4</v>
      </c>
      <c r="F78" s="6">
        <v>50</v>
      </c>
      <c r="G78" s="6">
        <v>1</v>
      </c>
      <c r="H78" s="35">
        <v>42856</v>
      </c>
      <c r="I78" s="6">
        <v>50</v>
      </c>
      <c r="J78" s="6">
        <v>12.5</v>
      </c>
      <c r="K78" s="6">
        <v>24</v>
      </c>
      <c r="L78" s="6">
        <v>0</v>
      </c>
      <c r="M78" s="6">
        <v>0</v>
      </c>
    </row>
    <row r="79" spans="1:13" ht="15.75" customHeight="1" x14ac:dyDescent="0.2">
      <c r="A79" s="6">
        <v>77</v>
      </c>
      <c r="B79" s="6" t="s">
        <v>74</v>
      </c>
      <c r="C79" s="6">
        <v>12</v>
      </c>
      <c r="D79" s="6">
        <v>3</v>
      </c>
      <c r="E79" s="6">
        <v>7</v>
      </c>
      <c r="F79" s="6">
        <v>96</v>
      </c>
      <c r="G79" s="6">
        <v>1</v>
      </c>
      <c r="H79" s="35">
        <v>14977</v>
      </c>
      <c r="I79" s="6">
        <v>96</v>
      </c>
      <c r="J79" s="6">
        <v>13.71</v>
      </c>
      <c r="K79" s="6">
        <v>42</v>
      </c>
      <c r="L79" s="6">
        <v>0</v>
      </c>
      <c r="M79" s="6">
        <v>0</v>
      </c>
    </row>
    <row r="80" spans="1:13" ht="15.75" customHeight="1" x14ac:dyDescent="0.2">
      <c r="A80" s="6">
        <v>78</v>
      </c>
      <c r="B80" s="6" t="s">
        <v>598</v>
      </c>
      <c r="C80" s="6">
        <v>1</v>
      </c>
      <c r="D80" s="6">
        <v>1</v>
      </c>
      <c r="E80" s="6">
        <v>4</v>
      </c>
      <c r="F80" s="6">
        <v>64</v>
      </c>
      <c r="G80" s="6">
        <v>2</v>
      </c>
      <c r="H80" s="35">
        <v>47209</v>
      </c>
      <c r="I80" s="6">
        <v>32</v>
      </c>
      <c r="J80" s="6">
        <v>16</v>
      </c>
      <c r="K80" s="6">
        <v>12</v>
      </c>
      <c r="L80" s="6">
        <v>0</v>
      </c>
      <c r="M80" s="6">
        <v>0</v>
      </c>
    </row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location="Home!A1" display="Home" xr:uid="{00000000-0004-0000-1600-000000000000}"/>
    <hyperlink ref="B1" location="IPL - Bowler Database (20-22)!A1" display="Bowler DB" xr:uid="{00000000-0004-0000-16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Home</vt:lpstr>
      <vt:lpstr>Batsman Metrics</vt:lpstr>
      <vt:lpstr>Bowler Metrics</vt:lpstr>
      <vt:lpstr>Ind Batsman Dashboard</vt:lpstr>
      <vt:lpstr>OS Batsman Dashboard</vt:lpstr>
      <vt:lpstr>Ind Bowler Dashboard</vt:lpstr>
      <vt:lpstr>OS Bowler Dashboard</vt:lpstr>
      <vt:lpstr>Flow</vt:lpstr>
      <vt:lpstr>ipl_2022_dataset</vt:lpstr>
      <vt:lpstr>IPLPlayerAuctionData (20-22)</vt:lpstr>
      <vt:lpstr>IPLPlayerAuctionData(14-22)</vt:lpstr>
      <vt:lpstr>T20_Data</vt:lpstr>
      <vt:lpstr>Auction Players</vt:lpstr>
      <vt:lpstr>IPL - Batsman Database (20-22)</vt:lpstr>
      <vt:lpstr>IPL - Bowler Database (20-22)</vt:lpstr>
      <vt:lpstr>IPL - Batsman Shortlist</vt:lpstr>
      <vt:lpstr>IPL - Bowler Shortlist</vt:lpstr>
      <vt:lpstr>PID</vt:lpstr>
      <vt:lpstr>IPL22 - Most Runs</vt:lpstr>
      <vt:lpstr>IPL22 - Best Strikerate</vt:lpstr>
      <vt:lpstr>IPL22 - Most Wickets</vt:lpstr>
      <vt:lpstr>IPL22 - Best Economy</vt:lpstr>
      <vt:lpstr>IPL21 - Most Runs</vt:lpstr>
      <vt:lpstr>IPL21 - Best Strikerate</vt:lpstr>
      <vt:lpstr>IPL21 - Most Wickets</vt:lpstr>
      <vt:lpstr>IPL21 - Best Economy</vt:lpstr>
      <vt:lpstr>IPL20 - Most Runs</vt:lpstr>
      <vt:lpstr>IPL20 - Best Strikerate</vt:lpstr>
      <vt:lpstr>IPL20 - Most Wickets</vt:lpstr>
      <vt:lpstr>IPL20 - Best Economy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Faizal Rizvi</dc:creator>
  <cp:lastModifiedBy>Sai Pranay Reddy Rachumalla</cp:lastModifiedBy>
  <dcterms:created xsi:type="dcterms:W3CDTF">2022-11-07T15:12:12Z</dcterms:created>
  <dcterms:modified xsi:type="dcterms:W3CDTF">2023-03-28T04:14:10Z</dcterms:modified>
</cp:coreProperties>
</file>