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namedSheetViews/namedSheetView2.xml" ContentType="application/vnd.ms-excel.namedsheetview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.sharepoint.com/teams/SMARTFDD/Shared Documents/Utilities/"/>
    </mc:Choice>
  </mc:AlternateContent>
  <xr:revisionPtr revIDLastSave="6964" documentId="8_{F69771C7-6B53-4814-8133-17F0AF018D39}" xr6:coauthVersionLast="47" xr6:coauthVersionMax="47" xr10:uidLastSave="{B020A636-D423-4D0D-82F0-5E7F7B04CC5D}"/>
  <bookViews>
    <workbookView xWindow="-28898" yWindow="-98" windowWidth="28996" windowHeight="15675" firstSheet="4" activeTab="4" xr2:uid="{7CDBE06E-E44D-4FCA-B048-4D16ABD177B6}"/>
  </bookViews>
  <sheets>
    <sheet name="SUMMARY" sheetId="6" r:id="rId1"/>
    <sheet name="METERs" sheetId="7" r:id="rId2"/>
    <sheet name="ELECTRICAL" sheetId="1" r:id="rId3"/>
    <sheet name="STEAM" sheetId="2" r:id="rId4"/>
    <sheet name="CHILLED WATER" sheetId="3" r:id="rId5"/>
    <sheet name="PROPERTIES" sheetId="5" state="hidden" r:id="rId6"/>
  </sheets>
  <definedNames>
    <definedName name="_xlcn.WorksheetConnection_UtilitiesBilling.xlsxAlias1" hidden="1">Alias</definedName>
    <definedName name="_xlcn.WorksheetConnection_UtilitiesBilling.xlsxCHW1" hidden="1">CHW[]</definedName>
    <definedName name="_xlcn.WorksheetConnection_UtilitiesBilling.xlsxELEC1" hidden="1">ELEC[]</definedName>
    <definedName name="_xlcn.WorksheetConnection_UtilitiesBilling.xlsxSTEAM1" hidden="1">STEAM[]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ias" name="Alias" connection="WorksheetConnection_Utilities-Billing.xlsx!Alias"/>
          <x15:modelTable id="ELEC" name="ELEC" connection="WorksheetConnection_Utilities-Billing.xlsx!ELEC"/>
          <x15:modelTable id="CHW" name="CHW" connection="WorksheetConnection_Utilities-Billing.xlsx!CHW"/>
          <x15:modelTable id="STEAM" name="STEAM" connection="WorksheetConnection_Utilities-Billing.xlsx!STEAM"/>
        </x15:modelTables>
        <x15:modelRelationships>
          <x15:modelRelationship fromTable="Alias" fromColumn="METER ID" toTable="ELEC" toColumn="METER ID"/>
          <x15:modelRelationship fromTable="Alias" fromColumn="METER ID" toTable="CHW" toColumn="METER ID"/>
          <x15:modelRelationship fromTable="Alias" fromColumn="METER ID" toTable="STEAM" toColumn="MET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0" i="7" l="1"/>
  <c r="D450" i="7"/>
  <c r="G450" i="7"/>
  <c r="B26" i="6"/>
  <c r="B20" i="6"/>
  <c r="B21" i="6"/>
  <c r="B22" i="6"/>
  <c r="B23" i="6"/>
  <c r="B24" i="6"/>
  <c r="B25" i="6"/>
  <c r="B19" i="6"/>
  <c r="B14" i="6"/>
  <c r="B15" i="6"/>
  <c r="B13" i="6"/>
  <c r="B5" i="6"/>
  <c r="B6" i="6"/>
  <c r="B7" i="6"/>
  <c r="B8" i="6"/>
  <c r="B9" i="6"/>
  <c r="B4" i="6"/>
  <c r="K29" i="1"/>
  <c r="K21" i="3"/>
  <c r="K100" i="3"/>
  <c r="K99" i="3"/>
  <c r="K123" i="3"/>
  <c r="E124" i="3"/>
  <c r="B10" i="6" l="1"/>
  <c r="B16" i="6"/>
  <c r="K12" i="1"/>
  <c r="C124" i="3"/>
  <c r="L124" i="3"/>
  <c r="C110" i="2"/>
  <c r="L110" i="2"/>
  <c r="C219" i="1"/>
  <c r="I219" i="1"/>
  <c r="L219" i="1"/>
  <c r="B51" i="6"/>
  <c r="B50" i="6"/>
  <c r="B45" i="6"/>
  <c r="B44" i="6"/>
  <c r="B38" i="6"/>
  <c r="B39" i="6"/>
  <c r="B49" i="6"/>
  <c r="B43" i="6"/>
  <c r="B37" i="6"/>
  <c r="B34" i="6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5" i="3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5" i="2"/>
  <c r="B7" i="1"/>
  <c r="K106" i="2"/>
  <c r="K109" i="2"/>
  <c r="K105" i="1"/>
  <c r="B54" i="6" l="1"/>
  <c r="B55" i="6"/>
  <c r="B40" i="6"/>
  <c r="B52" i="6"/>
  <c r="B46" i="6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7" i="2"/>
  <c r="K108" i="2"/>
  <c r="K5" i="2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6" i="1"/>
  <c r="K219" i="1" l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42" i="1" l="1"/>
  <c r="B118" i="1"/>
  <c r="B150" i="1"/>
  <c r="B73" i="1"/>
  <c r="B138" i="1"/>
  <c r="B9" i="1"/>
  <c r="B147" i="1"/>
  <c r="B136" i="1"/>
  <c r="B172" i="1"/>
  <c r="B35" i="1"/>
  <c r="B18" i="1"/>
  <c r="B101" i="1"/>
  <c r="B146" i="1"/>
  <c r="B46" i="1"/>
  <c r="B129" i="1"/>
  <c r="B128" i="1"/>
  <c r="B39" i="1"/>
  <c r="B28" i="1"/>
  <c r="B14" i="1"/>
  <c r="B89" i="1"/>
  <c r="B116" i="1"/>
  <c r="B155" i="1"/>
  <c r="B59" i="1"/>
  <c r="B149" i="1"/>
  <c r="B57" i="1"/>
  <c r="B26" i="1"/>
  <c r="B115" i="1"/>
  <c r="B168" i="1"/>
  <c r="B175" i="1"/>
  <c r="B6" i="1"/>
  <c r="B75" i="1"/>
  <c r="B64" i="1"/>
  <c r="B68" i="1"/>
  <c r="B90" i="1"/>
  <c r="B143" i="1"/>
  <c r="B111" i="1"/>
  <c r="B100" i="1"/>
  <c r="B122" i="1"/>
  <c r="B47" i="1"/>
  <c r="B48" i="1"/>
  <c r="B77" i="1"/>
  <c r="B61" i="1"/>
  <c r="B167" i="1"/>
  <c r="B62" i="1"/>
  <c r="B19" i="1"/>
  <c r="B127" i="1"/>
  <c r="B110" i="1"/>
  <c r="B31" i="1"/>
  <c r="B21" i="1"/>
  <c r="B93" i="1"/>
  <c r="B10" i="1"/>
  <c r="B82" i="1"/>
  <c r="B154" i="1"/>
  <c r="B96" i="1"/>
  <c r="B144" i="1"/>
  <c r="B27" i="1"/>
  <c r="B99" i="1"/>
  <c r="B16" i="1"/>
  <c r="B88" i="1"/>
  <c r="B160" i="1"/>
  <c r="B104" i="1"/>
  <c r="B162" i="1"/>
  <c r="B71" i="1"/>
  <c r="B173" i="1"/>
  <c r="B80" i="1"/>
  <c r="B29" i="1"/>
  <c r="B137" i="1"/>
  <c r="B164" i="1"/>
  <c r="B23" i="1"/>
  <c r="B157" i="1"/>
  <c r="B95" i="1"/>
  <c r="B63" i="1"/>
  <c r="B135" i="1"/>
  <c r="B52" i="1"/>
  <c r="B124" i="1"/>
  <c r="B50" i="1"/>
  <c r="B158" i="1"/>
  <c r="B54" i="1"/>
  <c r="B17" i="1"/>
  <c r="B125" i="1"/>
  <c r="B83" i="1"/>
  <c r="B156" i="1"/>
  <c r="B12" i="1"/>
  <c r="B66" i="1"/>
  <c r="B38" i="1"/>
  <c r="B171" i="1"/>
  <c r="B33" i="1"/>
  <c r="B69" i="1"/>
  <c r="B105" i="1"/>
  <c r="B141" i="1"/>
  <c r="B22" i="1"/>
  <c r="B58" i="1"/>
  <c r="B94" i="1"/>
  <c r="B130" i="1"/>
  <c r="B60" i="1"/>
  <c r="B114" i="1"/>
  <c r="B166" i="1"/>
  <c r="B72" i="1"/>
  <c r="B174" i="1"/>
  <c r="B25" i="1"/>
  <c r="B79" i="1"/>
  <c r="B133" i="1"/>
  <c r="B98" i="1"/>
  <c r="B37" i="1"/>
  <c r="B91" i="1"/>
  <c r="B145" i="1"/>
  <c r="B20" i="1"/>
  <c r="B176" i="1"/>
  <c r="B120" i="1"/>
  <c r="B49" i="1"/>
  <c r="B92" i="1"/>
  <c r="B139" i="1"/>
  <c r="B45" i="1"/>
  <c r="B81" i="1"/>
  <c r="B117" i="1"/>
  <c r="B153" i="1"/>
  <c r="B34" i="1"/>
  <c r="B70" i="1"/>
  <c r="B106" i="1"/>
  <c r="B142" i="1"/>
  <c r="B24" i="1"/>
  <c r="B78" i="1"/>
  <c r="B132" i="1"/>
  <c r="B108" i="1"/>
  <c r="B43" i="1"/>
  <c r="B97" i="1"/>
  <c r="B151" i="1"/>
  <c r="B36" i="1"/>
  <c r="B134" i="1"/>
  <c r="B55" i="1"/>
  <c r="B109" i="1"/>
  <c r="B163" i="1"/>
  <c r="B74" i="1"/>
  <c r="B113" i="1"/>
  <c r="B67" i="1"/>
  <c r="B103" i="1"/>
  <c r="B30" i="1"/>
  <c r="B85" i="1"/>
  <c r="B170" i="1"/>
  <c r="B15" i="1"/>
  <c r="B51" i="1"/>
  <c r="B87" i="1"/>
  <c r="B123" i="1"/>
  <c r="B159" i="1"/>
  <c r="B40" i="1"/>
  <c r="B76" i="1"/>
  <c r="B112" i="1"/>
  <c r="B148" i="1"/>
  <c r="B32" i="1"/>
  <c r="B86" i="1"/>
  <c r="B140" i="1"/>
  <c r="B8" i="1"/>
  <c r="B126" i="1"/>
  <c r="B53" i="1"/>
  <c r="B107" i="1"/>
  <c r="B161" i="1"/>
  <c r="B44" i="1"/>
  <c r="B152" i="1"/>
  <c r="B11" i="1"/>
  <c r="B65" i="1"/>
  <c r="B119" i="1"/>
  <c r="B169" i="1"/>
  <c r="B102" i="1"/>
  <c r="B56" i="1"/>
  <c r="B121" i="1"/>
  <c r="B131" i="1"/>
  <c r="B84" i="1"/>
  <c r="B165" i="1"/>
  <c r="B13" i="1"/>
  <c r="B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tc={35A5B1EE-3CB1-4DEB-9532-D48D31EFF692}</author>
    <author>tc={D24BC5FA-6AED-4F2D-BFBD-41B3235CD50A}</author>
    <author>tc={ED361379-C109-425E-B4F2-1A9F9ABE01AA}</author>
    <author>tc={D6D8565A-2135-419F-9C45-3D2C2F0932D1}</author>
  </authors>
  <commentList>
    <comment ref="G5" authorId="0" shapeId="0" xr:uid="{35A5B1EE-3CB1-4DEB-9532-D48D31EFF692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Degraff buildings receive a bill directly from CoT. Utility Type: ELT.  MeterID for Degraff East: 105401EL.</t>
      </text>
    </comment>
    <comment ref="G6" authorId="1" shapeId="0" xr:uid="{D24BC5FA-6AED-4F2D-BFBD-41B3235CD50A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Degraff buildings receive a bill directly from CoT. Utility Type: ELT.  MeterID for Degraff West: 483233EL.</t>
      </text>
    </comment>
    <comment ref="E127" authorId="2" shapeId="0" xr:uid="{ED361379-C109-425E-B4F2-1A9F9ABE01AA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UNSURE. Substation is offline. Check points: "CITY-FSU_KW01" = "MAIN1_KW01" + "MAIN2_KW01" - "FSUKWH01"</t>
      </text>
    </comment>
    <comment ref="G378" authorId="3" shapeId="0" xr:uid="{D6D8565A-2135-419F-9C45-3D2C2F0932D1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it’s still being billed in AiM.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tc={3E47A3B9-9DE6-4175-B87B-F8EE63684A07}</author>
    <author>tc={B18CBE6E-778D-4827-8977-A5B9495BC309}</author>
    <author>tc={B42E4CA6-82CF-4EA2-92EE-7918071C9267}</author>
    <author>tc={FD746E2C-B074-494B-97F0-AED6755266CB}</author>
  </authors>
  <commentList>
    <comment ref="K87" authorId="0" shapeId="0" xr:uid="{3E47A3B9-9DE6-4175-B87B-F8EE63684A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Alias manually input. This meter consists of TWO BAS points. They are both aliased and differentiated by using .1 and .2 at the end of the alias.</t>
      </text>
    </comment>
    <comment ref="E115" authorId="1" shapeId="0" xr:uid="{B18CBE6E-778D-4827-8977-A5B9495BC30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meterID: E0122-CELLTWR. Replaced - with _ for the alias formula.</t>
      </text>
    </comment>
    <comment ref="H127" authorId="2" shapeId="0" xr:uid="{B42E4CA6-82CF-4EA2-92EE-7918071C9267}">
      <text>
        <t>[Threaded comment]
Your version of Excel allows you to read this threaded comment; however, any edits to it will get removed if the file is opened in a newer version of Excel. Learn more: https://go.microsoft.com/fwlink/?linkid=870924
Comment:
    ppcl shows 4 points used to obtain the month values:  "AT&amp;T1:CONSUMPTN HI" - "ATT1_KWH_MH" + ("AT&amp;T1:CONSUMPTN LO" - "ATT1_KWH_ML").   points "MH" and "ML" are in Desigo, but the other two are not. They are also not trended so I can't see their value historically.</t>
      </text>
    </comment>
    <comment ref="D213" authorId="3" shapeId="0" xr:uid="{FD746E2C-B074-494B-97F0-AED6755266C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highlighted are production meters. They are not billed.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tc={FE0D271D-2DEC-452E-92E8-BEB1689A2292}</author>
  </authors>
  <commentList>
    <comment ref="K5" authorId="0" shapeId="0" xr:uid="{FE0D271D-2DEC-452E-92E8-BEB1689A2292}">
      <text>
        <t>[Threaded comment]
Your version of Excel allows you to read this threaded comment; however, any edits to it will get removed if the file is opened in a newer version of Excel. Learn more: https://go.microsoft.com/fwlink/?linkid=870924
Comment:
    Alias manually input. This meter consists of FOUR BAS points. They are all aliased and differentiated by using .1, .2, .3, .4 at the end of the alias.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D52C0F-4754-47CD-AD11-D086A10282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6A3C87-3D59-482A-A9D2-6754EFEDCAA9}" name="WorksheetConnection_Utilities-Billing.xlsx!Alias" type="102" refreshedVersion="8" minRefreshableVersion="5">
    <extLst>
      <ext xmlns:x15="http://schemas.microsoft.com/office/spreadsheetml/2010/11/main" uri="{DE250136-89BD-433C-8126-D09CA5730AF9}">
        <x15:connection id="Alias">
          <x15:rangePr sourceName="_xlcn.WorksheetConnection_UtilitiesBilling.xlsxAlias1"/>
        </x15:connection>
      </ext>
    </extLst>
  </connection>
  <connection id="3" xr16:uid="{79143DCC-8BD2-461C-A4D5-C46E21046A64}" name="WorksheetConnection_Utilities-Billing.xlsx!CHW" type="102" refreshedVersion="8" minRefreshableVersion="5">
    <extLst>
      <ext xmlns:x15="http://schemas.microsoft.com/office/spreadsheetml/2010/11/main" uri="{DE250136-89BD-433C-8126-D09CA5730AF9}">
        <x15:connection id="CHW">
          <x15:rangePr sourceName="_xlcn.WorksheetConnection_UtilitiesBilling.xlsxCHW1"/>
        </x15:connection>
      </ext>
    </extLst>
  </connection>
  <connection id="4" xr16:uid="{A8E5CA23-BB5A-4A97-BD8E-D293D183D8D9}" name="WorksheetConnection_Utilities-Billing.xlsx!ELEC" type="102" refreshedVersion="8" minRefreshableVersion="5">
    <extLst>
      <ext xmlns:x15="http://schemas.microsoft.com/office/spreadsheetml/2010/11/main" uri="{DE250136-89BD-433C-8126-D09CA5730AF9}">
        <x15:connection id="ELEC">
          <x15:rangePr sourceName="_xlcn.WorksheetConnection_UtilitiesBilling.xlsxELEC1"/>
        </x15:connection>
      </ext>
    </extLst>
  </connection>
  <connection id="5" xr16:uid="{BC6D41A6-2C62-4736-BFB5-C563498D7357}" name="WorksheetConnection_Utilities-Billing.xlsx!STEAM" type="102" refreshedVersion="8" minRefreshableVersion="5">
    <extLst>
      <ext xmlns:x15="http://schemas.microsoft.com/office/spreadsheetml/2010/11/main" uri="{DE250136-89BD-433C-8126-D09CA5730AF9}">
        <x15:connection id="STEAM">
          <x15:rangePr sourceName="_xlcn.WorksheetConnection_UtilitiesBilling.xlsxSTEAM1"/>
        </x15:connection>
      </ext>
    </extLst>
  </connection>
</connections>
</file>

<file path=xl/sharedStrings.xml><?xml version="1.0" encoding="utf-8"?>
<sst xmlns="http://schemas.openxmlformats.org/spreadsheetml/2006/main" count="9824" uniqueCount="4794">
  <si>
    <t>SUMMARY OF METERS</t>
  </si>
  <si>
    <t>COMPLETION PER TEAM MEMBER</t>
  </si>
  <si>
    <t>TJ</t>
  </si>
  <si>
    <t>OMAR</t>
  </si>
  <si>
    <t>PATRICK</t>
  </si>
  <si>
    <t>MICHAEL</t>
  </si>
  <si>
    <t>ANDREA</t>
  </si>
  <si>
    <t>MARCELA</t>
  </si>
  <si>
    <t>EMPTY</t>
  </si>
  <si>
    <t>METERS BY UTILITY TYPE</t>
  </si>
  <si>
    <t>ELEC</t>
  </si>
  <si>
    <t>CHW</t>
  </si>
  <si>
    <t>STEAM</t>
  </si>
  <si>
    <t>TOTAL</t>
  </si>
  <si>
    <t>METERS BY METHOD</t>
  </si>
  <si>
    <t>CALCULATED</t>
  </si>
  <si>
    <t>VIRTUAL</t>
  </si>
  <si>
    <t>BTU</t>
  </si>
  <si>
    <t>DEM</t>
  </si>
  <si>
    <t>PULSE</t>
  </si>
  <si>
    <t>SQUARE D</t>
  </si>
  <si>
    <t>STD FLOW</t>
  </si>
  <si>
    <t>MASS FLOW</t>
  </si>
  <si>
    <t>SUMMARY OF DAY32 POINTS</t>
  </si>
  <si>
    <t>TOTAL # OF METER IDs  *</t>
  </si>
  <si>
    <t>ELECTRICAL</t>
  </si>
  <si>
    <t>TOTAL # OF ELECTRIC METER IDs</t>
  </si>
  <si>
    <t># OF METER IDs THAT REQUIRE ALIAS(ES)</t>
  </si>
  <si>
    <t># OF METER IDs ALREADY ALIASED</t>
  </si>
  <si>
    <t>% COMPLETION OF ALIAS IMPLEMENTATION</t>
  </si>
  <si>
    <t>TOTAL # OF STEAM METER IDs</t>
  </si>
  <si>
    <t>CHILLED WATER</t>
  </si>
  <si>
    <t>TOTAL # OF CHILLED WATER METER IDs</t>
  </si>
  <si>
    <t>TOTAL # OF METER IDs REQUIRING ALIASES</t>
  </si>
  <si>
    <t>% COMPLETION OF OVERALL ALIAS IMPLEMENTATION</t>
  </si>
  <si>
    <t>*   These are the individual customers/utilities bill per type of utility (sum of elec, chw, steam individual bills for all campus customers)</t>
  </si>
  <si>
    <t xml:space="preserve">** Note that the actual number of aliases in Desigo may be higher than the number of "meter IDs" already aliased. </t>
  </si>
  <si>
    <t xml:space="preserve">      This is because the consumption value of some meters depend on multiple BAS Points.</t>
  </si>
  <si>
    <t xml:space="preserve">      We have implementeed one alias per BAS point required to calculate the consumption value for a specific meter. </t>
  </si>
  <si>
    <t xml:space="preserve">      Alias implementation only encompasses BAS points containing current month readings (DAY 32).</t>
  </si>
  <si>
    <t>test</t>
  </si>
  <si>
    <t>UTILITIES BILLING</t>
  </si>
  <si>
    <t>METERS</t>
  </si>
  <si>
    <t>TEAM MEMBER</t>
  </si>
  <si>
    <t>METERID</t>
  </si>
  <si>
    <t>TYPE</t>
  </si>
  <si>
    <t>METHOD</t>
  </si>
  <si>
    <t>MSTP/FLN/IP DEVICES</t>
  </si>
  <si>
    <t>PHYSICAL POINTS</t>
  </si>
  <si>
    <t>NOTES</t>
  </si>
  <si>
    <t>105401EL</t>
  </si>
  <si>
    <t>DEG_E_DEM</t>
  </si>
  <si>
    <t>BLDG 4023 NOT ON METERING SPREAD SHEET FOR ELEC. This device is just for monitoring not billing.</t>
  </si>
  <si>
    <t>483233EL</t>
  </si>
  <si>
    <t>DEG_W_DEM</t>
  </si>
  <si>
    <t>BLDG 4024 NOT ON METERING SPREAD SHEET FOR ELEC. This device is just for monitoring not billing.</t>
  </si>
  <si>
    <t>CW0000</t>
  </si>
  <si>
    <t>SP1_CH1, SP1_CH2, SP1_CH3, SP1_CH4, SP1_CH5, SP1_CH6</t>
  </si>
  <si>
    <t>[SP1_CH1CFM, SP1ST, SP1RT],
[SP2RT, SP2ST, SP1_CH2CFM],
[SP3RT, SP3ST, SP1_CH3CFM],
[SP4ER, SP4ES, SP1_CH4CFM],
[SP5ER, SP5ES, SP1_CH5CFM],
[SP6ER, SP6ES, SP1_CH6CFM],
[SP1_CHWR, SP1_CHWS, SP1_RET_FLOW]</t>
  </si>
  <si>
    <t>NOT FINISHED NEED TO DO SAT2 AND CUP</t>
  </si>
  <si>
    <t>CW0001</t>
  </si>
  <si>
    <t>WC_CLG</t>
  </si>
  <si>
    <t>RD_CWR,
RD_CWS</t>
  </si>
  <si>
    <t>METER NEEDS TO BE REPROGRAMED FOR TON OUTPUT NOT BTU'S</t>
  </si>
  <si>
    <t>CW0002</t>
  </si>
  <si>
    <t>DICWF,
DICWR,
DICWS</t>
  </si>
  <si>
    <t>CW0002A</t>
  </si>
  <si>
    <t>DIUC02_CWR,
DICWS,
DIUC02_CWGPM</t>
  </si>
  <si>
    <t>CW0003</t>
  </si>
  <si>
    <t>DICWS</t>
  </si>
  <si>
    <t>WICHRT,
WICHST,
WICHFL</t>
  </si>
  <si>
    <t>CW0004</t>
  </si>
  <si>
    <t>DHCWRT
DHCWST
DHCWF</t>
  </si>
  <si>
    <t>CW0005</t>
  </si>
  <si>
    <t>EPS_CHWSRT
EPS_CHWSST
EPS_CHWRF</t>
  </si>
  <si>
    <t>CW0006</t>
  </si>
  <si>
    <t>PRCWF,
PRCWR,
PRCWS</t>
  </si>
  <si>
    <t>CW0007</t>
  </si>
  <si>
    <t>FA_SCPHR,
FA_CWL,
FA_CWF</t>
  </si>
  <si>
    <t>CW0008</t>
  </si>
  <si>
    <t>BECWRT,
BECWST,
BECWFL</t>
  </si>
  <si>
    <t>CW0009</t>
  </si>
  <si>
    <t>0009_CHW_BLDG_FLOW, 
0009_CHWRT,
0009_CHWST</t>
  </si>
  <si>
    <t>CW0011</t>
  </si>
  <si>
    <t>SHHR,
SHAW_CWS,
SHSCHF</t>
  </si>
  <si>
    <t>CW0011A</t>
  </si>
  <si>
    <t>SHAW_OLD_CWT</t>
  </si>
  <si>
    <t>NO PHYSICAL POINT EXISTS :(</t>
  </si>
  <si>
    <t>CW0012</t>
  </si>
  <si>
    <t>0012-CHW-BTU</t>
  </si>
  <si>
    <t>CW0013</t>
  </si>
  <si>
    <t>0013_BLDGCHWR, 0013_BLDGCHWS, 0013_BLDGCHWFL</t>
  </si>
  <si>
    <t>CW0014</t>
  </si>
  <si>
    <t>0014-CHW-ENERGY</t>
  </si>
  <si>
    <t>ON THE BACNET PANEL</t>
  </si>
  <si>
    <t>CW0015</t>
  </si>
  <si>
    <t>BRCHRT,
BRCHST,
BRCHFL</t>
  </si>
  <si>
    <t>CW0016</t>
  </si>
  <si>
    <t>GHCHRT,
GHCHSB,
GHCHFL</t>
  </si>
  <si>
    <t>CW0017A</t>
  </si>
  <si>
    <t>JO_AB3CWT,
JO_CWS,
JO_AB3CWF</t>
  </si>
  <si>
    <t>CW0017B</t>
  </si>
  <si>
    <t>CALCULATED USING CW0017A &amp; CW0017C</t>
  </si>
  <si>
    <t>CW0017C</t>
  </si>
  <si>
    <t>JO_CWF,
JO_CWS,
JO_BCWR</t>
  </si>
  <si>
    <t>CW0017D</t>
  </si>
  <si>
    <t>JB_CHW_RT,
JB_CHW_ST,
JB_CHW_FLOW</t>
  </si>
  <si>
    <t>CW0019</t>
  </si>
  <si>
    <t>LS_CWS,
LS_CWR,
LS_CWF</t>
  </si>
  <si>
    <t>CW0020</t>
  </si>
  <si>
    <t>LPCWRT,
LPCWST,
SCCWF</t>
  </si>
  <si>
    <t>CW0023</t>
  </si>
  <si>
    <t>ROV_A_CWR,
ROV_A_CWS,
ROV_A_CWF</t>
  </si>
  <si>
    <t>CW0025</t>
  </si>
  <si>
    <t>MGCWF,
MGCWR,
MGCWS</t>
  </si>
  <si>
    <t>CW0026</t>
  </si>
  <si>
    <t>NACWF
NACWS,
NACWR</t>
  </si>
  <si>
    <t>CW0028</t>
  </si>
  <si>
    <t>HCCWFL,
HCCWRT,
HCCWST</t>
  </si>
  <si>
    <t>CW0030</t>
  </si>
  <si>
    <t>MRT, MST, CUP_CWF</t>
  </si>
  <si>
    <t>CW0035</t>
  </si>
  <si>
    <t>HOCWF,
HOCWR,
HOCWL</t>
  </si>
  <si>
    <t>CW0035A</t>
  </si>
  <si>
    <t>HOCWF,
HOCWR,
HOCWL,
0036_OSB_CHW_BTU,
0037_CWF,
0037.FL.AHU13-14.FLCWR,
0037.FL.AHU13-14.FLCWS</t>
  </si>
  <si>
    <t>CW0036</t>
  </si>
  <si>
    <t>0036_OSB_CHW_BTU</t>
  </si>
  <si>
    <t>CW0037</t>
  </si>
  <si>
    <t>0037_CWF,
0037.FL.AHU13-14.FLCWR,
0037.FL.AHU13-14.FLCWS</t>
  </si>
  <si>
    <t>CW0038</t>
  </si>
  <si>
    <t>DTCWF,
DTCWS,
DTCWR</t>
  </si>
  <si>
    <t>CW0039</t>
  </si>
  <si>
    <t>0039-CHW-ENERGY</t>
  </si>
  <si>
    <t>CW0040</t>
  </si>
  <si>
    <t>0040_CHWBTU</t>
  </si>
  <si>
    <t>CW0041</t>
  </si>
  <si>
    <t>KECWR,
KECWS,
KECWF</t>
  </si>
  <si>
    <t>CW0042</t>
  </si>
  <si>
    <t>NUCWF,
NUCWR,
NUCWS</t>
  </si>
  <si>
    <t>CW0044</t>
  </si>
  <si>
    <t>ROG_CHWRFLW,
ROG_CHWR,
ROG_CHWS</t>
  </si>
  <si>
    <t>CW0045</t>
  </si>
  <si>
    <t>RI_CWF,
RI_CWR,
RI_CWS</t>
  </si>
  <si>
    <t>CW0046</t>
  </si>
  <si>
    <t>SH_CWF,
SH_CWR,
SH_CWS</t>
  </si>
  <si>
    <t>CW0050</t>
  </si>
  <si>
    <t>STN_CWF,
STN_CWR,
STN_CWS</t>
  </si>
  <si>
    <t>CW0052</t>
  </si>
  <si>
    <t>ROV_B_CWF,
ROV_B_CWR,
ROV_B_CWS</t>
  </si>
  <si>
    <t>CW0054</t>
  </si>
  <si>
    <t>0054_CHILLWATERFLOW,
0054_CHWRETTEMP,
0054_CHWSUPPLYTMP</t>
  </si>
  <si>
    <t>CW0055</t>
  </si>
  <si>
    <t>ED_CWF,
ED_CWR,
ED_CWS</t>
  </si>
  <si>
    <t>CW0057</t>
  </si>
  <si>
    <t>PBCWFL,
PBCWRT,
PBCWST</t>
  </si>
  <si>
    <t>CW0070</t>
  </si>
  <si>
    <t>PGCWFL,
PGCWRT,
PGCWLT</t>
  </si>
  <si>
    <t>CW0070A</t>
  </si>
  <si>
    <t>N/A</t>
  </si>
  <si>
    <t>CALCULATED MANUALLY BY NARIMAN</t>
  </si>
  <si>
    <t>CW0070B</t>
  </si>
  <si>
    <t>CW0072</t>
  </si>
  <si>
    <t>LOCWF,
LOCWR,
LOCWS</t>
  </si>
  <si>
    <t>CW0074</t>
  </si>
  <si>
    <t>LANDIS_CWF,
LANDIS_CWR,
LANDIS_CWS</t>
  </si>
  <si>
    <t>CW0075</t>
  </si>
  <si>
    <t>MH_CWF,
MH_CWR,
MH_CWS</t>
  </si>
  <si>
    <t>CW0076</t>
  </si>
  <si>
    <t>PSCWF,
PSCWR,
PSCWS</t>
  </si>
  <si>
    <t>CW0077</t>
  </si>
  <si>
    <t>MAUC02_MACWF,
MAUC02_MACWR,
MAUC02_MACWS</t>
  </si>
  <si>
    <t>CW0085</t>
  </si>
  <si>
    <t>CAWCCWF,
CAWCCWR,
CAWCCWS</t>
  </si>
  <si>
    <t>CW0089</t>
  </si>
  <si>
    <t>MS_CWF
MS_CWR
MS_CWS</t>
  </si>
  <si>
    <t>CW0113</t>
  </si>
  <si>
    <t>0113-CA-CHW-BTU</t>
  </si>
  <si>
    <t>CW0114</t>
  </si>
  <si>
    <t>ENGLAB_CWF,
ENGLAB_CWR</t>
  </si>
  <si>
    <t>A SUPPLY TEMP POINT EXISTS (ENGLAB_CWS) BUT IT IS NOT BEING USED WHEN CALCULATING THE METER, ONLY A 42.</t>
  </si>
  <si>
    <t>CW0116</t>
  </si>
  <si>
    <t>LV_CWF1,
LVCWS,
LVCWR</t>
  </si>
  <si>
    <t>CW0116A</t>
  </si>
  <si>
    <t>NW4CF,
NWC4R,
NWC4S</t>
  </si>
  <si>
    <t>CW0116B</t>
  </si>
  <si>
    <t>CALCULATED USING CW0016A</t>
  </si>
  <si>
    <t>CW0116C</t>
  </si>
  <si>
    <t>CW0121C</t>
  </si>
  <si>
    <t>0121-CHW-ENERGY</t>
  </si>
  <si>
    <t>CW0132</t>
  </si>
  <si>
    <t>TGCWR,
TGCWS,
TGCWF</t>
  </si>
  <si>
    <t>CW0134</t>
  </si>
  <si>
    <t>SN_CWR,
SN_CWS,
SN_CWF</t>
  </si>
  <si>
    <t>CW0134A</t>
  </si>
  <si>
    <t>SS_CWRT,
SS_CHST,
SS_CWF1</t>
  </si>
  <si>
    <t>CW0135</t>
  </si>
  <si>
    <t>SACWRT,
SACWST,
SACWF_</t>
  </si>
  <si>
    <t>CW0146</t>
  </si>
  <si>
    <t>IMCHSF,
IMCHR,
IMCHS</t>
  </si>
  <si>
    <t>CW0195</t>
  </si>
  <si>
    <t>0195_BTU_METER</t>
  </si>
  <si>
    <t>CW0223</t>
  </si>
  <si>
    <t>STP_CHWR, STP_CHW, STP_CWF</t>
  </si>
  <si>
    <t>CW0223A</t>
  </si>
  <si>
    <t>CALCULATED FROM 0223, 0224, 0224TWS, 0226.</t>
  </si>
  <si>
    <t>CW0224</t>
  </si>
  <si>
    <t>UCB_CHW_BTU_EAST, 
UCB_CHW_BTU_WEST</t>
  </si>
  <si>
    <t>UCB_CHW_BLD_CHWR, 
UCB_CHW_BLD_CHWS, 
UCB_CHW_BLD_CHWF,</t>
  </si>
  <si>
    <t>BTU METERS FOR WHOLE 0224  BUILDING. THIS BILL IS 46.24 % OF THE WEST METER - PHYSICAL POINTS</t>
  </si>
  <si>
    <t>CW0224TWS</t>
  </si>
  <si>
    <t>UCB_CHW_BLD_CHWR, 
UCB_CHW_BLD_CHWS, 
UCB_CHW_BLD_CHWF</t>
  </si>
  <si>
    <t>BTU METERS FOR WHOLE 0224  BUILDING. THIS BILL IS 53.76 % OF THE WEST METER - PHYSICAL POINTS</t>
  </si>
  <si>
    <t>CW0226</t>
  </si>
  <si>
    <t>NTP1RT, NTP1ST, NTP1FL</t>
  </si>
  <si>
    <t>CW0260</t>
  </si>
  <si>
    <t>LICHFL,
LICHRB,
LICHSB</t>
  </si>
  <si>
    <t>CW0293</t>
  </si>
  <si>
    <t>IGNORE</t>
  </si>
  <si>
    <t>CHW METER HAS TO BE MANUALLY READ FOR BUILDING</t>
  </si>
  <si>
    <t>CW0379</t>
  </si>
  <si>
    <t>SV_BCWRF,
SV_CWS,
SV_BCWR</t>
  </si>
  <si>
    <t>CW0379A</t>
  </si>
  <si>
    <t>SV_A11CWR,
SV_A11CWF</t>
  </si>
  <si>
    <t>CW0379B</t>
  </si>
  <si>
    <t>SV_A21CWR,
SV_A21CWF</t>
  </si>
  <si>
    <t>CW0379C</t>
  </si>
  <si>
    <t>SV_A31CWR,
SV_A31CWF</t>
  </si>
  <si>
    <t>CW0379D</t>
  </si>
  <si>
    <t>SV_A13CWR,
SV_A13CWF</t>
  </si>
  <si>
    <t>CW0379E</t>
  </si>
  <si>
    <t>SV_BCWRF,
SV_CWS,
SV_BCWR,
SV_A11CWR,
SV_A11CWF,
SV_A21CWR,
SV_A21CWF,
SV_A31CWR,
SV_A31CWF,
SV_A13CWR,
SV_A13CWF</t>
  </si>
  <si>
    <t>CW0488</t>
  </si>
  <si>
    <t>WDINING_CWR
WDINING_CWS
WDINING_CWRF</t>
  </si>
  <si>
    <t>CW0495</t>
  </si>
  <si>
    <t>REABCWR
REACWS
REACWSF</t>
  </si>
  <si>
    <t>CW0496</t>
  </si>
  <si>
    <t>REBBCWR
REBCWS
REBCWSF</t>
  </si>
  <si>
    <t>CW0497</t>
  </si>
  <si>
    <t>RECBWR
RECCWS
RECCWSF</t>
  </si>
  <si>
    <t>CW0498</t>
  </si>
  <si>
    <t>REDBWR
REDCWS
REDCWSF</t>
  </si>
  <si>
    <t>CW4001</t>
  </si>
  <si>
    <t>MED_SCH_CWR
MED_SCH_CWS
MED_SCH_CWSF</t>
  </si>
  <si>
    <t>CW4004</t>
  </si>
  <si>
    <t>PSY_CWR
PSY_CWS
PSY_CWSF</t>
  </si>
  <si>
    <t>CW4007</t>
  </si>
  <si>
    <t>LIFE_BCWR
LIFE_BCWS
LIFE_CWSF</t>
  </si>
  <si>
    <t>CW4008</t>
  </si>
  <si>
    <t>CHEM_CWR
CHEM_CWS
CHEM_CWF</t>
  </si>
  <si>
    <t>CW4009</t>
  </si>
  <si>
    <t>CLASS_BCWR
CLASS_CWS
CLASS_CWF</t>
  </si>
  <si>
    <t>CW4010</t>
  </si>
  <si>
    <t>4010-CHW-ENERGY</t>
  </si>
  <si>
    <t>ONICON</t>
  </si>
  <si>
    <t>CW4011</t>
  </si>
  <si>
    <t>VIRTUAL CALCULATION</t>
  </si>
  <si>
    <t>CW4018</t>
  </si>
  <si>
    <t>4018_CHW_BTU_METER</t>
  </si>
  <si>
    <t>CW4018A</t>
  </si>
  <si>
    <t>GSF BASED</t>
  </si>
  <si>
    <t>CW4018B</t>
  </si>
  <si>
    <t>CW4020</t>
  </si>
  <si>
    <t>WILD_S_CWF,
WILD_S_BCWS,
WILD_S_BCWR</t>
  </si>
  <si>
    <t>CW4021</t>
  </si>
  <si>
    <t>WILD_N_CWF,
WILD_N_BCWS,
WILD_N_BCWR</t>
  </si>
  <si>
    <t>CW4022</t>
  </si>
  <si>
    <t>WILD_3_CHW-BTU</t>
  </si>
  <si>
    <t>CW4023</t>
  </si>
  <si>
    <t>DEG_E_CWF,
DEG_E_CWR,
DEG_E_CWS</t>
  </si>
  <si>
    <t>CW4024</t>
  </si>
  <si>
    <t>DEG_W_CWF,
DEG_W_CWR,
DEG_W_CWS</t>
  </si>
  <si>
    <t>CW4029</t>
  </si>
  <si>
    <t>JBA_CHWBTUM</t>
  </si>
  <si>
    <t>JBA_CHWCAMST, JBA_CHWCAMRT</t>
  </si>
  <si>
    <t>FAILED. JBA_CHWBTUM (BTU METER FOR FLOW MEASUREMENT)</t>
  </si>
  <si>
    <t>CW4029A</t>
  </si>
  <si>
    <t>CW4029B</t>
  </si>
  <si>
    <t>CW4029C</t>
  </si>
  <si>
    <t>CW4029D</t>
  </si>
  <si>
    <t>CW4029E</t>
  </si>
  <si>
    <t>CW4030</t>
  </si>
  <si>
    <t>WEL_CHWBTU</t>
  </si>
  <si>
    <t>CW4030A</t>
  </si>
  <si>
    <t>CALCULATED USING CW4030</t>
  </si>
  <si>
    <t>CW4030B</t>
  </si>
  <si>
    <t>CW4030C</t>
  </si>
  <si>
    <t>CW4030D</t>
  </si>
  <si>
    <t>CW4031</t>
  </si>
  <si>
    <t>STSC_S_HPSF,
STSC_SD</t>
  </si>
  <si>
    <t xml:space="preserve"> STSC_S_HPSF, POINT IS FAILED</t>
  </si>
  <si>
    <t>CW4060</t>
  </si>
  <si>
    <t>4060_4060CHWBTU</t>
  </si>
  <si>
    <t>APP 1996</t>
  </si>
  <si>
    <t>CW4061</t>
  </si>
  <si>
    <t>4060_4061CHWBTU</t>
  </si>
  <si>
    <t>CW4062</t>
  </si>
  <si>
    <t>4062_CHWBLD3BTU</t>
  </si>
  <si>
    <t>CW4062A</t>
  </si>
  <si>
    <t>4062_CHWFSBTU</t>
  </si>
  <si>
    <t>CW4063</t>
  </si>
  <si>
    <t>4062_CHWBLD4BTU</t>
  </si>
  <si>
    <t>CW4090</t>
  </si>
  <si>
    <t>4090_CHW_SFLOW,
4090_CHW_RT,
4090_CHW_ST</t>
  </si>
  <si>
    <t>E0000</t>
  </si>
  <si>
    <t>MAIN2</t>
  </si>
  <si>
    <t>MASTER METER FOR CAMPUS</t>
  </si>
  <si>
    <t>E0001</t>
  </si>
  <si>
    <t>WE_DEM</t>
  </si>
  <si>
    <t>E0001A</t>
  </si>
  <si>
    <t>RD_DEM</t>
  </si>
  <si>
    <t>E0002</t>
  </si>
  <si>
    <t>DIF_DEM</t>
  </si>
  <si>
    <t>E0002A</t>
  </si>
  <si>
    <t>DI_NODEKW</t>
  </si>
  <si>
    <t>E0002B</t>
  </si>
  <si>
    <t>CALCULATED USING E0002 &amp; E0002A</t>
  </si>
  <si>
    <t>E0003</t>
  </si>
  <si>
    <t>WIDEM</t>
  </si>
  <si>
    <t>E0003A</t>
  </si>
  <si>
    <t>WIATTDEM</t>
  </si>
  <si>
    <t>E0003B</t>
  </si>
  <si>
    <t>CALCULATED USING E0003 &amp; E0003A</t>
  </si>
  <si>
    <t>E0004</t>
  </si>
  <si>
    <t>DH_DEM</t>
  </si>
  <si>
    <t>E0005</t>
  </si>
  <si>
    <t>EP_DEM</t>
  </si>
  <si>
    <t>E0006</t>
  </si>
  <si>
    <t>PR_DEM</t>
  </si>
  <si>
    <t>E0007</t>
  </si>
  <si>
    <t>FA_DEM</t>
  </si>
  <si>
    <t>E0008</t>
  </si>
  <si>
    <t>BE_KW</t>
  </si>
  <si>
    <t>E0008A</t>
  </si>
  <si>
    <t>BELL_CELLTOWER</t>
  </si>
  <si>
    <t>E0008B</t>
  </si>
  <si>
    <t>CALCULATED USING E0008 &amp; E0008A</t>
  </si>
  <si>
    <t>E0009</t>
  </si>
  <si>
    <t>0009_DEM</t>
  </si>
  <si>
    <t>E0010A</t>
  </si>
  <si>
    <t>CONF-DEM</t>
  </si>
  <si>
    <t>E0011</t>
  </si>
  <si>
    <t>SHAW_KW</t>
  </si>
  <si>
    <t>E0011B</t>
  </si>
  <si>
    <t>0011_METERING_SHKWHA</t>
  </si>
  <si>
    <t>E0011C</t>
  </si>
  <si>
    <t>CALCULATED USING E0011 &amp; E0011B</t>
  </si>
  <si>
    <t>E0012</t>
  </si>
  <si>
    <t>0012_MAIN_DEM</t>
  </si>
  <si>
    <t>E0013</t>
  </si>
  <si>
    <t>0013_MAIN.DEM</t>
  </si>
  <si>
    <t>E0014</t>
  </si>
  <si>
    <t>0014_DEM1</t>
  </si>
  <si>
    <t>E0015</t>
  </si>
  <si>
    <t>BRKWH</t>
  </si>
  <si>
    <t>E0016</t>
  </si>
  <si>
    <t>GHKWH</t>
  </si>
  <si>
    <t>E0017C</t>
  </si>
  <si>
    <t>JO_DEM1,
JO_DEM2,
JO_DEM3</t>
  </si>
  <si>
    <t xml:space="preserve">CALCULATED BY SUBSTRACTING JO_DEM1 AND A VIRTUAL POINJT COMPRISING  OF JO_DEM2 &amp; JO_DEM3 </t>
  </si>
  <si>
    <t>E0017D</t>
  </si>
  <si>
    <t>JO_DEM2,
JO_DEM3</t>
  </si>
  <si>
    <t>E0017E</t>
  </si>
  <si>
    <t>NOT NEEDED</t>
  </si>
  <si>
    <t>E0017F</t>
  </si>
  <si>
    <t>CALCULATED USING E0017C &amp; E0017D</t>
  </si>
  <si>
    <t>E0017G</t>
  </si>
  <si>
    <t>JB_DEM</t>
  </si>
  <si>
    <t>E0019</t>
  </si>
  <si>
    <t>LS_DEM</t>
  </si>
  <si>
    <t>FAILED</t>
  </si>
  <si>
    <t>E0020</t>
  </si>
  <si>
    <t>DIRAC_COMP,
DIRAC_DEM</t>
  </si>
  <si>
    <t>E0020A</t>
  </si>
  <si>
    <t>SCKWHN</t>
  </si>
  <si>
    <t>E0020B</t>
  </si>
  <si>
    <t>CALCULATED USING E0020, E0020A &amp; E0020C</t>
  </si>
  <si>
    <t>E0020C</t>
  </si>
  <si>
    <t>DSL_STRBCKS_DEM</t>
  </si>
  <si>
    <t>E0023</t>
  </si>
  <si>
    <t>ROV_A_KWH</t>
  </si>
  <si>
    <t>E0025</t>
  </si>
  <si>
    <t>MG.DEM</t>
  </si>
  <si>
    <t>E0026</t>
  </si>
  <si>
    <t>NA_DEM</t>
  </si>
  <si>
    <t>E0028</t>
  </si>
  <si>
    <t>THAGARD_KW</t>
  </si>
  <si>
    <t>E0030</t>
  </si>
  <si>
    <t>ELECPRO</t>
  </si>
  <si>
    <t>LIFE_SQUARE_D1</t>
  </si>
  <si>
    <t>E0030A</t>
  </si>
  <si>
    <t>DEM 2000 LOCATED IN TRANSFORMER EAST SIDE OF CUP</t>
  </si>
  <si>
    <t>E0032</t>
  </si>
  <si>
    <t>LAKWH</t>
  </si>
  <si>
    <t>E0033</t>
  </si>
  <si>
    <t>SUBSTATION</t>
  </si>
  <si>
    <t>NOT WORKING, VALUE =0</t>
  </si>
  <si>
    <t>E0035</t>
  </si>
  <si>
    <t>HOKWH</t>
  </si>
  <si>
    <t>DEVICE IS READING ZERO. POSSIBLY BAD SENSOR.</t>
  </si>
  <si>
    <t>E0036</t>
  </si>
  <si>
    <t>OS_DEM</t>
  </si>
  <si>
    <t>E0037</t>
  </si>
  <si>
    <t>FISHER_DEM</t>
  </si>
  <si>
    <t>E0038</t>
  </si>
  <si>
    <t>0038_MSB_M1</t>
  </si>
  <si>
    <t>E0038A</t>
  </si>
  <si>
    <t>0038_MSB_M2</t>
  </si>
  <si>
    <t>E0039</t>
  </si>
  <si>
    <t>0039-KW-ENERGY</t>
  </si>
  <si>
    <t>E0040</t>
  </si>
  <si>
    <t>0040_DEM</t>
  </si>
  <si>
    <t>E0041</t>
  </si>
  <si>
    <t>KE_DEM_KW</t>
  </si>
  <si>
    <t>E0042</t>
  </si>
  <si>
    <t>NUKWH</t>
  </si>
  <si>
    <t>E0042A</t>
  </si>
  <si>
    <t>NU_DEM</t>
  </si>
  <si>
    <t>E0044</t>
  </si>
  <si>
    <t>RO_DEM</t>
  </si>
  <si>
    <t>E0045</t>
  </si>
  <si>
    <t>RI_DEM</t>
  </si>
  <si>
    <t>E0046</t>
  </si>
  <si>
    <t>SH_B_DEM</t>
  </si>
  <si>
    <t>E0047</t>
  </si>
  <si>
    <t>LLDEM</t>
  </si>
  <si>
    <t>E0050</t>
  </si>
  <si>
    <t>STN_DEM</t>
  </si>
  <si>
    <t>E0052</t>
  </si>
  <si>
    <t>ROV_B_KWH</t>
  </si>
  <si>
    <t>E0054</t>
  </si>
  <si>
    <t>0054_NM_DEM</t>
  </si>
  <si>
    <t>E0055</t>
  </si>
  <si>
    <t>ED_DEM</t>
  </si>
  <si>
    <t>E0057</t>
  </si>
  <si>
    <t>PBKWH</t>
  </si>
  <si>
    <t>E0070</t>
  </si>
  <si>
    <t>PG_800amp</t>
  </si>
  <si>
    <t>E0070A</t>
  </si>
  <si>
    <t>PGKA50,
PGKA51,
PGKA29,
PGKA30,
PGKA31</t>
  </si>
  <si>
    <t>E0070B</t>
  </si>
  <si>
    <t>PGEM01</t>
  </si>
  <si>
    <t>VIRTUAL POINT CREATED PGKW01 FOR DEVICE. PPCL NEEDS TO BE UPDATED</t>
  </si>
  <si>
    <t>E0070D</t>
  </si>
  <si>
    <t>PGEM03</t>
  </si>
  <si>
    <t>VIRTUAL POINT CREATED PGKW03 FOR DEVICE. PPCL NEEDS TO BE UPDATED</t>
  </si>
  <si>
    <t>E0070E</t>
  </si>
  <si>
    <t>PGEM04</t>
  </si>
  <si>
    <t>E0072</t>
  </si>
  <si>
    <t>LO_DEM</t>
  </si>
  <si>
    <t>E0074</t>
  </si>
  <si>
    <t>LANDIS_DEM1</t>
  </si>
  <si>
    <t>E0074A</t>
  </si>
  <si>
    <t>LANDIS_DEM2</t>
  </si>
  <si>
    <t>E0074B</t>
  </si>
  <si>
    <t>CALCULATED USING E0074,E0074A</t>
  </si>
  <si>
    <t>E0075</t>
  </si>
  <si>
    <t>MH_MDP</t>
  </si>
  <si>
    <t>E0075B</t>
  </si>
  <si>
    <t>MC_SP</t>
  </si>
  <si>
    <t>E0075C</t>
  </si>
  <si>
    <t>MC_LG</t>
  </si>
  <si>
    <t>E0076</t>
  </si>
  <si>
    <t>PSKWH</t>
  </si>
  <si>
    <t>E0077</t>
  </si>
  <si>
    <t>MA_DEM</t>
  </si>
  <si>
    <t>E0079</t>
  </si>
  <si>
    <t>TCKWLAN</t>
  </si>
  <si>
    <t>E0085</t>
  </si>
  <si>
    <t>0085_CAWBKW</t>
  </si>
  <si>
    <t>E0089</t>
  </si>
  <si>
    <t>MS_DEM</t>
  </si>
  <si>
    <t>E0091</t>
  </si>
  <si>
    <t>HPL_DEM</t>
  </si>
  <si>
    <t>E0091A</t>
  </si>
  <si>
    <t>MANUAL READ</t>
  </si>
  <si>
    <t>E0091B</t>
  </si>
  <si>
    <t>HPL_DEM,
E0091A</t>
  </si>
  <si>
    <t>E0091C</t>
  </si>
  <si>
    <t>SP1-TRACK-DEM</t>
  </si>
  <si>
    <t>DEVICE IS SHOWING FAILED</t>
  </si>
  <si>
    <t>E0100</t>
  </si>
  <si>
    <t>M1517, M1523</t>
  </si>
  <si>
    <t>0200_M15-17_KW, 0200_M15-23_KW</t>
  </si>
  <si>
    <t>E0100B</t>
  </si>
  <si>
    <t>PHB_LVL1_1LA,
PHB_LVL1_1LB</t>
  </si>
  <si>
    <t>E0100C</t>
  </si>
  <si>
    <t>PHA_FLD__LHTS_DEM</t>
  </si>
  <si>
    <t>E0100D</t>
  </si>
  <si>
    <t>UCC_FIELD_LGT</t>
  </si>
  <si>
    <t>E0100E</t>
  </si>
  <si>
    <t>UC2000</t>
  </si>
  <si>
    <t>E0100F</t>
  </si>
  <si>
    <t>UC2400</t>
  </si>
  <si>
    <t>E0100G</t>
  </si>
  <si>
    <t>UC2500</t>
  </si>
  <si>
    <t>E0100H</t>
  </si>
  <si>
    <t>E0100J</t>
  </si>
  <si>
    <t>METER NO LONGER BEING USED. PPCL IS DISABLED</t>
  </si>
  <si>
    <t>E0100K</t>
  </si>
  <si>
    <t>DI_NODEKW, LANDIS_DEM1, DIRAC_DEM</t>
  </si>
  <si>
    <t>E0100L</t>
  </si>
  <si>
    <t>PHA_CN_DEM</t>
  </si>
  <si>
    <t>E0100M</t>
  </si>
  <si>
    <t>MEDIA_DEM</t>
  </si>
  <si>
    <t>DEM SHOWING DISCONNECTED AND FAILED</t>
  </si>
  <si>
    <t>E0100M1</t>
  </si>
  <si>
    <t>AT&amp;T3</t>
  </si>
  <si>
    <t>E0100M2</t>
  </si>
  <si>
    <t>MEDIA_DEM,
AT&amp;T3</t>
  </si>
  <si>
    <t>E0100N</t>
  </si>
  <si>
    <t>PHB_DEM_GG</t>
  </si>
  <si>
    <t>E0100P</t>
  </si>
  <si>
    <t>AT&amp;T0</t>
  </si>
  <si>
    <t>E0100Q</t>
  </si>
  <si>
    <t>AT&amp;T2</t>
  </si>
  <si>
    <t>E0100R</t>
  </si>
  <si>
    <t>PHB_DEM_FT</t>
  </si>
  <si>
    <t>E0113</t>
  </si>
  <si>
    <t>CAKWH</t>
  </si>
  <si>
    <t>E0113A</t>
  </si>
  <si>
    <t>CAKWHA</t>
  </si>
  <si>
    <t>E0114</t>
  </si>
  <si>
    <t>ENGLAB_DEM</t>
  </si>
  <si>
    <t>E0115</t>
  </si>
  <si>
    <t>HOW_KWH</t>
  </si>
  <si>
    <t>E0115A</t>
  </si>
  <si>
    <t>BB_SCOREBOARD</t>
  </si>
  <si>
    <t>E0116</t>
  </si>
  <si>
    <t>LV_DEM</t>
  </si>
  <si>
    <t>APP 721</t>
  </si>
  <si>
    <t>E0116A</t>
  </si>
  <si>
    <t>NWDEM1</t>
  </si>
  <si>
    <t>APP 719</t>
  </si>
  <si>
    <t>E0116B</t>
  </si>
  <si>
    <t>NWDEM2</t>
  </si>
  <si>
    <t>APP 2675</t>
  </si>
  <si>
    <t>E0117</t>
  </si>
  <si>
    <t>CIRCUS_METER</t>
  </si>
  <si>
    <t>DEM SHOWING DISCONNECTED</t>
  </si>
  <si>
    <t>E0121</t>
  </si>
  <si>
    <t>0121-KW-ENERGY</t>
  </si>
  <si>
    <t>E0122_CELLTWR</t>
  </si>
  <si>
    <t>SP1-VERIZON-DEM</t>
  </si>
  <si>
    <t>E0132</t>
  </si>
  <si>
    <t>TG_KW</t>
  </si>
  <si>
    <t>E0134</t>
  </si>
  <si>
    <t>SN_DEM</t>
  </si>
  <si>
    <t>E0134A</t>
  </si>
  <si>
    <t>SS_DEM</t>
  </si>
  <si>
    <t>E0134B</t>
  </si>
  <si>
    <t>SS_STARBUCKS.DEM</t>
  </si>
  <si>
    <t>E0134C</t>
  </si>
  <si>
    <t>CALCULATED USING E0134, E0134A &amp; E0134B</t>
  </si>
  <si>
    <t>E0135</t>
  </si>
  <si>
    <t>SA_DEM</t>
  </si>
  <si>
    <t>E0146</t>
  </si>
  <si>
    <t>IMDEM</t>
  </si>
  <si>
    <t>E0223A</t>
  </si>
  <si>
    <t>UCU-SEL-SOUTH:KW.17E</t>
  </si>
  <si>
    <t>0200_M15-17E_KW</t>
  </si>
  <si>
    <t>APP 11606</t>
  </si>
  <si>
    <t>E0223A1</t>
  </si>
  <si>
    <t>PHA_A0000</t>
  </si>
  <si>
    <t>E0223A2</t>
  </si>
  <si>
    <t>E0223B</t>
  </si>
  <si>
    <t>UCU-SEL-SOUTH:KW.17C</t>
  </si>
  <si>
    <t>0200_M15-17C_KW</t>
  </si>
  <si>
    <t>E0223B1</t>
  </si>
  <si>
    <t>AT&amp;T1</t>
  </si>
  <si>
    <t>E0223B2</t>
  </si>
  <si>
    <t>E0223B3</t>
  </si>
  <si>
    <t>E0223B4</t>
  </si>
  <si>
    <t>PHA_A171</t>
  </si>
  <si>
    <t>E0223B5</t>
  </si>
  <si>
    <t>SKY_BOX</t>
  </si>
  <si>
    <t>E0223B6</t>
  </si>
  <si>
    <t>VERIZON_DEM</t>
  </si>
  <si>
    <t>E0223C</t>
  </si>
  <si>
    <t>E0224A</t>
  </si>
  <si>
    <t>NOT FOUND. UCB ELEVATOR, NARIMAN'S GRAPHICS ALL HAVE THIS DATA POINT EMPTY. HOWEVER, IT IS BEING CHARGED IN AIM.</t>
  </si>
  <si>
    <t>E0224B</t>
  </si>
  <si>
    <t>PHB_LVL13</t>
  </si>
  <si>
    <t>E0224B1</t>
  </si>
  <si>
    <t>UCB_CHW_P1VFD, UCB_CHW_P2VFD,
UCB_HHW_P1VFD, UCB_HHW_P2VFD</t>
  </si>
  <si>
    <t>E0224B2</t>
  </si>
  <si>
    <t>SLVL3D</t>
  </si>
  <si>
    <t>SLV3KW</t>
  </si>
  <si>
    <t>APP 710. Point is the one actually being reported. I'm unsure how the point gets its value. The meter dumps it's value into point 0224_LVL3_KW32.</t>
  </si>
  <si>
    <t>E0224B3</t>
  </si>
  <si>
    <t>E0224B6</t>
  </si>
  <si>
    <t>AHU346_DEM, LA-LC_DEM, KITCH_DEM</t>
  </si>
  <si>
    <t>APP 717</t>
  </si>
  <si>
    <t>E0224C</t>
  </si>
  <si>
    <t>PHB_LVL47</t>
  </si>
  <si>
    <t>E0224C1</t>
  </si>
  <si>
    <t>SLVL4D</t>
  </si>
  <si>
    <t>SLV4KW</t>
  </si>
  <si>
    <t>APP 710. Point is the one actually being reported. I'm unsure how the point gets its value.</t>
  </si>
  <si>
    <t>E0224C2</t>
  </si>
  <si>
    <t>E0224C3</t>
  </si>
  <si>
    <t>0224_UCB_SCORE_BD</t>
  </si>
  <si>
    <t>APP 2676</t>
  </si>
  <si>
    <t>E0224C4</t>
  </si>
  <si>
    <t>SLV5D1</t>
  </si>
  <si>
    <t>E0224C4 AND E0224C5 are added for billing. Not sure what ratio or rationale is used to split bill.</t>
  </si>
  <si>
    <t>E0224C5</t>
  </si>
  <si>
    <t>SLV5D2</t>
  </si>
  <si>
    <t>E0224C6</t>
  </si>
  <si>
    <t>0024_UCB_RIBBION</t>
  </si>
  <si>
    <t>APP 2673</t>
  </si>
  <si>
    <t>E0224D</t>
  </si>
  <si>
    <t>UCB_DEM_MAIN</t>
  </si>
  <si>
    <t>APP 2677</t>
  </si>
  <si>
    <t>E0225A</t>
  </si>
  <si>
    <t>PHC_DEM_C170</t>
  </si>
  <si>
    <t>THIS METERID IS NOT CHARGED IN AIM, BUT THE DATA PROVIDES CHARGES FOR E0225A1.</t>
  </si>
  <si>
    <t>E0225A1</t>
  </si>
  <si>
    <t>PHC_C170</t>
  </si>
  <si>
    <t>DISCONNECTED. THIS IS THE METERID CHARGED IN AIM, BUT THE DATA IS COMING FROM METER E0225A.</t>
  </si>
  <si>
    <t>E0225A2</t>
  </si>
  <si>
    <t>E0225A3</t>
  </si>
  <si>
    <t>AT&amp;T4</t>
  </si>
  <si>
    <t>E0225A4</t>
  </si>
  <si>
    <t>UCC_SKYBX_DAIKIN</t>
  </si>
  <si>
    <t>APP 718</t>
  </si>
  <si>
    <t>E0225B</t>
  </si>
  <si>
    <t>PHC_DEM_C171</t>
  </si>
  <si>
    <t>THIS METERID IS NOT CHARGED IN AIM, BUT THE DATA PROVIDES CHARGES FOR E0225B1.</t>
  </si>
  <si>
    <t>E0225B1</t>
  </si>
  <si>
    <t>PHC_C171</t>
  </si>
  <si>
    <t>DISCONNECTED.  THIS IS THE METERID CHARGED IN AIM, BUT THE DATA IS COMING FROM METER E0225B.</t>
  </si>
  <si>
    <t>E0225B2</t>
  </si>
  <si>
    <t>E0226</t>
  </si>
  <si>
    <t>CM_DEM</t>
  </si>
  <si>
    <t>E0226A</t>
  </si>
  <si>
    <t>UC1700</t>
  </si>
  <si>
    <t>READING ZERO. TRUNK_3_NODE_29 PROGRAM HAS A LOT OF UNDEFINED/DISABLED LINES.</t>
  </si>
  <si>
    <t>E0226B</t>
  </si>
  <si>
    <t>SKYBX_DEM</t>
  </si>
  <si>
    <t>E0226C</t>
  </si>
  <si>
    <t>CM_DEM_KIT1,
CM_DEM_KIT2,
CM_DEM_KIT3,
0226_AH11_DEM</t>
  </si>
  <si>
    <t>3 FIRST ONES ARE FAILED</t>
  </si>
  <si>
    <t>E0226D</t>
  </si>
  <si>
    <t>E0240</t>
  </si>
  <si>
    <t>BAND_FIELD</t>
  </si>
  <si>
    <t>E0260</t>
  </si>
  <si>
    <t>LIDEM</t>
  </si>
  <si>
    <t>E0293</t>
  </si>
  <si>
    <t>HWDM</t>
  </si>
  <si>
    <t>E0378</t>
  </si>
  <si>
    <t>PG2_DEM1</t>
  </si>
  <si>
    <t>E0379</t>
  </si>
  <si>
    <t>SV_DEM_MSB</t>
  </si>
  <si>
    <t>E0379A</t>
  </si>
  <si>
    <t>SV_DEM_H1</t>
  </si>
  <si>
    <t>E0379B</t>
  </si>
  <si>
    <t>SV_DEM_24HR_DINER</t>
  </si>
  <si>
    <t>E0379C</t>
  </si>
  <si>
    <t>SV_DEM_H2</t>
  </si>
  <si>
    <t>E0379D</t>
  </si>
  <si>
    <t>SV_DEM_H3</t>
  </si>
  <si>
    <t>E0379E</t>
  </si>
  <si>
    <t>SV_DEM_MSB,
SV_DEM_H1,
SV_DEM_24HR_DINER,
SV_DEM_H2,
SV_DEM_H3</t>
  </si>
  <si>
    <t>E0385</t>
  </si>
  <si>
    <t>WS_DEM</t>
  </si>
  <si>
    <t>E0488</t>
  </si>
  <si>
    <t>WDINING_DEM</t>
  </si>
  <si>
    <t>E0495</t>
  </si>
  <si>
    <t>0495-KW-ENERGY</t>
  </si>
  <si>
    <t>APP 11996</t>
  </si>
  <si>
    <t>E0496</t>
  </si>
  <si>
    <t>0496-KW-ENERGY</t>
  </si>
  <si>
    <t>E0497</t>
  </si>
  <si>
    <t>0497-KW-ENERGY</t>
  </si>
  <si>
    <t>E0498</t>
  </si>
  <si>
    <t>0498-KW-ENERGY</t>
  </si>
  <si>
    <t>E0904</t>
  </si>
  <si>
    <t>E0904A</t>
  </si>
  <si>
    <t>E4001</t>
  </si>
  <si>
    <t>MED_SCH_DEM1</t>
  </si>
  <si>
    <t>E4002</t>
  </si>
  <si>
    <t>MED_SCH_DEM2</t>
  </si>
  <si>
    <t>E4004</t>
  </si>
  <si>
    <t>PSY_DEM</t>
  </si>
  <si>
    <t>E4006</t>
  </si>
  <si>
    <t>PG3DEM</t>
  </si>
  <si>
    <t>E4007</t>
  </si>
  <si>
    <t>E4007B</t>
  </si>
  <si>
    <t>LIFE_SQUARE_D2</t>
  </si>
  <si>
    <t>E4008</t>
  </si>
  <si>
    <t>CHEM_DEM02</t>
  </si>
  <si>
    <t>E4008B</t>
  </si>
  <si>
    <t>CHEM_DEM03</t>
  </si>
  <si>
    <t>E4009</t>
  </si>
  <si>
    <t>CLASS_DEM1</t>
  </si>
  <si>
    <t>APP 722</t>
  </si>
  <si>
    <t>E4010</t>
  </si>
  <si>
    <t>4010-KW-ENERGY</t>
  </si>
  <si>
    <t>APP 10301, DENT PS3037</t>
  </si>
  <si>
    <t>E4011</t>
  </si>
  <si>
    <t>STSC_DEM1</t>
  </si>
  <si>
    <t>E4014</t>
  </si>
  <si>
    <t>PG4DEM</t>
  </si>
  <si>
    <t>E4018</t>
  </si>
  <si>
    <t>4018_MSB1_DEM, 
4018_MSB2_DEM, 
4018_MSB1_METER, 
4018_MSB2_METER, 
4018_EMER_LGHT_PWM, 
4018_HVAC_PWM, 
4018_LEGALLY_REQ_PWM, 
4018_LIGHTING_PWM, 
4018_RECEPTACLES_PWM, 
4018_STANDBY_PWM, 
4018_MB3_PWM</t>
  </si>
  <si>
    <t>UNION. MSB1 AND MSB2 METER ARE APP 11624.</t>
  </si>
  <si>
    <t>E4018A</t>
  </si>
  <si>
    <t>4018_BOOKSTORE_PWM</t>
  </si>
  <si>
    <t>BOOKSTORE</t>
  </si>
  <si>
    <t>E4018B</t>
  </si>
  <si>
    <t>4018_CATKIT_OSB_PWM, 
4018_CATKIT_PWM, 
4018_PRODKIT_OSB_PWM, 
4018_PRODKIT_PWM, 
4018_PROOF_OSB_PWM, 
4018_TRADINGPOST_OSB_PWM, 
4018_PANDA_PWM, 
4018_PANERA_PWM, 
4018_PIZZA_PWM, 
4018_POLLO_PWM, 
4018_PROOF_PWM, 
4018_STARBUCKS_PWM, 
4018_TRADINGPOST_PWM, 
4018_BUS_SERV_STBY_PWM, 
4018_BUSINESS_SERV_PWM, 
4018_PANDA_OSB_PWM, 
4018_PANERA_OSB_PWM, 
4018_PIZZA_OSB_PWM, 
4018_POLLO_OSB_PWM, 
4018_STARBUCKS_OSB_PWM</t>
  </si>
  <si>
    <t>FOOD SERVICE COMBINED. EACH LOCATION HAS ONE PWM AND ONE STDBY/OSB PWM.</t>
  </si>
  <si>
    <t>E4020</t>
  </si>
  <si>
    <t>WILD_S_DEM</t>
  </si>
  <si>
    <t>E4021</t>
  </si>
  <si>
    <t>WILD_N_DEM</t>
  </si>
  <si>
    <t>E4022</t>
  </si>
  <si>
    <t>WILD_3_DEM-1</t>
  </si>
  <si>
    <t>E4025</t>
  </si>
  <si>
    <t>PG5_DEM</t>
  </si>
  <si>
    <t>E4029</t>
  </si>
  <si>
    <t>JBA_DEMMAIN</t>
  </si>
  <si>
    <t>E4029A</t>
  </si>
  <si>
    <t>JBA_DEMSECFA, JBA_DEMCFA, JBA_DEMAH12, JBA_DEML1, JBA_DEML1A, JBA_DEMAH21</t>
  </si>
  <si>
    <t>E4029B</t>
  </si>
  <si>
    <t>JBA_DEMSERR, JBA_DEMRR, JBA_DEMAH13, JBA_DEML1, JBA_DEML1A, JBA_DEMAH21</t>
  </si>
  <si>
    <t>E4029C</t>
  </si>
  <si>
    <t>JBA_DEMSEPOD, JBA_DEML1, JBA_DEML1A</t>
  </si>
  <si>
    <t>E4029D</t>
  </si>
  <si>
    <t>E4030</t>
  </si>
  <si>
    <t>WEL_MAINSWBD</t>
  </si>
  <si>
    <t>APP 723</t>
  </si>
  <si>
    <t>E4030A</t>
  </si>
  <si>
    <t>GSF BASED. USES E4030.</t>
  </si>
  <si>
    <t>E4030B</t>
  </si>
  <si>
    <t>E4030C</t>
  </si>
  <si>
    <t>E4030D</t>
  </si>
  <si>
    <t>E4031</t>
  </si>
  <si>
    <t>STSC_S_DEM</t>
  </si>
  <si>
    <t>E4060</t>
  </si>
  <si>
    <t>4060_MAINSWITCHGEAR</t>
  </si>
  <si>
    <t>E4061</t>
  </si>
  <si>
    <t>4061_MAINSWITCHGEAR</t>
  </si>
  <si>
    <t>E4062</t>
  </si>
  <si>
    <t>4062_MAINDEM</t>
  </si>
  <si>
    <t>E4062A</t>
  </si>
  <si>
    <t>4062_FSATSDEM</t>
  </si>
  <si>
    <t>#COM</t>
  </si>
  <si>
    <t>E4063</t>
  </si>
  <si>
    <t>4063_MAINDEM</t>
  </si>
  <si>
    <t>E4090</t>
  </si>
  <si>
    <t>IFPF_DEM</t>
  </si>
  <si>
    <t>EP0100A</t>
  </si>
  <si>
    <t>UCU-SEL-SOUTH:KW.23C</t>
  </si>
  <si>
    <t>0200_M15-23C_KW</t>
  </si>
  <si>
    <t>EP4013</t>
  </si>
  <si>
    <t>M1522</t>
  </si>
  <si>
    <t>EPU001</t>
  </si>
  <si>
    <t>PLANT3_NEW_COND_PMPS</t>
  </si>
  <si>
    <t>app 719</t>
  </si>
  <si>
    <t>HW4018</t>
  </si>
  <si>
    <t>HW</t>
  </si>
  <si>
    <t>4018_HW_BTU_METER</t>
  </si>
  <si>
    <t>PCW4018</t>
  </si>
  <si>
    <t>PCHW</t>
  </si>
  <si>
    <t>4018_PCHW_BTU_METER</t>
  </si>
  <si>
    <t>ST0000</t>
  </si>
  <si>
    <t>B3SFLO,
CUP_STMHDRPRS,
B1SFLO,
CUP_B2STMFLW,
CUP_B2STMPRS</t>
  </si>
  <si>
    <t>ST0001</t>
  </si>
  <si>
    <t>WE_SFLO,
WE_STH</t>
  </si>
  <si>
    <t xml:space="preserve"> WE_STH READING INCORRECT</t>
  </si>
  <si>
    <t>ST0002</t>
  </si>
  <si>
    <t>DISFLW</t>
  </si>
  <si>
    <t>ST0003</t>
  </si>
  <si>
    <t>WISTFL,
WISTH</t>
  </si>
  <si>
    <t xml:space="preserve"> WISTH READING INCORRECT</t>
  </si>
  <si>
    <t>ST0004</t>
  </si>
  <si>
    <t>DHSFLW</t>
  </si>
  <si>
    <t>ST0005</t>
  </si>
  <si>
    <t>EPS_STEAMSF,
EPS_STEAMHIP</t>
  </si>
  <si>
    <t>ST0006</t>
  </si>
  <si>
    <t>PRSFLW</t>
  </si>
  <si>
    <t>ST0007</t>
  </si>
  <si>
    <t>FA_SFLW</t>
  </si>
  <si>
    <t>ST0008</t>
  </si>
  <si>
    <t>BESTFL,
BESTP1</t>
  </si>
  <si>
    <t>ST0009</t>
  </si>
  <si>
    <t>0009_STEAM_FLO</t>
  </si>
  <si>
    <t>ST0012</t>
  </si>
  <si>
    <t>0012_SFLO,
0012_HPS</t>
  </si>
  <si>
    <t>ST0013</t>
  </si>
  <si>
    <t>0013_SFLO,
0013_HPS</t>
  </si>
  <si>
    <t>ST0014</t>
  </si>
  <si>
    <t>0014_STMFLO</t>
  </si>
  <si>
    <t>ST0015</t>
  </si>
  <si>
    <t>BRSFLO</t>
  </si>
  <si>
    <t>ST0016</t>
  </si>
  <si>
    <t>GHSFLO</t>
  </si>
  <si>
    <t>ST0017A</t>
  </si>
  <si>
    <t>MANUALLY CALCULATED BY NARIMAN.</t>
  </si>
  <si>
    <t>ST0017B</t>
  </si>
  <si>
    <t>JO_HPSP,
JO_SFLO</t>
  </si>
  <si>
    <t>ST0017C</t>
  </si>
  <si>
    <t>ST0017D</t>
  </si>
  <si>
    <t>JB_STM_FLW,
JB_STM_HPS</t>
  </si>
  <si>
    <t>ST0019</t>
  </si>
  <si>
    <t>LS_SFLO</t>
  </si>
  <si>
    <t>STEAM DENSITY SET TO 0.26</t>
  </si>
  <si>
    <t>ST0020</t>
  </si>
  <si>
    <t>SCSFLW</t>
  </si>
  <si>
    <t>ST0025</t>
  </si>
  <si>
    <t>MGSFLO</t>
  </si>
  <si>
    <t>STEAM DENSITY SET TO 0.21</t>
  </si>
  <si>
    <t>ST0026</t>
  </si>
  <si>
    <t>NASFLO,
NAHP1,
NASTH,
NASFLD,
NASFLP</t>
  </si>
  <si>
    <t>USES HWP 1 ON OFF TO ZERO READING ON NAST32</t>
  </si>
  <si>
    <t>ST0028</t>
  </si>
  <si>
    <t>HCSFLO</t>
  </si>
  <si>
    <t>ST0035</t>
  </si>
  <si>
    <t xml:space="preserve">HOSFLO </t>
  </si>
  <si>
    <t>ST0036</t>
  </si>
  <si>
    <t>OSSFLO</t>
  </si>
  <si>
    <t>ST0037</t>
  </si>
  <si>
    <t>0037.FL.AHU13-14.FLSFLO</t>
  </si>
  <si>
    <t>ST0038</t>
  </si>
  <si>
    <t>DTSFLO</t>
  </si>
  <si>
    <t>ST0039</t>
  </si>
  <si>
    <t>0039_HHW_MPSF</t>
  </si>
  <si>
    <t>ST0040</t>
  </si>
  <si>
    <t>0040_HPSFLO,
0040_HPSP</t>
  </si>
  <si>
    <t>ST0041</t>
  </si>
  <si>
    <t>KESFLO_</t>
  </si>
  <si>
    <t>STEAM DENSITY DONE THROUGH SCRIPTING "B2SD"</t>
  </si>
  <si>
    <t>ST0042</t>
  </si>
  <si>
    <t>NUSFLW</t>
  </si>
  <si>
    <t>ST0044</t>
  </si>
  <si>
    <t>ROG_SFLO,
ROG_HPS</t>
  </si>
  <si>
    <t>ST0045</t>
  </si>
  <si>
    <t>NU_PHWST,
RI_PHWRT,
RI_PHWFLOW</t>
  </si>
  <si>
    <t>ST0046</t>
  </si>
  <si>
    <t>SH_STM_HPF,
SH_STM_HPP</t>
  </si>
  <si>
    <t>ST0050</t>
  </si>
  <si>
    <t>STN_SFLO</t>
  </si>
  <si>
    <t>ST0052</t>
  </si>
  <si>
    <t>ROV_B_STMF,
ROV_B_STMH</t>
  </si>
  <si>
    <t>ST0054</t>
  </si>
  <si>
    <t>0054_SFLO</t>
  </si>
  <si>
    <t>ST0055</t>
  </si>
  <si>
    <t>0055_STFLO_LBM</t>
  </si>
  <si>
    <t>ST0057</t>
  </si>
  <si>
    <t>PBSTFL</t>
  </si>
  <si>
    <t>ST0070</t>
  </si>
  <si>
    <t>PGSTF</t>
  </si>
  <si>
    <t>ODD FORMULA PGSFLW = PGSTF * 0.22</t>
  </si>
  <si>
    <t>ST0070A</t>
  </si>
  <si>
    <t>ST0070B</t>
  </si>
  <si>
    <t>ST0072</t>
  </si>
  <si>
    <t>LOSFLO</t>
  </si>
  <si>
    <t>ST0074</t>
  </si>
  <si>
    <t>LANDIS_HPSF,
LANDIS_HPSP</t>
  </si>
  <si>
    <t>ST0075</t>
  </si>
  <si>
    <t>MH_STFL</t>
  </si>
  <si>
    <t>STEAM DENSITY SET TO 0.25</t>
  </si>
  <si>
    <t>ST0076</t>
  </si>
  <si>
    <t>PSSFLO</t>
  </si>
  <si>
    <t>ODD FORMULA PSSFLW = PSSFLO * 0.6799999</t>
  </si>
  <si>
    <t>ST0077</t>
  </si>
  <si>
    <t>MASFLO</t>
  </si>
  <si>
    <t>ST0085</t>
  </si>
  <si>
    <t>CAWHPSF</t>
  </si>
  <si>
    <t>ST0089</t>
  </si>
  <si>
    <t>MS_SFLW</t>
  </si>
  <si>
    <t>ST0091</t>
  </si>
  <si>
    <t>HPL_STMFLO,
HPL_STMHPSP</t>
  </si>
  <si>
    <t>ST0113</t>
  </si>
  <si>
    <t>CASFLO</t>
  </si>
  <si>
    <t>STEAM DENSITY SET TO 0.22</t>
  </si>
  <si>
    <t>ST0116</t>
  </si>
  <si>
    <t>LV_SFLO</t>
  </si>
  <si>
    <t>STEAM DENSITY SET TO 0.2, AND IN CAROTHERS BUILDING?</t>
  </si>
  <si>
    <t>ST0116A</t>
  </si>
  <si>
    <t>NWHPSF</t>
  </si>
  <si>
    <t>ST0116B</t>
  </si>
  <si>
    <t>STEAM DENSITY 0116_NWS_STMD is not calculated</t>
  </si>
  <si>
    <t>ST0116C</t>
  </si>
  <si>
    <t>ST0121</t>
  </si>
  <si>
    <t>0121_ROTC_STM_FLOW</t>
  </si>
  <si>
    <t>ST0132</t>
  </si>
  <si>
    <t>TGSFLO</t>
  </si>
  <si>
    <t>ST0134</t>
  </si>
  <si>
    <t>SN_SFLW</t>
  </si>
  <si>
    <t>ST0134A</t>
  </si>
  <si>
    <t>SS_STF1</t>
  </si>
  <si>
    <t>ST0135</t>
  </si>
  <si>
    <t>SASTFL</t>
  </si>
  <si>
    <t>ST0146</t>
  </si>
  <si>
    <t>IMSHF</t>
  </si>
  <si>
    <t>ST0223</t>
  </si>
  <si>
    <t>AHPSFL</t>
  </si>
  <si>
    <t>ST0223A</t>
  </si>
  <si>
    <t>UCB_HHW_BTU_WEST,
UCB_HHW_BTU_EAST</t>
  </si>
  <si>
    <t xml:space="preserve">AHPSFL,
"UCB_HHW_BLD_HWS,
ucb_hhw_bld_hwr,
UCB_HHW_BLD_HWF,
CMSFLO,
CMLPSP
</t>
  </si>
  <si>
    <t>CMLPSP IS LOW PSI STEAM</t>
  </si>
  <si>
    <t>ST0224</t>
  </si>
  <si>
    <t>UCB_HHW_BTU_WEST</t>
  </si>
  <si>
    <t>UCB_HHW_BLD_HWS,
ucb_hhw_bld_hwr,
UCB_HHW_BLD_HWF</t>
  </si>
  <si>
    <t>ST0224TWS</t>
  </si>
  <si>
    <t>UCB_HHW_BTU_EAST,
UCB_HHW_BTU_WEST</t>
  </si>
  <si>
    <t>ST0226</t>
  </si>
  <si>
    <t>CMSFLO,
CMLPSP</t>
  </si>
  <si>
    <t>DENSITY SET BY LOW PSI STEAM</t>
  </si>
  <si>
    <t>ST0260</t>
  </si>
  <si>
    <t>LISFLO</t>
  </si>
  <si>
    <t>ST0379</t>
  </si>
  <si>
    <t>SV_HPSFLW</t>
  </si>
  <si>
    <t>ST0379A</t>
  </si>
  <si>
    <t xml:space="preserve">SV_FTU_RM108,
SV_FTU_RM112,
SV_FTU_RM116,
SV_FTU_RM118,
SV_FTU_RM120,
SV_FTU_RM121,
SV_FTU_RM125,
SV_FTU_RM127,
SV_FTU_RM135,
SV_FTU_RM141
</t>
  </si>
  <si>
    <t>ST0379B</t>
  </si>
  <si>
    <t>SV_FTU_RM300B,
SV_FTU_RM300C,
SV_FTU_RM301,
SV_FTU_RM303,
SV_FTU_RM307,
SV_FTU_RM308,
SV_FTU_RM309,
SV_FTU_RM314,
SV_FTU_RM317,
SV_FTU_RM321,
SV_FTU_RM327,
SV_FTU_RM332,
SV_FTU_RM336,
SV_FTU_RM340,
SV_FTU_RM343,
SV_FTU_RM346,
SV_FTU_RM349,
SV_FTU_RM352E,
SV_FTU_RM352W,
SV_FTU_RM353,
SV_FTU_RM354</t>
  </si>
  <si>
    <t>ST0379C</t>
  </si>
  <si>
    <t>SV_FTU_RM208,
SV_FTU_RM214,
SV_FTU_RM215,
SV_FTU_RM218,
SV_FTU_RM219,
SV_FTU_RM220,
SV_FTU_RM221,
SV_FTU_RM222</t>
  </si>
  <si>
    <t>ST0379D</t>
  </si>
  <si>
    <t>Mass Flow</t>
  </si>
  <si>
    <t>ST0379E</t>
  </si>
  <si>
    <t>SV_FTU_RM208,
SV_FTU_RM214,
SV_FTU_RM215,
SV_FTU_RM218,
SV_FTU_RM219,
SV_FTU_RM220,
SV_FTU_RM221,
SV_FTU_RM222,
SV_FTU_RM108,
SV_FTU_RM112,
SV_FTU_RM116,
SV_FTU_RM118,
SV_FTU_RM120,
SV_FTU_RM121,
SV_FTU_RM125,
SV_FTU_RM127,
SV_FTU_RM135,
SV_FTU_RM141,
SV_FTU_RM300B,
SV_FTU_RM300C,
SV_FTU_RM301,
SV_FTU_RM303,
SV_FTU_RM307,
SV_FTU_RM308,
SV_FTU_RM309,
SV_FTU_RM314,
SV_FTU_RM317,
SV_FTU_RM321,
SV_FTU_RM327,
SV_FTU_RM332,
SV_FTU_RM336,
SV_FTU_RM340,
SV_FTU_RM343,
SV_FTU_RM346,
SV_FTU_RM349,
SV_FTU_RM352E,
SV_FTU_RM352W,
SV_FTU_RM353,
SV_FTU_RM354</t>
  </si>
  <si>
    <t>ST0488</t>
  </si>
  <si>
    <t>WDINING_STMF</t>
  </si>
  <si>
    <t>ST0495</t>
  </si>
  <si>
    <t>REAHPSF,
REAHPSP</t>
  </si>
  <si>
    <t>ST0496</t>
  </si>
  <si>
    <t>REBHPSF,
REBHPSP</t>
  </si>
  <si>
    <t>ST0497</t>
  </si>
  <si>
    <t>RECHPSF,
RECHPSP</t>
  </si>
  <si>
    <t>ST0498</t>
  </si>
  <si>
    <t>REDHPSF,
REDHPSP</t>
  </si>
  <si>
    <t>ST4001</t>
  </si>
  <si>
    <t>MED_SCH_HPSF,
MED_SCH_HPSP</t>
  </si>
  <si>
    <t>ST4004</t>
  </si>
  <si>
    <t>PSY_HPSF,
PSY_HPSP</t>
  </si>
  <si>
    <t>ST4007</t>
  </si>
  <si>
    <t>LIFE_HPSF,
LIFE_HPSP</t>
  </si>
  <si>
    <t>ST4008</t>
  </si>
  <si>
    <t>CHEM_HPSF,
CHEM_HPSP</t>
  </si>
  <si>
    <t>ST4009</t>
  </si>
  <si>
    <t>CLASS_SFLO,
CLASS_HPSP</t>
  </si>
  <si>
    <t>ST4011</t>
  </si>
  <si>
    <t>STSC_HPSF,
STSC_HPSP</t>
  </si>
  <si>
    <t>ST4020</t>
  </si>
  <si>
    <t>WILD_S_HPSF,
WILD_S_HPSP</t>
  </si>
  <si>
    <t>ST4021</t>
  </si>
  <si>
    <t>WILD_N_HPSF,
WILD_N_HPSP</t>
  </si>
  <si>
    <t>ST4022</t>
  </si>
  <si>
    <t>WILD_3_STM_FLOW1/3,
WILD_3_STM_HPS</t>
  </si>
  <si>
    <t>WILD_3_STM_FLOW1_3 IS HOW DESIGO DISPLAYS NAME</t>
  </si>
  <si>
    <t>ST4029</t>
  </si>
  <si>
    <t>JBA_SFLO,
JBA_STEAM.PRESSURE</t>
  </si>
  <si>
    <t>ST4029A</t>
  </si>
  <si>
    <t>JBA_SFLO,
JBA_STEAM.PRESSURE,</t>
  </si>
  <si>
    <t>ST4029B</t>
  </si>
  <si>
    <t>ST4029C</t>
  </si>
  <si>
    <t>ST4029D</t>
  </si>
  <si>
    <t>ST4029E</t>
  </si>
  <si>
    <t>ST4030</t>
  </si>
  <si>
    <t>WEL_SFLO,
WEL_HPS</t>
  </si>
  <si>
    <t>ST4030A</t>
  </si>
  <si>
    <t>ST4030B</t>
  </si>
  <si>
    <t>ST4030C</t>
  </si>
  <si>
    <t>ST4030D</t>
  </si>
  <si>
    <t>ST4031</t>
  </si>
  <si>
    <t>STSC_S_HPSF,
STSC_S_HPSP</t>
  </si>
  <si>
    <t>ST4060</t>
  </si>
  <si>
    <t>4060_SFLO,
4060_HPS</t>
  </si>
  <si>
    <t>ST4061</t>
  </si>
  <si>
    <t>ST4062</t>
  </si>
  <si>
    <t>4062_SFLO,
4062_HPS</t>
  </si>
  <si>
    <t>ST4062A</t>
  </si>
  <si>
    <t>4062_HWBLD4BTU</t>
  </si>
  <si>
    <t>ST4063</t>
  </si>
  <si>
    <t>Total</t>
  </si>
  <si>
    <t>Pay attention to note</t>
  </si>
  <si>
    <t>XX:     JAN=33, FEB=34, MAR=35, APR=36, … , DEC=44</t>
  </si>
  <si>
    <t>Production meter</t>
  </si>
  <si>
    <t>PX:     points, e.g., P1, P2, P3  (for calculations, P1 is the first point name in the BAS POINT NAME column)</t>
  </si>
  <si>
    <t xml:space="preserve">  </t>
  </si>
  <si>
    <t>BLDG #</t>
  </si>
  <si>
    <t>BLDG NAME</t>
  </si>
  <si>
    <t>CUSTOMER</t>
  </si>
  <si>
    <t>BILLED IN AIM (Y/N)</t>
  </si>
  <si>
    <t>METER ID</t>
  </si>
  <si>
    <t>METER TYPE</t>
  </si>
  <si>
    <t>CALC</t>
  </si>
  <si>
    <t>BAS POINT NAME(S)</t>
  </si>
  <si>
    <t>NEED ALIAS? (Y/N)</t>
  </si>
  <si>
    <t>ALIAS</t>
  </si>
  <si>
    <t>ALIAS IN DESIGO? (Y/N)</t>
  </si>
  <si>
    <t>0000</t>
  </si>
  <si>
    <t xml:space="preserve">CAMPUS MASTER METER,  FSUA32 + FSUB32   </t>
  </si>
  <si>
    <t>N</t>
  </si>
  <si>
    <t>MASTER</t>
  </si>
  <si>
    <t>SET EQUAL TO</t>
  </si>
  <si>
    <r>
      <t>MAIN2_KW</t>
    </r>
    <r>
      <rPr>
        <sz val="11"/>
        <color rgb="FFFF0000"/>
        <rFont val="Calibri"/>
        <family val="2"/>
        <scheme val="minor"/>
      </rPr>
      <t>XX</t>
    </r>
  </si>
  <si>
    <t>Y</t>
  </si>
  <si>
    <t>0001</t>
  </si>
  <si>
    <t xml:space="preserve">WESTCOTT BUILDING METER,  WEKW32        </t>
  </si>
  <si>
    <t>BUILDING</t>
  </si>
  <si>
    <r>
      <t>WE_KW</t>
    </r>
    <r>
      <rPr>
        <sz val="11"/>
        <rFont val="Calibri"/>
        <family val="2"/>
        <scheme val="minor"/>
      </rPr>
      <t>32</t>
    </r>
  </si>
  <si>
    <t>RUBY DIAMOND</t>
  </si>
  <si>
    <t>RD_KW32</t>
  </si>
  <si>
    <t>0002</t>
  </si>
  <si>
    <t xml:space="preserve">DIFFENBAUGH BUILDING METER, DIKW32      </t>
  </si>
  <si>
    <t>DIST</t>
  </si>
  <si>
    <t>DIKW32</t>
  </si>
  <si>
    <t xml:space="preserve">DIFFENBAUGH NODE ROOM, DINKW32          </t>
  </si>
  <si>
    <t>SUBMETER</t>
  </si>
  <si>
    <t>DINKW32</t>
  </si>
  <si>
    <t xml:space="preserve">DIFFENBAUGH UPSTREAM METER FOR E0002    </t>
  </si>
  <si>
    <t>SUBTRACT P1 - P2</t>
  </si>
  <si>
    <t>DIKW32, DINKW32</t>
  </si>
  <si>
    <t>0003</t>
  </si>
  <si>
    <t xml:space="preserve">WILLIAMS BLDG METER,  WIKW32            </t>
  </si>
  <si>
    <t>WIKW32</t>
  </si>
  <si>
    <t>WILLIAMS ATT CELL TOWER</t>
  </si>
  <si>
    <t>ATTKW32</t>
  </si>
  <si>
    <t>WILLIAMS UPSTREAM METER</t>
  </si>
  <si>
    <t>WIKW32, ATTKW32</t>
  </si>
  <si>
    <t>0004</t>
  </si>
  <si>
    <t xml:space="preserve">DODD HALL&amp;AUD., DHKW32                  </t>
  </si>
  <si>
    <t>DH_KW32</t>
  </si>
  <si>
    <t>0005</t>
  </si>
  <si>
    <t xml:space="preserve">EPPES HALL, (OLD PSY), POKW32           </t>
  </si>
  <si>
    <t>POKW32</t>
  </si>
  <si>
    <t>0006</t>
  </si>
  <si>
    <t xml:space="preserve">KELLOGG RES., PRKW32                    </t>
  </si>
  <si>
    <t>PRKW32</t>
  </si>
  <si>
    <t>0007</t>
  </si>
  <si>
    <t xml:space="preserve">FINE ARTS, FAKW32                       </t>
  </si>
  <si>
    <t>FA_KW32</t>
  </si>
  <si>
    <t>0008</t>
  </si>
  <si>
    <t xml:space="preserve">BELLAMY BUILDING, BEKW32                </t>
  </si>
  <si>
    <t>BE_KW32</t>
  </si>
  <si>
    <t xml:space="preserve">BELLAMY CELL TOWER,                     </t>
  </si>
  <si>
    <t>BELL_CELL_KW32</t>
  </si>
  <si>
    <t xml:space="preserve">BELLAMY UPSTREAM METER                  </t>
  </si>
  <si>
    <t>BE_KW32, BELL_CELL_KW32</t>
  </si>
  <si>
    <t>0009</t>
  </si>
  <si>
    <t xml:space="preserve">BIOMED, BMKW32                          </t>
  </si>
  <si>
    <t>0009_KW_32</t>
  </si>
  <si>
    <t>0010</t>
  </si>
  <si>
    <t>CPD</t>
  </si>
  <si>
    <t>CONF_KW32</t>
  </si>
  <si>
    <t>0011</t>
  </si>
  <si>
    <t xml:space="preserve">SHAW BUILDING-NEW,  SHAW_KW32           </t>
  </si>
  <si>
    <t>SHAW_KW32</t>
  </si>
  <si>
    <t xml:space="preserve">SHAW BLDG SPRINT NODE RM., SHKA32       </t>
  </si>
  <si>
    <t>SHKA32</t>
  </si>
  <si>
    <t xml:space="preserve">SHAW BLDG, E&amp;G UPSTREAM METER           </t>
  </si>
  <si>
    <t>SHAW_KW32, SHKA32</t>
  </si>
  <si>
    <t>0012</t>
  </si>
  <si>
    <t xml:space="preserve">JENNIE MURPHREE HALL, JMKW32            </t>
  </si>
  <si>
    <t>0012_KW32</t>
  </si>
  <si>
    <t>0013</t>
  </si>
  <si>
    <t xml:space="preserve">REYNOLDS HALL, RHKW32                   </t>
  </si>
  <si>
    <t>0013_KW32</t>
  </si>
  <si>
    <t>0014</t>
  </si>
  <si>
    <t xml:space="preserve">BRYAN HALL, BHKW32                      </t>
  </si>
  <si>
    <t>0014_KW32</t>
  </si>
  <si>
    <t>0015</t>
  </si>
  <si>
    <t xml:space="preserve">BROWARD HALL                            </t>
  </si>
  <si>
    <t>BRKW32</t>
  </si>
  <si>
    <t>0016</t>
  </si>
  <si>
    <t xml:space="preserve">GILCHRIST HALL, GHKW32                  </t>
  </si>
  <si>
    <t>GHKW32</t>
  </si>
  <si>
    <t>0017</t>
  </si>
  <si>
    <t xml:space="preserve">JOHNSTON, DINING- FOOD SVR,   JO_KW    </t>
  </si>
  <si>
    <t>JO_KW32</t>
  </si>
  <si>
    <t xml:space="preserve">JOHNSTON, DINING E&amp;G,             JO_TENKW      </t>
  </si>
  <si>
    <t>JO_TENKW32</t>
  </si>
  <si>
    <t xml:space="preserve">JOHNSTON, DINING E&amp;G EMER ELEC         </t>
  </si>
  <si>
    <t xml:space="preserve">JOHNSTON, DINING UPSTREAM               </t>
  </si>
  <si>
    <t>JO_KW32, JO_TENKW32</t>
  </si>
  <si>
    <t>JOHNSTON, NEW SECTION</t>
  </si>
  <si>
    <t>JB_KW32</t>
  </si>
  <si>
    <t>0019</t>
  </si>
  <si>
    <t xml:space="preserve">LOUIS SHORES LIB.        LSKW32         </t>
  </si>
  <si>
    <t>LS_KW32</t>
  </si>
  <si>
    <t>0020</t>
  </si>
  <si>
    <t xml:space="preserve">DIRAC BLDG METER,   SCKW32              </t>
  </si>
  <si>
    <t>DIRAC_KW32</t>
  </si>
  <si>
    <t xml:space="preserve">DIRAC NODE ROOM,   SCKW32               </t>
  </si>
  <si>
    <t>SCKB32</t>
  </si>
  <si>
    <t>DIRAC STARBUCKS</t>
  </si>
  <si>
    <t>DSL_SB_KW32</t>
  </si>
  <si>
    <t xml:space="preserve">DIRAC UPSTREAM METER                    </t>
  </si>
  <si>
    <t>SUBTRACT P1 - (P2+P3)</t>
  </si>
  <si>
    <t>DIRAC_KW36, SCKB32, DSL_SB_KW32</t>
  </si>
  <si>
    <t>0023</t>
  </si>
  <si>
    <t xml:space="preserve">BUSINESS NEW, ROVETTA A, BNWK32         </t>
  </si>
  <si>
    <t>ROV_A_KW32</t>
  </si>
  <si>
    <t>0025</t>
  </si>
  <si>
    <t xml:space="preserve">MONTGOMERY GYM METER,    MGKW32         </t>
  </si>
  <si>
    <t>MGKW32</t>
  </si>
  <si>
    <t>0026</t>
  </si>
  <si>
    <t xml:space="preserve">LEACH-CAMPUS REC.     NAKW32            </t>
  </si>
  <si>
    <t>NAKW32</t>
  </si>
  <si>
    <t>0028</t>
  </si>
  <si>
    <t xml:space="preserve">THAGARD HEALTH CENTER,  HCKW32          </t>
  </si>
  <si>
    <t>HCKW32</t>
  </si>
  <si>
    <t>0032</t>
  </si>
  <si>
    <t xml:space="preserve">BK ROBERTS LAW BLDG,   LAWK32           </t>
  </si>
  <si>
    <t>LAKW32</t>
  </si>
  <si>
    <t>0035</t>
  </si>
  <si>
    <t xml:space="preserve">CHEMISTRY 2, HOFFMAN    HOKW32          </t>
  </si>
  <si>
    <t>0035_KW32</t>
  </si>
  <si>
    <t>0036</t>
  </si>
  <si>
    <t xml:space="preserve">OSB OCEANOGRAPHY, OSKW32                </t>
  </si>
  <si>
    <t>OS_KW32</t>
  </si>
  <si>
    <t>0037</t>
  </si>
  <si>
    <t xml:space="preserve">FISHER HALL                             </t>
  </si>
  <si>
    <t>FLKW32</t>
  </si>
  <si>
    <t>0038</t>
  </si>
  <si>
    <t xml:space="preserve">CHEMISTRY 1, DITMER METER A  DTKA32     </t>
  </si>
  <si>
    <t>0038_M1_KW32</t>
  </si>
  <si>
    <t xml:space="preserve">CHEMISTRY 1, DITMER METER 2  DTKB32     </t>
  </si>
  <si>
    <t>0038_M2_KW32</t>
  </si>
  <si>
    <t>0039</t>
  </si>
  <si>
    <t xml:space="preserve">BIOLOGY 1,  BIKW32                      </t>
  </si>
  <si>
    <t>0039_KW32</t>
  </si>
  <si>
    <t>0040</t>
  </si>
  <si>
    <t xml:space="preserve">NURSING BLDG.,  NRKW32                  </t>
  </si>
  <si>
    <t>0040_KW32</t>
  </si>
  <si>
    <t>0041</t>
  </si>
  <si>
    <t xml:space="preserve">KEEN BLDG.,  KEKW32                     </t>
  </si>
  <si>
    <t>KEKW32</t>
  </si>
  <si>
    <t>0042</t>
  </si>
  <si>
    <t xml:space="preserve">NUCLEAR RESEARCH, SOUTH NUKA32          </t>
  </si>
  <si>
    <t>0042_KW32</t>
  </si>
  <si>
    <t xml:space="preserve">NUCLEAR NORTH  PIT, NUKW32              </t>
  </si>
  <si>
    <t>NUKA32</t>
  </si>
  <si>
    <t>0044</t>
  </si>
  <si>
    <t xml:space="preserve">ROGERS HALL,  ROKW32                    </t>
  </si>
  <si>
    <t>RO_KW32</t>
  </si>
  <si>
    <t>0045</t>
  </si>
  <si>
    <t xml:space="preserve">RICHARDS BLDG. UPL,  RIKW32             </t>
  </si>
  <si>
    <t>RIKW32</t>
  </si>
  <si>
    <t>0046</t>
  </si>
  <si>
    <t xml:space="preserve">SALLEY HALL,  SLKW32                    </t>
  </si>
  <si>
    <t>SH_KW32</t>
  </si>
  <si>
    <t>0047</t>
  </si>
  <si>
    <t xml:space="preserve">LAW LIBRARY, LLKW32                     </t>
  </si>
  <si>
    <t>LLKW32</t>
  </si>
  <si>
    <t>0050</t>
  </si>
  <si>
    <t xml:space="preserve">STONE BLDG.,  STKW32                    </t>
  </si>
  <si>
    <t>STN_KW32</t>
  </si>
  <si>
    <t>0052</t>
  </si>
  <si>
    <t xml:space="preserve">BUSINESS OLD, ROVETTA B,  BWKW32        </t>
  </si>
  <si>
    <t>ROV_B_KW32</t>
  </si>
  <si>
    <t>0054</t>
  </si>
  <si>
    <t xml:space="preserve">MUSIC NORTH, HOUSEWRIGHT, NMKW32        </t>
  </si>
  <si>
    <t>0054_KW32</t>
  </si>
  <si>
    <t>0055</t>
  </si>
  <si>
    <t xml:space="preserve">EDUCATION, CAROTHERS &amp; ENG LAB,  EDKW32 </t>
  </si>
  <si>
    <t>ED_KW32</t>
  </si>
  <si>
    <t>0057</t>
  </si>
  <si>
    <t xml:space="preserve">PEPPER BLDG.,  PBKW32                   </t>
  </si>
  <si>
    <t>PBKW32</t>
  </si>
  <si>
    <t>0070</t>
  </si>
  <si>
    <t xml:space="preserve">PARKING GARAGE 1, PGKW32                </t>
  </si>
  <si>
    <t>PGKA32</t>
  </si>
  <si>
    <t xml:space="preserve">PARK GARAGE #1, UPSTREAM METER                  </t>
  </si>
  <si>
    <t>SUBTRACT P1 - (P2 + P3 + P4)</t>
  </si>
  <si>
    <t>PGKW32, PGKB32, PGKD32, PGKE32</t>
  </si>
  <si>
    <t xml:space="preserve">PARK GARAGE #1, CARD CENTER, PGKB32             </t>
  </si>
  <si>
    <t>PGKB32</t>
  </si>
  <si>
    <t xml:space="preserve">PARK GARAGE #1,     PGKD32           </t>
  </si>
  <si>
    <t>PGKD32</t>
  </si>
  <si>
    <t xml:space="preserve">PARK GARAGE #1, NEW FOOD SERVICES           </t>
  </si>
  <si>
    <t>PGKE32</t>
  </si>
  <si>
    <t>0072</t>
  </si>
  <si>
    <t xml:space="preserve">LONGMIRE BLDG.,  LOKW32                 </t>
  </si>
  <si>
    <t>LOKW32</t>
  </si>
  <si>
    <t>0074</t>
  </si>
  <si>
    <t xml:space="preserve">LANDIS HALL,    LHKW32                  </t>
  </si>
  <si>
    <t>LANDIS_KW32</t>
  </si>
  <si>
    <t xml:space="preserve">LANDIS HALL NODE ROOM,    LHKA32        </t>
  </si>
  <si>
    <t>LANDIS_SPKW32</t>
  </si>
  <si>
    <t xml:space="preserve">LANDIS HALL, UPSTREAM METER             </t>
  </si>
  <si>
    <t>LANDIS_KW32, LANDIS_SPKW32</t>
  </si>
  <si>
    <t>0075</t>
  </si>
  <si>
    <t xml:space="preserve">MCCOLLUM HALL,  MCKW32                  </t>
  </si>
  <si>
    <t>MH_KW32</t>
  </si>
  <si>
    <t xml:space="preserve">MCCOLLUM HALL CELLTOWER, CL2KW32        </t>
  </si>
  <si>
    <t>MC_SPKW32</t>
  </si>
  <si>
    <t>MCCOLLUM HALL, PARKING LOT  MC_LGHT_KW32</t>
  </si>
  <si>
    <t>MC_LGKW32</t>
  </si>
  <si>
    <t>0076</t>
  </si>
  <si>
    <t xml:space="preserve">PUBLIC SAFTY, PSKW32                    </t>
  </si>
  <si>
    <t>PSKW32</t>
  </si>
  <si>
    <t>0077</t>
  </si>
  <si>
    <t xml:space="preserve">MAINTENANCE A&amp;B, MAKW32                 </t>
  </si>
  <si>
    <t>MAKW32</t>
  </si>
  <si>
    <t>0079</t>
  </si>
  <si>
    <t xml:space="preserve">SPEICHER TENNIS CT., TCKW32             </t>
  </si>
  <si>
    <t>SSTKW32</t>
  </si>
  <si>
    <t>0085</t>
  </si>
  <si>
    <t xml:space="preserve">CAWTHON HALL,  CAWKW32                  </t>
  </si>
  <si>
    <t>CAWKW32</t>
  </si>
  <si>
    <t>0089</t>
  </si>
  <si>
    <t xml:space="preserve">MUSIC SOUTH, KUERSTIENER,  MSKW32       </t>
  </si>
  <si>
    <t>MS_KW32</t>
  </si>
  <si>
    <t>0091</t>
  </si>
  <si>
    <t xml:space="preserve">MIKE LONG TRACK BLDG., MANUAL READ      </t>
  </si>
  <si>
    <t>HPL_KW32</t>
  </si>
  <si>
    <t>MIKE LONG TRACK, EXT. METER, MANUAL READ</t>
  </si>
  <si>
    <t>MANK01</t>
  </si>
  <si>
    <t xml:space="preserve">MIKE LONG TRACK UPSTREAM METER          </t>
  </si>
  <si>
    <t>HPL_KW32, MANK01</t>
  </si>
  <si>
    <t xml:space="preserve">TRACK/P. SOCCER/VOLLYBALL FIELD LIGHTS </t>
  </si>
  <si>
    <t>TRACK_KW32</t>
  </si>
  <si>
    <t>0100</t>
  </si>
  <si>
    <t xml:space="preserve">STADIUM MASTER, UCKA+UCKB=   UCKAB32    </t>
  </si>
  <si>
    <t>ADD P1 + P2</t>
  </si>
  <si>
    <t>0200_M15-23_KW32, 0200_M15-17_KW32</t>
  </si>
  <si>
    <t>E0100.1_UTL_METER_DAY32, E0100.2_UTL_METER_DAY32</t>
  </si>
  <si>
    <t xml:space="preserve">UC SPORTS SHOP,  UCKM32                 </t>
  </si>
  <si>
    <t>UCB_SHOP_KW32</t>
  </si>
  <si>
    <t xml:space="preserve">UC EAST STANDS LIGHTS,   UCKN32                </t>
  </si>
  <si>
    <t>PHA_FLKW32</t>
  </si>
  <si>
    <t xml:space="preserve">UC WEST STANDS LIGHTS,  UCKU32                 </t>
  </si>
  <si>
    <t>UCC_FLD_LGT_KW32</t>
  </si>
  <si>
    <t xml:space="preserve">UC ISLE 20,   UCKO32                    </t>
  </si>
  <si>
    <t>UCKO32</t>
  </si>
  <si>
    <t xml:space="preserve">UC TRAFFIC ISLE 9,   UCKS32             </t>
  </si>
  <si>
    <t>UCKS32</t>
  </si>
  <si>
    <t xml:space="preserve">UC BOOSTERS CONCESSIONS,  UCKT32        </t>
  </si>
  <si>
    <t>UCKT32</t>
  </si>
  <si>
    <t xml:space="preserve">UC UPSTREAM METER FOR E0100             </t>
  </si>
  <si>
    <t>SUBTRACT DIST FROM ALL OTHER E0100 METERS, EXCEPT 0100K, 0100M1, 0100M2</t>
  </si>
  <si>
    <t>SUM(M15-23_KW32,M15-17_KW32) - SUM(UCKM32, PHA_FLKW32, PHC_FLKW32, UCKO32, UCKS32, UCKT32, UCKW32, PHA_CNKW32, PHC_CNKW32, PHB_GGKW32, ATT0_KW32, ATT2_KW32, ???)</t>
  </si>
  <si>
    <t>MISSING VALUE FOR E0100R</t>
  </si>
  <si>
    <t>UC NODE ROOM, SPRINT</t>
  </si>
  <si>
    <r>
      <t xml:space="preserve">264 * </t>
    </r>
    <r>
      <rPr>
        <sz val="11"/>
        <color theme="1"/>
        <rFont val="Calibri"/>
        <family val="2"/>
      </rPr>
      <t>Σ_KWH</t>
    </r>
    <r>
      <rPr>
        <sz val="11"/>
        <color theme="1"/>
        <rFont val="Calibri"/>
        <family val="2"/>
        <scheme val="minor"/>
      </rPr>
      <t>(P1,P2,P3) / Σ_sqft(414,459,576)</t>
    </r>
  </si>
  <si>
    <t>264 * SUM(DINKW32, SCKB32, LANDIS_SPKW32) / 1449</t>
  </si>
  <si>
    <t>CALCULATION REQUIRES SUM OF KWH (E002A, E0020A, E0074A) AND GSF(SQ.FT.) FOR DIFFENBAUGH NODE, SCI. CENTER LIBRARY NODE, LANDIS NODE. SQFT FOR NODE ROOM AT STADIUM = 264. SQFT FOR DIFFENBAUGH NODE = 414, SCI. CENTER LIBRARY = 459, LANDIS NODE = 576.</t>
  </si>
  <si>
    <t xml:space="preserve">UC- TV HOOKUP,      UCKW32              </t>
  </si>
  <si>
    <t>UCKW32</t>
  </si>
  <si>
    <t>NOT CONFIRMED YET</t>
  </si>
  <si>
    <t>UNIVERSITY CENTER EAST CONSESSIONS</t>
  </si>
  <si>
    <t>PHA_CNKW32</t>
  </si>
  <si>
    <t>UNIVERSITY CENTER WEST CONSESSIONS</t>
  </si>
  <si>
    <t>DIST/SUB</t>
  </si>
  <si>
    <t>PHC_CNKW32</t>
  </si>
  <si>
    <t>THIS METER HAS BEEN RETIRED</t>
  </si>
  <si>
    <t xml:space="preserve">UC "C"  North             Wireless   AT&amp;T3 </t>
  </si>
  <si>
    <t>ATT3KW32</t>
  </si>
  <si>
    <r>
      <t>MONTH POINTS USE ATT3_KW</t>
    </r>
    <r>
      <rPr>
        <sz val="11"/>
        <color rgb="FFFF0000"/>
        <rFont val="Calibri"/>
        <family val="2"/>
        <scheme val="minor"/>
      </rPr>
      <t xml:space="preserve">XX </t>
    </r>
    <r>
      <rPr>
        <sz val="11"/>
        <rFont val="Calibri"/>
        <family val="2"/>
        <scheme val="minor"/>
      </rPr>
      <t>format</t>
    </r>
  </si>
  <si>
    <t>UC WEST CONSESSIONS UPSTREAM</t>
  </si>
  <si>
    <t>PHC_CNKW32 - ATT3_KW32</t>
  </si>
  <si>
    <t>I GUESS ALSO RETIRED SINCE THERE IS NO 0100M METER.</t>
  </si>
  <si>
    <t>UC GRAB &amp; GO</t>
  </si>
  <si>
    <t>PHB_GGKW32</t>
  </si>
  <si>
    <t xml:space="preserve">UC "A"  CenterGate     Wireless   AT&amp;T0 </t>
  </si>
  <si>
    <t>ATT0KW32</t>
  </si>
  <si>
    <r>
      <t>MONTH POINTS USE ATT0_KW</t>
    </r>
    <r>
      <rPr>
        <sz val="11"/>
        <color rgb="FFFF0000"/>
        <rFont val="Calibri"/>
        <family val="2"/>
        <scheme val="minor"/>
      </rPr>
      <t xml:space="preserve">XX </t>
    </r>
    <r>
      <rPr>
        <sz val="11"/>
        <rFont val="Calibri"/>
        <family val="2"/>
        <scheme val="minor"/>
      </rPr>
      <t>format</t>
    </r>
  </si>
  <si>
    <t xml:space="preserve">UC "A"  North              Wireless   AT&amp;T2 </t>
  </si>
  <si>
    <t>ATT2KW32</t>
  </si>
  <si>
    <r>
      <t>MONTH POINTS USE ATT2_KW</t>
    </r>
    <r>
      <rPr>
        <sz val="11"/>
        <color rgb="FFFF0000"/>
        <rFont val="Calibri"/>
        <family val="2"/>
        <scheme val="minor"/>
      </rPr>
      <t xml:space="preserve">XX </t>
    </r>
    <r>
      <rPr>
        <sz val="11"/>
        <rFont val="Calibri"/>
        <family val="2"/>
        <scheme val="minor"/>
      </rPr>
      <t>format</t>
    </r>
  </si>
  <si>
    <t>UNIVERSITY CENTER B    FOOD TRUCK, TRES HAR.</t>
  </si>
  <si>
    <t>???</t>
  </si>
  <si>
    <t>PHB_DEM_FT DEM IS USED</t>
  </si>
  <si>
    <t>0113</t>
  </si>
  <si>
    <t xml:space="preserve">CARRAWAY BLDG., CAKW32                  </t>
  </si>
  <si>
    <t>CAKW32</t>
  </si>
  <si>
    <t xml:space="preserve">CARRAWAY ARTIC CORE, CAKA32             </t>
  </si>
  <si>
    <t>CAKA32</t>
  </si>
  <si>
    <t>0114</t>
  </si>
  <si>
    <t xml:space="preserve">ENGINEERING LAB WIND TUNNEL, ELKW32     </t>
  </si>
  <si>
    <t>ENGLAB_KW32</t>
  </si>
  <si>
    <t>0115</t>
  </si>
  <si>
    <t xml:space="preserve">HOWSER BASEBALL STAD.,                  </t>
  </si>
  <si>
    <t>HOWKW32</t>
  </si>
  <si>
    <t>HOWSER SCOREBOARD</t>
  </si>
  <si>
    <t>0115_HSB_KW32</t>
  </si>
  <si>
    <t>0116</t>
  </si>
  <si>
    <t xml:space="preserve">LOVE BLDG.,   LVKW32                    </t>
  </si>
  <si>
    <t>LV_KW32</t>
  </si>
  <si>
    <t xml:space="preserve">LOVE, WEATHER STATION, FL 1,2,3  NWKW32 </t>
  </si>
  <si>
    <t>NWKW32</t>
  </si>
  <si>
    <t xml:space="preserve">LOVE, WEATHERSTATION, FL 4,5  NWKWA32   </t>
  </si>
  <si>
    <t>NWKWA32</t>
  </si>
  <si>
    <t>0117</t>
  </si>
  <si>
    <t xml:space="preserve">CIRCUS HUT,  CIRKW32                    </t>
  </si>
  <si>
    <t>CIRKW32</t>
  </si>
  <si>
    <t>0121</t>
  </si>
  <si>
    <t xml:space="preserve">ROTC BLDG.,   RTKW32                    </t>
  </si>
  <si>
    <t>0121_KW32</t>
  </si>
  <si>
    <t>0122</t>
  </si>
  <si>
    <t>CELL TOWER VERIZON BY TRACK</t>
  </si>
  <si>
    <t>0122_VER_KW32</t>
  </si>
  <si>
    <t>0132</t>
  </si>
  <si>
    <t xml:space="preserve">TULLY GYM,  TGKW32                      </t>
  </si>
  <si>
    <t>TGKW32</t>
  </si>
  <si>
    <t>0134</t>
  </si>
  <si>
    <t xml:space="preserve">STROZIER NORTH,  SNKW32                 </t>
  </si>
  <si>
    <t>SNKW32</t>
  </si>
  <si>
    <t xml:space="preserve">STROZIER SOUTH,  SSKW32                 </t>
  </si>
  <si>
    <t>SSKW32</t>
  </si>
  <si>
    <t>STROZIER COFFEE HOUSE, SS_SBKW32</t>
  </si>
  <si>
    <t>SS_SBKW32</t>
  </si>
  <si>
    <t>UPSTREAM METER OF E0134A</t>
  </si>
  <si>
    <t>SUBTRACT P1 - P2 -P3</t>
  </si>
  <si>
    <t>SSKW32, SNKW32, SS_SBKW32</t>
  </si>
  <si>
    <t>0135</t>
  </si>
  <si>
    <t xml:space="preserve">SANDELS BLDG.,   SAKW32                 </t>
  </si>
  <si>
    <t>SA_KW32</t>
  </si>
  <si>
    <t>0146</t>
  </si>
  <si>
    <t xml:space="preserve">IMB, IMBKW32                            </t>
  </si>
  <si>
    <t>IMBKW32</t>
  </si>
  <si>
    <t>0223</t>
  </si>
  <si>
    <t xml:space="preserve">UC PHASE A SOUTH, M15-17E,    UCKG32    </t>
  </si>
  <si>
    <t>0200_M15-17E_KW32</t>
  </si>
  <si>
    <t>UC SIGN PRO AD NE</t>
  </si>
  <si>
    <t>ATH_PHA_S_KW32</t>
  </si>
  <si>
    <t>UC PHASE A SOUTH, M15-17E,   UPSTREAM</t>
  </si>
  <si>
    <t>0200_M15-117E_KW32, ATH_PHA_S_KW32</t>
  </si>
  <si>
    <t xml:space="preserve">UC PHASE A NORTH, M15-17C,   UCKH32     </t>
  </si>
  <si>
    <t>0200_M15-17C_KW32</t>
  </si>
  <si>
    <t xml:space="preserve">UC PHASE A SOUTH, WIRELESS AT&amp;T1  CL1KW32     </t>
  </si>
  <si>
    <t>ATT1_KW32</t>
  </si>
  <si>
    <t>This specific point is not in desigo, but the points for every month (ex. ATT1_KW33-44) are in desigo.</t>
  </si>
  <si>
    <t xml:space="preserve">UC PHASE A CELL TOWER,  AT&amp;T5_KW_32   </t>
  </si>
  <si>
    <t>UC "A" SKYBOX A/C DX UNITS</t>
  </si>
  <si>
    <t>SKYB_KW32</t>
  </si>
  <si>
    <t>UC SIGN PRO AD SE</t>
  </si>
  <si>
    <t>ATH_PHA_N_KW32</t>
  </si>
  <si>
    <t>UC "A" SOUTH CELL SERVICE   VERIZON</t>
  </si>
  <si>
    <t>VERZ1KW32</t>
  </si>
  <si>
    <t xml:space="preserve">UC PHASE A UPSTREAM METER OF E0223B     </t>
  </si>
  <si>
    <t>SUBTRACT P1 - (P2 + P3 + P4 + P5)</t>
  </si>
  <si>
    <t>0200_M15-17C_KW32, ATT1_KW32, UCC_SKYBOX_KW32, ATH_PHA_N_KW32, CL1KW32</t>
  </si>
  <si>
    <t xml:space="preserve">UC PHASE A NORTH, M15-17D,  UCKI32      </t>
  </si>
  <si>
    <t>0224</t>
  </si>
  <si>
    <t xml:space="preserve">UC PHASE B, ELEV &amp; EMER CIR,  UCKZ32    </t>
  </si>
  <si>
    <t>NOT FOUND - Meters are UCB_DEM_LS and UC_DEM_EQ</t>
  </si>
  <si>
    <t xml:space="preserve">UC PHASE B, LEVELS 1-3,  UCKP32         </t>
  </si>
  <si>
    <t>PHB13_KW32</t>
  </si>
  <si>
    <t xml:space="preserve">UC PHASE B PUMPS,  PHB_CW_HW            </t>
  </si>
  <si>
    <t>0224_PMP_KW32</t>
  </si>
  <si>
    <t xml:space="preserve">UC PHASE B, LEVEL 3     SL3K32          </t>
  </si>
  <si>
    <t>SL3K32</t>
  </si>
  <si>
    <t>UC PHASE B LEVEL 2 KITCHEN, CLUB</t>
  </si>
  <si>
    <t>PHB_KITCH_KW32</t>
  </si>
  <si>
    <t>UC PHASE B, LEVEL 1-3 UPSTREAM OF E0224B</t>
  </si>
  <si>
    <t>SUBTRACT P1 - (P2+P3+P4)</t>
  </si>
  <si>
    <t>UCKP32, PHB_CW_HW, SL3K32, PHB_KITCH_KW32</t>
  </si>
  <si>
    <t xml:space="preserve">UC PHASE B, LEVELS 4-7,  UCKY32         </t>
  </si>
  <si>
    <t>PHB47_KW32</t>
  </si>
  <si>
    <t xml:space="preserve">UC PHASE B, LEVEL4    SL4K32            </t>
  </si>
  <si>
    <t>SL4K32</t>
  </si>
  <si>
    <t xml:space="preserve">UC PHASE B, SOUTH SCOREBOARD </t>
  </si>
  <si>
    <t>0225_SB_KW32</t>
  </si>
  <si>
    <t>UC PHASE B LEVEL 5 KITCHEN 400AMP  D1 E&amp;G</t>
  </si>
  <si>
    <t>SLV5D3_KW32 IS A SUM OF C4 AND C5, BUT NOT SURE HOW THEY ARE SPLIT</t>
  </si>
  <si>
    <t>UC PHASE B LEVEL 5 KITCHEN 100 AMP D2 E&amp;G</t>
  </si>
  <si>
    <t>UC PHASE B SIGN PRO AD SOUTH</t>
  </si>
  <si>
    <t>UCB_RIB_KW32</t>
  </si>
  <si>
    <t>UC PHASE B, LEVEL 4-7 UPSTREAM OF E0224C</t>
  </si>
  <si>
    <t>SUBTRACT P1 - (P2+P3+P4+P5+P6)</t>
  </si>
  <si>
    <t>PHB47_KW32, SL4K32,0225_SB_KW32, ??? , ??? , UCB_RIB_KW32</t>
  </si>
  <si>
    <t>MISSING VALUE FOR E0224C4 &amp; E0224C5</t>
  </si>
  <si>
    <t>UCB   TOWER EAST AND WEST COMBINED</t>
  </si>
  <si>
    <t>UCB_NEW_KW32</t>
  </si>
  <si>
    <t>0225</t>
  </si>
  <si>
    <t>UC PHASE C NORTH, FL 1-9, UCKR32</t>
  </si>
  <si>
    <t>PHCN_KW32</t>
  </si>
  <si>
    <t>UC SIGN PRO AD NW</t>
  </si>
  <si>
    <t>ATH_PHC_N_KW32</t>
  </si>
  <si>
    <t>UC PHASE C NORTH, FL 1-9, UCKR32 Upstream</t>
  </si>
  <si>
    <t>PHCN_KW32, ATH_PHC_N_KW32, ATT4_KW32, UCC_SKYBOX_KW32</t>
  </si>
  <si>
    <t xml:space="preserve">UC "C"  North     Wireless   AT&amp;T4 </t>
  </si>
  <si>
    <t>ATT4KW32</t>
  </si>
  <si>
    <r>
      <t>MONTHS HAVE FORMAT ATT4_KW</t>
    </r>
    <r>
      <rPr>
        <sz val="11"/>
        <color rgb="FFFF0000"/>
        <rFont val="Calibri"/>
        <family val="2"/>
        <scheme val="minor"/>
      </rPr>
      <t>XX</t>
    </r>
  </si>
  <si>
    <t>UC "C" SKYBOX A/C DX UNITS</t>
  </si>
  <si>
    <t>UCC_SKYBOX_KW32</t>
  </si>
  <si>
    <t xml:space="preserve">UC PHASE C SOUTH, FL 1-6   UCKQ32       </t>
  </si>
  <si>
    <t>PHCS_KW32</t>
  </si>
  <si>
    <t>UC SIGN PRO AD SW</t>
  </si>
  <si>
    <t>ATH_PHC_S_KW32</t>
  </si>
  <si>
    <t>UC PHASE C SOUTH, FL 1-6   UCKQ32  -Upstream</t>
  </si>
  <si>
    <t>PHCS_KW32, ATH_PHC_S_KW32</t>
  </si>
  <si>
    <t>0226</t>
  </si>
  <si>
    <t xml:space="preserve">UC PHASE D, COMM BLDG,  CMKW32          </t>
  </si>
  <si>
    <t>CMKW32</t>
  </si>
  <si>
    <t>UC PHASE D, NORTH END SCOREBOARD, UCKL32</t>
  </si>
  <si>
    <t>UCKL32</t>
  </si>
  <si>
    <t>VALUE IS OFF</t>
  </si>
  <si>
    <t>UC PHASE D, NORTH END SKY BOXES,  UCKV32</t>
  </si>
  <si>
    <t>SKYBX_KW32</t>
  </si>
  <si>
    <t xml:space="preserve">UC PHASE D, COM FOOD SVC                </t>
  </si>
  <si>
    <t>CM_KITCHEN_KW32</t>
  </si>
  <si>
    <t xml:space="preserve">UC PHASE D, E0226 UPSTREAM METER        </t>
  </si>
  <si>
    <t>CMKW32, UCKL32, SKYBX_KW32, CM_KITCHEN_KW32</t>
  </si>
  <si>
    <t>0240</t>
  </si>
  <si>
    <t>MARCHING CHIEF BAND FIELD</t>
  </si>
  <si>
    <t>BND_KW32</t>
  </si>
  <si>
    <t>0260</t>
  </si>
  <si>
    <t xml:space="preserve">STUDENT LIFE BLDG.,  LIKW32             </t>
  </si>
  <si>
    <t>LIKW32</t>
  </si>
  <si>
    <t>0293</t>
  </si>
  <si>
    <t xml:space="preserve">HAZARDOUS WASTE BLDG.,  HWKW32          </t>
  </si>
  <si>
    <t>0293_KW32</t>
  </si>
  <si>
    <t>0378</t>
  </si>
  <si>
    <t xml:space="preserve">PARKING GARAGE #2,                      </t>
  </si>
  <si>
    <t>PG2KW32</t>
  </si>
  <si>
    <t>0379</t>
  </si>
  <si>
    <t>STUDENT SVR BLDG</t>
  </si>
  <si>
    <t>SVB_KW32</t>
  </si>
  <si>
    <t xml:space="preserve">STUDENT SVR, E&amp;G 1ST FLOOR, SVH1_KW32   </t>
  </si>
  <si>
    <t>SVH1_KW32</t>
  </si>
  <si>
    <t xml:space="preserve">STUDENT SVR, 24 HOUR DINER, SVH1A_KW32  </t>
  </si>
  <si>
    <t>SVH1A_KW32</t>
  </si>
  <si>
    <t xml:space="preserve">STUDENT SVR, UNION 2ND FLOOR, SVH2_KW32 </t>
  </si>
  <si>
    <t>SVH2_KW32</t>
  </si>
  <si>
    <t xml:space="preserve">STUDENT SVR, E&amp;G 3RD FLOOR, SVH3_KW32   </t>
  </si>
  <si>
    <t>SVH3_KW32</t>
  </si>
  <si>
    <t>STUDENT SVR, UPSTREAM</t>
  </si>
  <si>
    <t>SVB_KW32, SVH1_KW32, SVH1A_KW32, SVH2_KW32, SVH3_KW32</t>
  </si>
  <si>
    <t>0385</t>
  </si>
  <si>
    <t xml:space="preserve">WOMENS SOCCER / SOFTBALL, WSKW32        </t>
  </si>
  <si>
    <t>WSKW32</t>
  </si>
  <si>
    <t>0488</t>
  </si>
  <si>
    <t xml:space="preserve">WEST DINING HALL,  WDINING_KW32         </t>
  </si>
  <si>
    <t>WDINING_KW32</t>
  </si>
  <si>
    <t>0495</t>
  </si>
  <si>
    <t xml:space="preserve">NEW RESIDENCE HALL 1, REA_KW32          </t>
  </si>
  <si>
    <t>0495_RAGANS_EM32</t>
  </si>
  <si>
    <t>0496</t>
  </si>
  <si>
    <t xml:space="preserve">NEW RESIDENCE HALL 2, REB_KW32          </t>
  </si>
  <si>
    <t>0496_RAGANS_EM32</t>
  </si>
  <si>
    <t>0497</t>
  </si>
  <si>
    <t xml:space="preserve">NEW RESIDENCE HALL 3, REC_KW32          </t>
  </si>
  <si>
    <t>0497_RAGANS_EM32</t>
  </si>
  <si>
    <t>0498</t>
  </si>
  <si>
    <t xml:space="preserve">NEW RESIDENCE HALL 4, RED_KW32          </t>
  </si>
  <si>
    <t>0498_RAGANS_EM32</t>
  </si>
  <si>
    <t>0904</t>
  </si>
  <si>
    <t xml:space="preserve">SALLEY HALL TENNIS CT.  MANUAL READ     </t>
  </si>
  <si>
    <t>PARKING LOT LIGHTS, WEST OF TENNIS CT.</t>
  </si>
  <si>
    <t>4001</t>
  </si>
  <si>
    <t>MED SCHOOL, ADMIN</t>
  </si>
  <si>
    <t>MED_SCHA_KW32</t>
  </si>
  <si>
    <t>4002</t>
  </si>
  <si>
    <t>MED SCHOOL, RESEARCH</t>
  </si>
  <si>
    <t>MED_SCHB_KW32</t>
  </si>
  <si>
    <t>4004</t>
  </si>
  <si>
    <t>NEW PSY BLDG.&amp; AUD &amp; CONSTRUCTION</t>
  </si>
  <si>
    <t>PSYR_KW32</t>
  </si>
  <si>
    <t>4006</t>
  </si>
  <si>
    <t xml:space="preserve">PARKING GARAGE #3,                      </t>
  </si>
  <si>
    <t>PG3KW32</t>
  </si>
  <si>
    <t>4007</t>
  </si>
  <si>
    <t>LIFE SCIENCE, METER "A"</t>
  </si>
  <si>
    <t>LIFE_A_KW32</t>
  </si>
  <si>
    <t>LIFE SCIENCE, METER "B"</t>
  </si>
  <si>
    <t>LIFE_B_KW32</t>
  </si>
  <si>
    <t>4008</t>
  </si>
  <si>
    <t>New Chemistry Bldg, METER "A"</t>
  </si>
  <si>
    <t>CHEM_DEM02_KW32</t>
  </si>
  <si>
    <t>New Chemistry Bldg, METER "B"</t>
  </si>
  <si>
    <t>CHEM_DEM03_KW32</t>
  </si>
  <si>
    <t>4009</t>
  </si>
  <si>
    <t xml:space="preserve">CLASSROOM BLDG. </t>
  </si>
  <si>
    <t>CLASS_KW32</t>
  </si>
  <si>
    <t>4010</t>
  </si>
  <si>
    <t>EAOS Building Meter</t>
  </si>
  <si>
    <t>4010_KW32</t>
  </si>
  <si>
    <t>4011</t>
  </si>
  <si>
    <t>Student Success Building</t>
  </si>
  <si>
    <t>STSC_KW32</t>
  </si>
  <si>
    <t>DOES NOT LET ME CREATE NOR DELETE TREND</t>
  </si>
  <si>
    <t>4014</t>
  </si>
  <si>
    <t>Parking Garage #4</t>
  </si>
  <si>
    <t>PG4_KW32</t>
  </si>
  <si>
    <t>4018</t>
  </si>
  <si>
    <t>New Union entire complex</t>
  </si>
  <si>
    <t>4018_SU_KW32</t>
  </si>
  <si>
    <t>4020</t>
  </si>
  <si>
    <t>New Residents Hall # 5,   Wildwood dr.    South</t>
  </si>
  <si>
    <t>WILD_S_KW32</t>
  </si>
  <si>
    <t>4021</t>
  </si>
  <si>
    <t>New Residents Hall # 6,   Wildwood dr.    North</t>
  </si>
  <si>
    <t>WILD_N_KW32</t>
  </si>
  <si>
    <t>4022</t>
  </si>
  <si>
    <t xml:space="preserve">TRADITIONS HALL </t>
  </si>
  <si>
    <t>WILD_3_KW32</t>
  </si>
  <si>
    <t>4025</t>
  </si>
  <si>
    <t>PARKING GARAGE #5</t>
  </si>
  <si>
    <t>PG5_KW32</t>
  </si>
  <si>
    <t>4029</t>
  </si>
  <si>
    <t>JOHNSTON ANNEX, BUILDING METER</t>
  </si>
  <si>
    <t>JBA_KW32</t>
  </si>
  <si>
    <t>JOHNSTON ANNEX, CHICK-FIL-A</t>
  </si>
  <si>
    <t>JBA_CFKW32</t>
  </si>
  <si>
    <t>VALUE OFF</t>
  </si>
  <si>
    <t>JOHNSTON ANNEX, RISING ROLL</t>
  </si>
  <si>
    <t>JBA_RRKW32</t>
  </si>
  <si>
    <t>JOHNSTON ANNEX, POD</t>
  </si>
  <si>
    <t>JBA_PODKW32</t>
  </si>
  <si>
    <t>JOHNSTON ANNEX, UPSTREAM  ,E&amp;G usage</t>
  </si>
  <si>
    <t>JBA_KW32, JBA_CFKW32, JBA_RRKW32, JBA_PODKW32</t>
  </si>
  <si>
    <t>4030</t>
  </si>
  <si>
    <t>WELLNESS CENTER</t>
  </si>
  <si>
    <t>WEL_TOT_KW32</t>
  </si>
  <si>
    <t>WELLNESS CENTER, HEALTH</t>
  </si>
  <si>
    <t>MULTIPLY P1*0.67</t>
  </si>
  <si>
    <t>(WEL_TOT_KW32)*0.67</t>
  </si>
  <si>
    <t>BASED ON BLDG GSF</t>
  </si>
  <si>
    <t>WELLNESS CENTER, FITNESS</t>
  </si>
  <si>
    <t>MULTIPLY P1*0.10</t>
  </si>
  <si>
    <t>(WEL_TOT_KW32)*0.10</t>
  </si>
  <si>
    <t>WELLNESS CENTER, NURSING</t>
  </si>
  <si>
    <t>MULTIPLY P1*0.23</t>
  </si>
  <si>
    <t>(WEL_TOT_KW32)*0.23</t>
  </si>
  <si>
    <t>WELLNESS CENTER, UPSTREAM</t>
  </si>
  <si>
    <t>WEL_TOT_KW32, (WEL_TOT_KW32)*0.67, (WEL_TOT_KW32)*0.10, (WEL_TOT_KW32)*0.23</t>
  </si>
  <si>
    <t>SHOULD EQUAL 0</t>
  </si>
  <si>
    <t>4031</t>
  </si>
  <si>
    <t>Student Success Building, Phase 2</t>
  </si>
  <si>
    <t>STC2_KW32</t>
  </si>
  <si>
    <t>4060</t>
  </si>
  <si>
    <t>Residents Hall # 10, Dorman Hall</t>
  </si>
  <si>
    <t>4060_KW32</t>
  </si>
  <si>
    <t>4061</t>
  </si>
  <si>
    <t>Residents Hall # 11, Deviney Hall</t>
  </si>
  <si>
    <t>4061_KW32</t>
  </si>
  <si>
    <t>4062</t>
  </si>
  <si>
    <t>Residents Hall, Azalea Hall</t>
  </si>
  <si>
    <t>4062_KW32</t>
  </si>
  <si>
    <t>Azalea Hall Food Service</t>
  </si>
  <si>
    <t>4062_FS_KW32</t>
  </si>
  <si>
    <t>4063</t>
  </si>
  <si>
    <t>Residents Hall, Magnolia Hall</t>
  </si>
  <si>
    <t>4063_KW32</t>
  </si>
  <si>
    <t>4090</t>
  </si>
  <si>
    <t>Indoor Practice Facility</t>
  </si>
  <si>
    <t>IFPF_KW32</t>
  </si>
  <si>
    <t>0030</t>
  </si>
  <si>
    <t xml:space="preserve">CUP CHILLERS SUBSTATION,  M15CUPKW32    </t>
  </si>
  <si>
    <t>EP0030</t>
  </si>
  <si>
    <t>M157KWH32</t>
  </si>
  <si>
    <t xml:space="preserve">CUP- BOILERS,    CPKA32                 </t>
  </si>
  <si>
    <t>EP0030A</t>
  </si>
  <si>
    <t>CUP_KW32</t>
  </si>
  <si>
    <t>0033</t>
  </si>
  <si>
    <t>SATELLITE PLANT, SUBST  METER, M1515KW32</t>
  </si>
  <si>
    <t>EP0033</t>
  </si>
  <si>
    <t>SAT1_TOT_KW32</t>
  </si>
  <si>
    <t xml:space="preserve">PLANT 3, STADIUM    M15-16C   UCKE32    </t>
  </si>
  <si>
    <t>0200_M15-23C_KW32</t>
  </si>
  <si>
    <t>4013</t>
  </si>
  <si>
    <t>Satellite Plant #2</t>
  </si>
  <si>
    <t>SAT2_TOT_KW32</t>
  </si>
  <si>
    <t>WELL PUMPS FOR STAD CHILLERS,  ACPMPKW32</t>
  </si>
  <si>
    <t>ACPMPKW32</t>
  </si>
  <si>
    <t>ALL OF THE ALIAS ARE IN DESIGO</t>
  </si>
  <si>
    <t>0224_FOOD_TRUCK_TOTAL_KWH</t>
  </si>
  <si>
    <t xml:space="preserve">CUP MASTER STEAM METER                  </t>
  </si>
  <si>
    <t>B4ST32</t>
  </si>
  <si>
    <t xml:space="preserve">WESTCOTT.  WEST32                       </t>
  </si>
  <si>
    <t>WE_ST32</t>
  </si>
  <si>
    <t xml:space="preserve">DIFFENBAUGH,  DIST32                    </t>
  </si>
  <si>
    <t>DIST32</t>
  </si>
  <si>
    <t xml:space="preserve">WILLIAMS BLDG., WIST32                  </t>
  </si>
  <si>
    <t>WIST32</t>
  </si>
  <si>
    <t xml:space="preserve">DODD HALL , DHST32                      </t>
  </si>
  <si>
    <t>DH_ST32</t>
  </si>
  <si>
    <t xml:space="preserve">PSYCHOLOGY ,POST32                      </t>
  </si>
  <si>
    <t>EPS_ST32</t>
  </si>
  <si>
    <t xml:space="preserve">KELLOGG RESEARCH , PRST32               </t>
  </si>
  <si>
    <t>PRST32</t>
  </si>
  <si>
    <t xml:space="preserve">FINE ARTS ,FAST32                       </t>
  </si>
  <si>
    <t>FA_ST32</t>
  </si>
  <si>
    <t xml:space="preserve">BELLAMY , BEST32                        </t>
  </si>
  <si>
    <t>BESTN32</t>
  </si>
  <si>
    <t xml:space="preserve">BIO MED RESEARCH , BMST32               </t>
  </si>
  <si>
    <t>0009_ST_32</t>
  </si>
  <si>
    <t xml:space="preserve">JENNIE MURPHREE HALL , JMST32           </t>
  </si>
  <si>
    <t>0012_ST32</t>
  </si>
  <si>
    <t xml:space="preserve">REYNOLDS HALL , REST32                  </t>
  </si>
  <si>
    <t>0013_ST32</t>
  </si>
  <si>
    <t xml:space="preserve">BRYAN HALL , BHST32                     </t>
  </si>
  <si>
    <t>0014_STMT32</t>
  </si>
  <si>
    <t xml:space="preserve">BROWARD HALL , BRST32                   </t>
  </si>
  <si>
    <t>BRST32</t>
  </si>
  <si>
    <t xml:space="preserve">GILCHRIST HALL , GHST32                 </t>
  </si>
  <si>
    <t>GHST32</t>
  </si>
  <si>
    <t xml:space="preserve">JOHNSTON DINING , JO_EG_ST32            </t>
  </si>
  <si>
    <t xml:space="preserve">JOHNSTON DINING , JO_ST32               </t>
  </si>
  <si>
    <t>DISTRIBUTION</t>
  </si>
  <si>
    <t>JO_ST32, N/A</t>
  </si>
  <si>
    <t xml:space="preserve">UPSTREAM METER FOR SWANNEE FOOD SVS     </t>
  </si>
  <si>
    <t>JO_ST32</t>
  </si>
  <si>
    <t>JOHNSTON NEW MIDDLE SECTION</t>
  </si>
  <si>
    <t>JB_ST32</t>
  </si>
  <si>
    <t xml:space="preserve">LIBRARY SCIENCE , LSST32                </t>
  </si>
  <si>
    <t>LS_ST32</t>
  </si>
  <si>
    <t xml:space="preserve">DIRAC SCIENCE LIBRARY , SCST32          </t>
  </si>
  <si>
    <t>SCST32</t>
  </si>
  <si>
    <t xml:space="preserve">MONTGOMERY GYM , MGST32                 </t>
  </si>
  <si>
    <t>MGST32</t>
  </si>
  <si>
    <t xml:space="preserve">NATATORIUM , NAST32                     </t>
  </si>
  <si>
    <t>ADD P1+ P2 + P3</t>
  </si>
  <si>
    <t>NAST32, NADS32, NAPS32</t>
  </si>
  <si>
    <t>THE TOTAL FOR ALL THESE POINTS IS NASTT32 BUT THE POINT ONLY EXIST FOR 33 TO 44</t>
  </si>
  <si>
    <t xml:space="preserve">THAGARD HEALTH CTR, HCST32              </t>
  </si>
  <si>
    <t>HCST32</t>
  </si>
  <si>
    <t xml:space="preserve">CHEMISTRY II ,  HOST32                  </t>
  </si>
  <si>
    <t>HOST32</t>
  </si>
  <si>
    <t xml:space="preserve">OCEANOGRAPHY STATISTICS , OSST32        </t>
  </si>
  <si>
    <t>OSST32</t>
  </si>
  <si>
    <t>FISHER LECTURE HALL</t>
  </si>
  <si>
    <t>FLST32</t>
  </si>
  <si>
    <t xml:space="preserve">CHEMISTRY I , DTST32                    </t>
  </si>
  <si>
    <t>DTST32</t>
  </si>
  <si>
    <t xml:space="preserve">BIOLOGY , BIST32                        </t>
  </si>
  <si>
    <t>0039_ST32</t>
  </si>
  <si>
    <t xml:space="preserve">SCHOOL OF NURSING , NRST32              </t>
  </si>
  <si>
    <t>0040_ST32</t>
  </si>
  <si>
    <t xml:space="preserve">KEEN , KEST32                           </t>
  </si>
  <si>
    <t>KEST32</t>
  </si>
  <si>
    <t xml:space="preserve">NUCLEAR RESEARCH, NUST32                </t>
  </si>
  <si>
    <t>NUST32</t>
  </si>
  <si>
    <t xml:space="preserve">ROGERS HALL, ROST32                     </t>
  </si>
  <si>
    <t>RO_ST32</t>
  </si>
  <si>
    <t xml:space="preserve">UNDERGRAD LAB RICHARDS, RIST32          </t>
  </si>
  <si>
    <t>0045_ST32</t>
  </si>
  <si>
    <t xml:space="preserve">SALLEY HALL, SLST32                     </t>
  </si>
  <si>
    <t>SH_ST32</t>
  </si>
  <si>
    <t xml:space="preserve">STONE, STST32                           </t>
  </si>
  <si>
    <t>STN_ST32</t>
  </si>
  <si>
    <t xml:space="preserve">BUSINESS, BWST32                        </t>
  </si>
  <si>
    <t>ROV_B_ST32</t>
  </si>
  <si>
    <t xml:space="preserve">NEW MUSIC HOUSEWRIGHT, NMST32           </t>
  </si>
  <si>
    <t>0054_ST32</t>
  </si>
  <si>
    <t xml:space="preserve">EDUCATION CAROTHERS, EDST32             </t>
  </si>
  <si>
    <t>ED_ST32</t>
  </si>
  <si>
    <t xml:space="preserve">CLAUDE PEPPER, PBST32                   </t>
  </si>
  <si>
    <t>PBST32</t>
  </si>
  <si>
    <t>PARKING GARAGE #1, PGST32</t>
  </si>
  <si>
    <t>PGST32</t>
  </si>
  <si>
    <t xml:space="preserve">PARKING GARAGE #1       </t>
  </si>
  <si>
    <t>UPSTREAM METER, PARKING GARAGE #1</t>
  </si>
  <si>
    <t>SUBSTRACT P1 - P2</t>
  </si>
  <si>
    <t>PGST32, N/A</t>
  </si>
  <si>
    <t xml:space="preserve">LONGMIRE, LOST32                        </t>
  </si>
  <si>
    <t>LOST32</t>
  </si>
  <si>
    <t xml:space="preserve">LANDIS HALL, LHST32                     </t>
  </si>
  <si>
    <t>LANDIS_ST32</t>
  </si>
  <si>
    <t xml:space="preserve">MCCOLLUM HALL, MCST32                   </t>
  </si>
  <si>
    <t>MH_ST32</t>
  </si>
  <si>
    <t xml:space="preserve">840 W JEFF PUBLIC SFTY, PSST32          </t>
  </si>
  <si>
    <t>PSST32</t>
  </si>
  <si>
    <t xml:space="preserve">MENDENHALL MAINT BLDG A, MAST32         </t>
  </si>
  <si>
    <t>MAST32</t>
  </si>
  <si>
    <t xml:space="preserve">CAWTHON HALL, CAWST32                   </t>
  </si>
  <si>
    <t>CAWST32</t>
  </si>
  <si>
    <t xml:space="preserve">MUSIC, MSST32                           </t>
  </si>
  <si>
    <t>MS_ST32</t>
  </si>
  <si>
    <t>TRACK, HPL</t>
  </si>
  <si>
    <t>HPL_ST32</t>
  </si>
  <si>
    <t xml:space="preserve">CARRAWAY, CAST32                        </t>
  </si>
  <si>
    <t>CAST32</t>
  </si>
  <si>
    <t xml:space="preserve">LOVE, LVST32                            </t>
  </si>
  <si>
    <t>LV_ST32</t>
  </si>
  <si>
    <t xml:space="preserve">WEATHER STATION ALL FL, NW1-5ST32       </t>
  </si>
  <si>
    <t>NWST32</t>
  </si>
  <si>
    <t xml:space="preserve">NOAA AT LOVE BLDG , NWST32              </t>
  </si>
  <si>
    <t>MULTIPLY P1*0.35</t>
  </si>
  <si>
    <t xml:space="preserve">UPSTREAM WEATHER STATION, E&amp;G           </t>
  </si>
  <si>
    <t>MULTIPLY P1*0.65</t>
  </si>
  <si>
    <t xml:space="preserve">ROTC, RTST32                            </t>
  </si>
  <si>
    <t>THE POINT FOR THIS METER EXISTS HOWEVER IT DOES NOT HAVE A VALUE IN INSIGHT. ANOTHER POINT WAS FOUND FOR THIS BUILDING 0121_ST32 BUT THE UNITS ARE IN LBS AND THE VALUE IS NOT EXACT (THE UNIT IN INSIGHT FOR THIS POINT IS IN LBS INSTEAD OF LBM)</t>
  </si>
  <si>
    <t xml:space="preserve">TULLY GYM, TGST32                       </t>
  </si>
  <si>
    <t>TGST32</t>
  </si>
  <si>
    <t xml:space="preserve">STROZIER LIBRARY, SNST32                </t>
  </si>
  <si>
    <t>SNST32</t>
  </si>
  <si>
    <t xml:space="preserve">STROZIER LIBRARY, SSST32                </t>
  </si>
  <si>
    <t>SSST32</t>
  </si>
  <si>
    <t xml:space="preserve">SANDELS, SAST32                         </t>
  </si>
  <si>
    <t>SAST32</t>
  </si>
  <si>
    <t xml:space="preserve">IMB, IMBST32                            </t>
  </si>
  <si>
    <t>IMBST32</t>
  </si>
  <si>
    <t xml:space="preserve">UCC COMPLEX                             </t>
  </si>
  <si>
    <t>APST32</t>
  </si>
  <si>
    <t xml:space="preserve">UPSTREAM METER FOR UUC                  </t>
  </si>
  <si>
    <t>SUBSTRACT P1 - (P2 + P3 + P4)</t>
  </si>
  <si>
    <t>APST32, 0224_CLUB_ST32, 0224_ATHLETICS_ST32, COMST32</t>
  </si>
  <si>
    <t xml:space="preserve">UNIV CLUB CORP S. END ZONE, SBOS32      </t>
  </si>
  <si>
    <t>0224_CLUB_ST32</t>
  </si>
  <si>
    <t>UCB TOWERS EAST &amp; WEST</t>
  </si>
  <si>
    <t>0224_ATHLETICS_ST32</t>
  </si>
  <si>
    <t xml:space="preserve">COMM BLDG, TOTAL, COMST32               </t>
  </si>
  <si>
    <t>COMST32</t>
  </si>
  <si>
    <t xml:space="preserve">STUDENT LIFE, LIST32                    </t>
  </si>
  <si>
    <t>LIST32</t>
  </si>
  <si>
    <t xml:space="preserve">STUDENT SERVICES, SV_ST                 </t>
  </si>
  <si>
    <t>ADD P1 + P2 + P3 + P4</t>
  </si>
  <si>
    <t>SV100_ST32, SV200_ST32, SV300_ST32, SV_DOM_ST32</t>
  </si>
  <si>
    <t xml:space="preserve">STUDENT SVS, 1ST FL, SV_LVL_STEAM_32    </t>
  </si>
  <si>
    <t>SV100_ST32</t>
  </si>
  <si>
    <t xml:space="preserve">STUDENT SVS, 3RD FL, SV_LVL3_STEAM_32   </t>
  </si>
  <si>
    <t>SV300_ST32</t>
  </si>
  <si>
    <t xml:space="preserve">STUDENT SVS, 2ND FL, SV_LVL2_STEAM_32   </t>
  </si>
  <si>
    <t>SV200_ST32</t>
  </si>
  <si>
    <t xml:space="preserve">STUDENT SVS, DINER, SV_LVL1A_STEAM_32   </t>
  </si>
  <si>
    <t>SV_DOM_ST32</t>
  </si>
  <si>
    <t xml:space="preserve">UPSTREAM METER FOR BUILDING 0379             </t>
  </si>
  <si>
    <t>(SV100_ST32, SV200_ST32, SV300_ST32, SV_DOM_ST32), SV100_ST32, SV200_ST32, SV300_ST32, SV_DOM_ST32</t>
  </si>
  <si>
    <t xml:space="preserve">WEST CAMPUS DINING, WDINING_ST32        </t>
  </si>
  <si>
    <t>WDINING_ST32</t>
  </si>
  <si>
    <t xml:space="preserve">NEW RESIDENCE HALL B.DG A, REAST32      </t>
  </si>
  <si>
    <t>REAST32</t>
  </si>
  <si>
    <t xml:space="preserve">NEW RESIDENCE HALL, BLDG B, REBST32     </t>
  </si>
  <si>
    <t>REBST32</t>
  </si>
  <si>
    <t xml:space="preserve">NEW RESIDENCE HALL BLDG C, RECST32      </t>
  </si>
  <si>
    <t>RECST32</t>
  </si>
  <si>
    <t xml:space="preserve">NEW RESIDENCE HALL BLDG D, REDST32      </t>
  </si>
  <si>
    <t>REDST32</t>
  </si>
  <si>
    <t xml:space="preserve">MEDICAL SCHOOL, MED_SCH_ST32            </t>
  </si>
  <si>
    <t>MED_SCH_ST32</t>
  </si>
  <si>
    <t>PSY BLDG.</t>
  </si>
  <si>
    <t>PSY_ST32</t>
  </si>
  <si>
    <t>LIFE SCIENCES</t>
  </si>
  <si>
    <t>LIFE_ST32</t>
  </si>
  <si>
    <t xml:space="preserve">NEW CHEMISTRY </t>
  </si>
  <si>
    <t>CHEM_ST32</t>
  </si>
  <si>
    <t>CLASSROOM BLDG</t>
  </si>
  <si>
    <t>CLASS_ST32</t>
  </si>
  <si>
    <t>STSC_ST32</t>
  </si>
  <si>
    <t>New Residents Hall # 5,   Wildwood dr.  South</t>
  </si>
  <si>
    <t>WILD_S_ST32</t>
  </si>
  <si>
    <t>New Residents Hall # 6,   Wildwood dr.  North</t>
  </si>
  <si>
    <t>WILD_N_ST32</t>
  </si>
  <si>
    <t>WILD_3_ST32</t>
  </si>
  <si>
    <t>Johnston Building Annex, total usage</t>
  </si>
  <si>
    <t>JBA_ST32</t>
  </si>
  <si>
    <t>Johnston Building Annex, Chick-fil-a</t>
  </si>
  <si>
    <t>P1*0.12</t>
  </si>
  <si>
    <t>Johnston Building Annex, Rising Roll</t>
  </si>
  <si>
    <t>P1*0.11</t>
  </si>
  <si>
    <t>Johnston Building Annex, POD</t>
  </si>
  <si>
    <t>Johnston Building Annex, E&amp;G</t>
  </si>
  <si>
    <t>P1*0.66</t>
  </si>
  <si>
    <t>Johnston Building Annex, Remainder</t>
  </si>
  <si>
    <t>SUBTRACT P1 - (P2 + P3 + P4 +P5)</t>
  </si>
  <si>
    <t>JBA_ST32, JBA_ST32*0.12, JBA_ST32*0.11, JBA_ST32*0.11, JBA_ST32*0.66</t>
  </si>
  <si>
    <t>Wellness Center</t>
  </si>
  <si>
    <t>WEL_ST32</t>
  </si>
  <si>
    <t xml:space="preserve">WELLNESS,  HEALTH  </t>
  </si>
  <si>
    <t>(WEL_ST32)*0.67</t>
  </si>
  <si>
    <t xml:space="preserve">WELLNESS,  FITNESS </t>
  </si>
  <si>
    <t>(WEL_ST32)*0.10</t>
  </si>
  <si>
    <t xml:space="preserve">WELLNESS,  NURSING </t>
  </si>
  <si>
    <t>(WEL_ST32)*0.23</t>
  </si>
  <si>
    <t>WELLNESS,  UPPSTREAM</t>
  </si>
  <si>
    <t>WEL_ST32, WEL_ST32*0.67, WEL_ST32*0.10, WEL_ST32*0.23</t>
  </si>
  <si>
    <t>SET POINT</t>
  </si>
  <si>
    <t>STC2_ST32</t>
  </si>
  <si>
    <t>DIVIDED P1/2</t>
  </si>
  <si>
    <t>4060_ST32</t>
  </si>
  <si>
    <t>DIVIDE P1/2</t>
  </si>
  <si>
    <t>4062_ST32</t>
  </si>
  <si>
    <t>4062_FS2_ST32</t>
  </si>
  <si>
    <t xml:space="preserve">PRIMARY CW METER                        </t>
  </si>
  <si>
    <t>ADD P1, P2, P3, P4</t>
  </si>
  <si>
    <t>PLANT1_TN32, SP1_TN32, STP_TN32, SP2_TN32</t>
  </si>
  <si>
    <t>PLANT1_TN32 NOT BE USED ANY MORE. CHECK CUP_TN32 INSTEAD.</t>
  </si>
  <si>
    <t>CW0000.1_UTL_METER_DAY32, CW0000.2_UTL_METER_DAY32, CW0000.3_UTL_METER_DAY32, CW0000.4_UTL_METER_DAY32</t>
  </si>
  <si>
    <t xml:space="preserve">WESTCOTT, WETN32                        </t>
  </si>
  <si>
    <t>WE_TN32</t>
  </si>
  <si>
    <t xml:space="preserve">DIFFENBAUGH, DITN32                     </t>
  </si>
  <si>
    <t>DITN32</t>
  </si>
  <si>
    <t>DI_NODE_TN32</t>
  </si>
  <si>
    <t>This specific point is not in desigo, but the points for every month (ex. DI_NODE_TN33-44) are in desigo.</t>
  </si>
  <si>
    <t xml:space="preserve">WILLIAMS BLDG, WITN32                   </t>
  </si>
  <si>
    <t>WITN32</t>
  </si>
  <si>
    <t xml:space="preserve">DODD HALL, DHTN32                       </t>
  </si>
  <si>
    <t>DH_TN32</t>
  </si>
  <si>
    <t>EPPES HALL</t>
  </si>
  <si>
    <t>EPS_TN32</t>
  </si>
  <si>
    <t xml:space="preserve">KELLOGG RESEARCH, PRTN32                </t>
  </si>
  <si>
    <t>PRTN32</t>
  </si>
  <si>
    <t xml:space="preserve">FINE ARTS, FATN32                       </t>
  </si>
  <si>
    <t>FA_TN32</t>
  </si>
  <si>
    <t xml:space="preserve">BELLAMY, BETN32                         </t>
  </si>
  <si>
    <t>BETN32</t>
  </si>
  <si>
    <t xml:space="preserve">BIO MED RESEARCH, BMTN32                </t>
  </si>
  <si>
    <t>0009_TN_32</t>
  </si>
  <si>
    <t xml:space="preserve">SHAW BLDG NEW, SHAW_TN32                </t>
  </si>
  <si>
    <t>SHAW_TN32</t>
  </si>
  <si>
    <t xml:space="preserve">SHAW BUILDING OLD, SHAW_OLD_TN32        </t>
  </si>
  <si>
    <t>SHAW_OLD_TN32</t>
  </si>
  <si>
    <t xml:space="preserve">JENNIE MURPHREE HALL, JMTN32            </t>
  </si>
  <si>
    <t>0012_TN32</t>
  </si>
  <si>
    <t xml:space="preserve">REYNOLDS HALL, RETN32                   </t>
  </si>
  <si>
    <t>0013_TN32</t>
  </si>
  <si>
    <t xml:space="preserve">BRYAN HALL, BHTN32                      </t>
  </si>
  <si>
    <t>0014_TN32</t>
  </si>
  <si>
    <t>IT IS THE BACnet POINT, NOT THE APOGEE ONE</t>
  </si>
  <si>
    <t xml:space="preserve">BROWARD HALL, BRTN32                    </t>
  </si>
  <si>
    <t>BRTN32</t>
  </si>
  <si>
    <t xml:space="preserve">GILCHRIST HALL, GHTN32                  </t>
  </si>
  <si>
    <t>GHTN32</t>
  </si>
  <si>
    <t xml:space="preserve">JOHNSTON DINING, JO_EG_TN32             </t>
  </si>
  <si>
    <t>JO_TENTN32</t>
  </si>
  <si>
    <t xml:space="preserve">JOHNSTON DINING, JO_TN32                </t>
  </si>
  <si>
    <t>JO_TN32, JO_TENTN32</t>
  </si>
  <si>
    <t xml:space="preserve">JOHNSTON DINING, UPSTREAM METER         </t>
  </si>
  <si>
    <t>JO_TN32</t>
  </si>
  <si>
    <t>JB_TN32</t>
  </si>
  <si>
    <t xml:space="preserve">LIBRARY SCIENCE, LSTN32                 </t>
  </si>
  <si>
    <t>LS_TN32</t>
  </si>
  <si>
    <t xml:space="preserve">DIRAC SCIENCE LIBRARY, SCTN32           </t>
  </si>
  <si>
    <t>SCLT32</t>
  </si>
  <si>
    <t>ROVETTA, A     BNTN32</t>
  </si>
  <si>
    <t>ROV_A_TN32</t>
  </si>
  <si>
    <t xml:space="preserve">MONTGOMERY GYM, MGTN32                  </t>
  </si>
  <si>
    <t>MGTN32</t>
  </si>
  <si>
    <t xml:space="preserve">NATATORIUM, NATN32                      </t>
  </si>
  <si>
    <t>NATN32</t>
  </si>
  <si>
    <t xml:space="preserve">THAGARD HEALTH CTR, HCTN32              </t>
  </si>
  <si>
    <t>HCTN32</t>
  </si>
  <si>
    <t xml:space="preserve">CENTRAL UTILITY PLANT, CUPTN office use           </t>
  </si>
  <si>
    <t>SET EQUAL TO*</t>
  </si>
  <si>
    <t>CUP_TN32</t>
  </si>
  <si>
    <t>THIS BAS POINT IS FOR CENTRAL PLANT CHILLERS AND NOT ONLY FOR OFFICE USE - POINT NOT UPLOADED TO DESIGO. could not find the point for this meter</t>
  </si>
  <si>
    <t xml:space="preserve">CHEMISTRY II, HOTN32                    </t>
  </si>
  <si>
    <t>HOTN32</t>
  </si>
  <si>
    <t>HOFFMAN UPSTREAM METER</t>
  </si>
  <si>
    <t>SUBSTRACT P1 - (P2 + P3)</t>
  </si>
  <si>
    <t>HOTN32, OSTN32, FLTN32</t>
  </si>
  <si>
    <t xml:space="preserve">OCEANOGRAPHY STATISTICS, OSTN32         </t>
  </si>
  <si>
    <t>OSTN32</t>
  </si>
  <si>
    <t>FLTN32</t>
  </si>
  <si>
    <t xml:space="preserve">CHEMISTRY I, DTTN32                     </t>
  </si>
  <si>
    <t>DTTN32</t>
  </si>
  <si>
    <t xml:space="preserve">BIOLOGY, BITN32                         </t>
  </si>
  <si>
    <t>0039_TN32</t>
  </si>
  <si>
    <t xml:space="preserve">SCHOOL OF NURSING, NRTN32               </t>
  </si>
  <si>
    <t>0040_TN32</t>
  </si>
  <si>
    <t xml:space="preserve">KEEN, KETN32                            </t>
  </si>
  <si>
    <t>KETN32</t>
  </si>
  <si>
    <t xml:space="preserve">NUCLEAR RESEARCH, NUTN32                </t>
  </si>
  <si>
    <t>NUTN32</t>
  </si>
  <si>
    <t xml:space="preserve">ROGERS HALL, ROTN32                     </t>
  </si>
  <si>
    <t>RO_TN32</t>
  </si>
  <si>
    <t xml:space="preserve">UNDERGRAD LAB RICHARDS, RITN32          </t>
  </si>
  <si>
    <t>RITN32</t>
  </si>
  <si>
    <t xml:space="preserve">SALLEY HALL, SLTN32                     </t>
  </si>
  <si>
    <t>SH_TN32</t>
  </si>
  <si>
    <t xml:space="preserve">STONE, STTN32                           </t>
  </si>
  <si>
    <t>STN_TN32</t>
  </si>
  <si>
    <t xml:space="preserve">BUSINESS, BWTN32                        </t>
  </si>
  <si>
    <t>ROV_B_TN32</t>
  </si>
  <si>
    <t xml:space="preserve">NEW MUSIC HOUSEWRIGHT, NMTN32           </t>
  </si>
  <si>
    <t>0054_TN32</t>
  </si>
  <si>
    <t xml:space="preserve">EDUCATION CAROTHERS, EDTN32             </t>
  </si>
  <si>
    <t>ED_TN32</t>
  </si>
  <si>
    <t xml:space="preserve">CLAUDE PEPPER, PBTN32                   </t>
  </si>
  <si>
    <t>PBTN32</t>
  </si>
  <si>
    <t xml:space="preserve">PARKING GARAGE #1, PGTN32                </t>
  </si>
  <si>
    <t>PGTN32</t>
  </si>
  <si>
    <t xml:space="preserve">PARKING GARAGE #1           </t>
  </si>
  <si>
    <t xml:space="preserve">SET EQUAL TO </t>
  </si>
  <si>
    <t xml:space="preserve">PARKING GARAGE #1, UPSTREAM METER         </t>
  </si>
  <si>
    <t>PGTN32, N/A</t>
  </si>
  <si>
    <t xml:space="preserve">LONGMIRE, LOTN32                        </t>
  </si>
  <si>
    <t>LOTN32</t>
  </si>
  <si>
    <t xml:space="preserve">LANDIS HALL, LHTN32                     </t>
  </si>
  <si>
    <t>LANDIS_TN32</t>
  </si>
  <si>
    <t xml:space="preserve">MCCOLLUM HALL, MCTN32                   </t>
  </si>
  <si>
    <t>MH_TN32</t>
  </si>
  <si>
    <t xml:space="preserve">840 W JEFFERSON PUBLIC SAFETY, PSTN32   </t>
  </si>
  <si>
    <t>PSTN32</t>
  </si>
  <si>
    <t xml:space="preserve">MENDENHALL MAINT BLDG A, MATN32         </t>
  </si>
  <si>
    <t>MATN32</t>
  </si>
  <si>
    <t xml:space="preserve">CAWTHON HALL, CAWTN32                   </t>
  </si>
  <si>
    <t>CAWCTD32</t>
  </si>
  <si>
    <t xml:space="preserve">MUSIC KURSTEINER, MSTN32                </t>
  </si>
  <si>
    <t>MS_TN32</t>
  </si>
  <si>
    <t xml:space="preserve">CARRAWAY, CATN32                        </t>
  </si>
  <si>
    <t>0113_TN32</t>
  </si>
  <si>
    <t>ENGINEERING LAB BUILDING</t>
  </si>
  <si>
    <t>ENGLAB_TN32</t>
  </si>
  <si>
    <t xml:space="preserve">LOVE, LVTN32                            </t>
  </si>
  <si>
    <t>LVTN32</t>
  </si>
  <si>
    <t xml:space="preserve">LOVE WEATHER STA ALL FLOORS,            </t>
  </si>
  <si>
    <t>NWTNA32</t>
  </si>
  <si>
    <t>THIS IS THE CORRECT POINT FOR DESIGO. HOWEVER, THIS FLOW METER IS FAULTY AND DOES NOT MATCH THE NUMBERS IN AIM (BEING MANUALLY CALCULATED BY NARIMAN)</t>
  </si>
  <si>
    <t xml:space="preserve">LOVE, NOAA FLOORS 4,5,  NWD432          </t>
  </si>
  <si>
    <t>MULTIPLY P1*0.6</t>
  </si>
  <si>
    <t xml:space="preserve">LOVE NOAA UPSTREAM METER                </t>
  </si>
  <si>
    <t>MULTIPLY P1*0.4</t>
  </si>
  <si>
    <t>ROTC</t>
  </si>
  <si>
    <t>0121_TN32</t>
  </si>
  <si>
    <t xml:space="preserve">TULLY GYM, TGTN32                       </t>
  </si>
  <si>
    <t>TGTN32</t>
  </si>
  <si>
    <t xml:space="preserve">STOZIER LIBRARY, SNTN32                 </t>
  </si>
  <si>
    <t>SNTN32</t>
  </si>
  <si>
    <t xml:space="preserve">STROZIER LIBRARY, SSTN32                </t>
  </si>
  <si>
    <t>SSTN32</t>
  </si>
  <si>
    <t xml:space="preserve">SANDELS, SATN32                         </t>
  </si>
  <si>
    <t>SATN32</t>
  </si>
  <si>
    <t xml:space="preserve">IMB, IMBTN32                           </t>
  </si>
  <si>
    <t>IMBTN32</t>
  </si>
  <si>
    <t>STP_TN32</t>
  </si>
  <si>
    <t>THIS POINT IS USED FOR THE SUM OF THE MASTER AND ALREADY HAS A ALIAS (CW0000.3_UTL_METER_DAY32)</t>
  </si>
  <si>
    <t xml:space="preserve">UCC COMPLEX UPSTREAM METER              </t>
  </si>
  <si>
    <t>SUBSTRACT P1 - (P2 + P3 +P4)</t>
  </si>
  <si>
    <t>STP_TN32, 0224_CLUB_TN32, 0224_ATHLETICS_TN32, NTPT32</t>
  </si>
  <si>
    <t xml:space="preserve">UNIV CENTER CLUB CORP, SL_LVL356_TN32   </t>
  </si>
  <si>
    <t>MULTIPLY P1 * 0.4624</t>
  </si>
  <si>
    <t>UCB_NEW_TN32 * 0.4624</t>
  </si>
  <si>
    <t>points for every month follow different format 0224_CLUB_TN33-44</t>
  </si>
  <si>
    <t>MULTIPLY P1 * 0.5376</t>
  </si>
  <si>
    <t>UCB_NEW_TN32 * 0.5376</t>
  </si>
  <si>
    <t>points for every month follow different format: 0224_ATHLETICS_TN33-44</t>
  </si>
  <si>
    <t xml:space="preserve">COMM BLDG, TOTAL , NPTP32               </t>
  </si>
  <si>
    <t>NTPT32</t>
  </si>
  <si>
    <t xml:space="preserve">STUDENT LIFE, LITN32                    </t>
  </si>
  <si>
    <t>LITN32</t>
  </si>
  <si>
    <t xml:space="preserve">HAZARDOUS WASTE  </t>
  </si>
  <si>
    <t>THIS METER IS A MANUAL READ</t>
  </si>
  <si>
    <t xml:space="preserve">STUDENT SVR, SV_TN32                    </t>
  </si>
  <si>
    <t>SV_LVL1_TN32, SV_LVL3_TN32, SV_LVL2_TN32, SV_LVL1A_TN32</t>
  </si>
  <si>
    <t xml:space="preserve">STUDENT SVR, 1ST FL, SV_LVL1_TN32       </t>
  </si>
  <si>
    <t>SV_LVL1_TN32</t>
  </si>
  <si>
    <t xml:space="preserve">STUDENT SVR, 3 FR, SV_LVL3_TN           </t>
  </si>
  <si>
    <t>SV_LVL3_TN32</t>
  </si>
  <si>
    <t xml:space="preserve">STUDENT SVR, 2 FL, SV_LVL2_TN           </t>
  </si>
  <si>
    <t>SV_LVL2_TN32</t>
  </si>
  <si>
    <t xml:space="preserve">STUDENT SVR, DINER, SV_LVL1A_TN         </t>
  </si>
  <si>
    <t>SV_LVL1A_TN32</t>
  </si>
  <si>
    <t xml:space="preserve">STUDENT SVR, UPSTREAM METER             </t>
  </si>
  <si>
    <t>SUBSTRACT P1 - (P2 + P3 + P4 + P5)</t>
  </si>
  <si>
    <t>(SV_LVL1_TN32, SV_LVL3_TN32, SV_LVL2_TN32, SV_LVL1A_TN32) , SV_LVL1_TN32, SV_LVL3_TN32, SV_LVL2_TN32, SV_LVL1A_TN32</t>
  </si>
  <si>
    <t xml:space="preserve">WEST CAMPUS DINING, WDINING_TN32        </t>
  </si>
  <si>
    <t>WDINING_TN32</t>
  </si>
  <si>
    <t xml:space="preserve">NEW RESIDENCE HALL BLDG A, REATN32      </t>
  </si>
  <si>
    <t>REATN32</t>
  </si>
  <si>
    <t xml:space="preserve">NEW RESIDENCE HALL BLDG B, REBTN32      </t>
  </si>
  <si>
    <t>REBTN32</t>
  </si>
  <si>
    <t xml:space="preserve">NEW RESIDENCE HALL BLDG C, RECTN32      </t>
  </si>
  <si>
    <t>RECTN32</t>
  </si>
  <si>
    <t xml:space="preserve">NEW RESIDENCE HALL BLDG D, RECTN32      </t>
  </si>
  <si>
    <t>REDTN32</t>
  </si>
  <si>
    <t xml:space="preserve">MEDICAL SCHOOL, MED_SCH_TN32            </t>
  </si>
  <si>
    <t>MED_SCH_TN32</t>
  </si>
  <si>
    <t>NEW PSY BLDG.&amp; AUD &amp; Phase 2</t>
  </si>
  <si>
    <t>PSY_TN32</t>
  </si>
  <si>
    <t>LIFE_TN32</t>
  </si>
  <si>
    <t>NEW CHEMISTRY BLDG</t>
  </si>
  <si>
    <t>CHEM_TN32</t>
  </si>
  <si>
    <t>CLASSROOM BLDG.</t>
  </si>
  <si>
    <t>CLASS_TN32</t>
  </si>
  <si>
    <t xml:space="preserve">EAOS BLDG. </t>
  </si>
  <si>
    <t>4010_TN32</t>
  </si>
  <si>
    <t>STUDENT SUCCESS BUILDING (DUNLAP)</t>
  </si>
  <si>
    <t>STSC_TN32</t>
  </si>
  <si>
    <t>NEW STUDENT UNION ENTIRE COMPLEX</t>
  </si>
  <si>
    <t>4018_CHW_TONS32</t>
  </si>
  <si>
    <t>THIS METER IS AN ESTIMATION OF THE SUM OF ALL THREE METERS FOR THE UNION BILLED IN AIM.</t>
  </si>
  <si>
    <t>NEW STUDENT UNION</t>
  </si>
  <si>
    <t>FOLLETT-BOOKSTORE</t>
  </si>
  <si>
    <t>MULTIPLY P1*0.34</t>
  </si>
  <si>
    <t>FOOD SERVICE COMBINED</t>
  </si>
  <si>
    <t>MUTLIPL.Y P1*0.31</t>
  </si>
  <si>
    <t>WILD_S_TN32</t>
  </si>
  <si>
    <t>WILD_N_TN32</t>
  </si>
  <si>
    <t>TRADITIONS HALL</t>
  </si>
  <si>
    <t>WILD_3_TN32</t>
  </si>
  <si>
    <t>4023</t>
  </si>
  <si>
    <t>DEGRAFF HALL #8</t>
  </si>
  <si>
    <t>DEG_E_TN32</t>
  </si>
  <si>
    <t>4024</t>
  </si>
  <si>
    <t>DEGRAFF HALL #9</t>
  </si>
  <si>
    <t>DEG_W_TN32</t>
  </si>
  <si>
    <t>JBA_TN32</t>
  </si>
  <si>
    <t>MULTIPLY P1*0.122995</t>
  </si>
  <si>
    <t>MULTIPLY P1*0.161551</t>
  </si>
  <si>
    <t>MULTIPLY P1*0.067846</t>
  </si>
  <si>
    <t>MULTIPLY P1*0.647608</t>
  </si>
  <si>
    <t>JBA_TN32, (JBA_TN32)*0.122995, (JBA_TN32)*0.161551, (JBA_TN32)*0.067846, (JBA_TN32)*0.647608</t>
  </si>
  <si>
    <t>WELLNESS CENTER BUILDING METER</t>
  </si>
  <si>
    <t>WEL_TN32</t>
  </si>
  <si>
    <t>(WEL_TN32)*0.67</t>
  </si>
  <si>
    <t>(WEL_TN32)*0.10</t>
  </si>
  <si>
    <t>(WEL_TN32)*0.23</t>
  </si>
  <si>
    <t>WELLNESS, UPSTREAM</t>
  </si>
  <si>
    <t>WEL_TN32, (WEL_TN32)*0.67, (WEL_TN32)*0.10, (WEL_TN32)*0.23</t>
  </si>
  <si>
    <t>STC2_TN32</t>
  </si>
  <si>
    <t>4060_TN32</t>
  </si>
  <si>
    <t>4061_TN32</t>
  </si>
  <si>
    <t>4062_CWTN32</t>
  </si>
  <si>
    <t>4062_FS_TN32</t>
  </si>
  <si>
    <t>4063_CWTN32</t>
  </si>
  <si>
    <t>INDOOR PRACTICE FACILITY</t>
  </si>
  <si>
    <t>STP_CWT_32</t>
  </si>
  <si>
    <t>Property</t>
  </si>
  <si>
    <t>Description</t>
  </si>
  <si>
    <t>Address 1</t>
  </si>
  <si>
    <t>GSF</t>
  </si>
  <si>
    <t>WESTCOTT BUILDING</t>
  </si>
  <si>
    <t>222 S COPELAND ST</t>
  </si>
  <si>
    <t>DIFFENBAUGH BUILDING</t>
  </si>
  <si>
    <t>625 UNIVERSITY WAY</t>
  </si>
  <si>
    <t>WILLIAMS BUILDING</t>
  </si>
  <si>
    <t>631 UNIVERSITY WAY</t>
  </si>
  <si>
    <t>DODD HALL</t>
  </si>
  <si>
    <t>641 UNIVERSITY WAY</t>
  </si>
  <si>
    <t>CRIMINOLOGY AND CRIMINAL JUSTICE BUILDING</t>
  </si>
  <si>
    <t>112 S COPELAND ST</t>
  </si>
  <si>
    <t>KELLOGG BUILDING</t>
  </si>
  <si>
    <t>108 S COPELAND ST</t>
  </si>
  <si>
    <t>FINE ARTS BUILDING</t>
  </si>
  <si>
    <t>530 W CALL ST</t>
  </si>
  <si>
    <t>BELLAMY BUILDING</t>
  </si>
  <si>
    <t>113 COLLEGIATE LOOP</t>
  </si>
  <si>
    <t>BIOMEDICAL RESEARCH FACILITY</t>
  </si>
  <si>
    <t>107 CHIEFTAN WAY</t>
  </si>
  <si>
    <t>TURNBULL CONFERENCE CENTER</t>
  </si>
  <si>
    <t>555 W PENSACOLA ST</t>
  </si>
  <si>
    <t>SHAW BUILDING (MAIN CAMPUS)</t>
  </si>
  <si>
    <t>644 W CALL ST</t>
  </si>
  <si>
    <t>JENNIE MURPHREE HALL</t>
  </si>
  <si>
    <t>126 CONVOCATION WAY</t>
  </si>
  <si>
    <t>REYNOLDS HALL</t>
  </si>
  <si>
    <t>134 CONVOCATION WAY</t>
  </si>
  <si>
    <t>BRYAN HALL</t>
  </si>
  <si>
    <t>182 CONVOCATION WAY</t>
  </si>
  <si>
    <t>BROWARD HALL</t>
  </si>
  <si>
    <t>668 UNIVERSITY WAY</t>
  </si>
  <si>
    <t>GILCHRIST HALL</t>
  </si>
  <si>
    <t>702 UNIVERSITY WAY</t>
  </si>
  <si>
    <t>JOHNSTON BUILDING</t>
  </si>
  <si>
    <t>143 HONORS WAY</t>
  </si>
  <si>
    <t>0018</t>
  </si>
  <si>
    <t>PUBLIC BROADCAST CENTER</t>
  </si>
  <si>
    <t>1600 RED BARBER PLAZA</t>
  </si>
  <si>
    <t>SHORES BUILDING</t>
  </si>
  <si>
    <t>142 COLLEGIATE LOOP</t>
  </si>
  <si>
    <t>DIRAC SCIENCE LIBRARY</t>
  </si>
  <si>
    <t>110 N WOODWARD AVE</t>
  </si>
  <si>
    <t>0021</t>
  </si>
  <si>
    <t>ARCHIVED RECORD - HANDBALL COURTS</t>
  </si>
  <si>
    <t>0022</t>
  </si>
  <si>
    <t>NATIONAL HIGH MAGNETIC FIELD LABORATORY - GENERAL SCIENCE</t>
  </si>
  <si>
    <t>1800 EAST PAUL DIRAC DR</t>
  </si>
  <si>
    <t>ROVETTA BUILDING A</t>
  </si>
  <si>
    <t>821 ACADEMIC WAY</t>
  </si>
  <si>
    <t>0024</t>
  </si>
  <si>
    <t>BUILDING 24 - WOODWARD ST.</t>
  </si>
  <si>
    <t>210 SOUTH WOODWARD S</t>
  </si>
  <si>
    <t>MONTGOMERY</t>
  </si>
  <si>
    <t>130 COLLEGIATE LOOP</t>
  </si>
  <si>
    <t>LEACH CENTER</t>
  </si>
  <si>
    <t>118 VARSITY WAY</t>
  </si>
  <si>
    <t>THAGARD BUILDING</t>
  </si>
  <si>
    <t>109 COLLEGIATE LOOP</t>
  </si>
  <si>
    <t>0029</t>
  </si>
  <si>
    <t>DEGRAFF (MARK H.) HALL</t>
  </si>
  <si>
    <t>700 WEST TENNESSEE ST</t>
  </si>
  <si>
    <t>CENTRAL UTILITIES PLANT</t>
  </si>
  <si>
    <t>990 LEARNING WAY</t>
  </si>
  <si>
    <t>0031</t>
  </si>
  <si>
    <t>C3 CONVENIENCE STORE - OLD FIRE SYSTEMS</t>
  </si>
  <si>
    <t>100 S WOODWARD ST</t>
  </si>
  <si>
    <t>COLLEGE OF LAW - B.K. ROBERTS HALL</t>
  </si>
  <si>
    <t>425 W JEFFERSON ST</t>
  </si>
  <si>
    <t>SATELLITE UTILITIES PLANT 1</t>
  </si>
  <si>
    <t>1103 W CALL ST</t>
  </si>
  <si>
    <t>0034</t>
  </si>
  <si>
    <t>ART EDUCATION ANNEX</t>
  </si>
  <si>
    <t>1025 W CALL ST</t>
  </si>
  <si>
    <t>HOFFMAN TEACHING LAB</t>
  </si>
  <si>
    <t>101 CHIEFTAN WAY</t>
  </si>
  <si>
    <t>ROGERS BUILDING (OSB)</t>
  </si>
  <si>
    <t>117 N WOODWARD AVE</t>
  </si>
  <si>
    <t>111 N WOODWARD AVE</t>
  </si>
  <si>
    <t>DITTMER CHEMISTRY LAB</t>
  </si>
  <si>
    <t>95 CHIEFTAN WAY</t>
  </si>
  <si>
    <t>BIOLOGY UNIT I</t>
  </si>
  <si>
    <t>89 CHIEFTAN WAY</t>
  </si>
  <si>
    <t>DUXBURY HALL</t>
  </si>
  <si>
    <t>98 VARSITY WAY</t>
  </si>
  <si>
    <t>KEEN BUILDING</t>
  </si>
  <si>
    <t>77 CHIEFTAN WAY</t>
  </si>
  <si>
    <t>COLLINS RESEARCH BUILDING</t>
  </si>
  <si>
    <t>1060 ATOMIC WAY</t>
  </si>
  <si>
    <t>0043</t>
  </si>
  <si>
    <t>OLD DEVINEY HALL</t>
  </si>
  <si>
    <t>806 UNIVERSITY WAY</t>
  </si>
  <si>
    <t>ROGERS HALL</t>
  </si>
  <si>
    <t>1147 ACADEMIC WAY</t>
  </si>
  <si>
    <t>RICHARDS BUILDING</t>
  </si>
  <si>
    <t>1055 ATOMIC WAY</t>
  </si>
  <si>
    <t>SALLEY HALL</t>
  </si>
  <si>
    <t>1106 W CALL ST</t>
  </si>
  <si>
    <t>COLLEGE OF LAW - RESEARCH CENTER (LIBRARY)</t>
  </si>
  <si>
    <t>0048</t>
  </si>
  <si>
    <t>COLLEGE OF LAW - ROTUNDA</t>
  </si>
  <si>
    <t>0049</t>
  </si>
  <si>
    <t>DODD LECTURE HALL</t>
  </si>
  <si>
    <t>646 W JEFFERSON ST</t>
  </si>
  <si>
    <t>STONE BUILDING</t>
  </si>
  <si>
    <t>1114 W CALL ST</t>
  </si>
  <si>
    <t>0051</t>
  </si>
  <si>
    <t>OGLESBY UNION - TURNER BUILDING</t>
  </si>
  <si>
    <t>75 N WOODWARD AVE</t>
  </si>
  <si>
    <t>ROVETTA BUILDING B</t>
  </si>
  <si>
    <t>0053</t>
  </si>
  <si>
    <t>KELLUM HALL</t>
  </si>
  <si>
    <t>74 CHIEFTAN WAY</t>
  </si>
  <si>
    <t>HOUSEWRIGHT MUSIC BUILDING</t>
  </si>
  <si>
    <t>122 N COPELAND ST</t>
  </si>
  <si>
    <t>CAROTHERS HALL</t>
  </si>
  <si>
    <t>1021 ATOMIC WAY</t>
  </si>
  <si>
    <t>0056</t>
  </si>
  <si>
    <t>OPERA SCENE SHOP</t>
  </si>
  <si>
    <t>1809 ROBERTS AVE</t>
  </si>
  <si>
    <t>PEPPER BUILDING</t>
  </si>
  <si>
    <t>636 W CALL ST</t>
  </si>
  <si>
    <t>0058</t>
  </si>
  <si>
    <t>GOLF COURSE - DRIVING RANGE</t>
  </si>
  <si>
    <t>2530 POTTSDAMER ST</t>
  </si>
  <si>
    <t>0059</t>
  </si>
  <si>
    <t>GOLF COURSE - RESTROOM</t>
  </si>
  <si>
    <t>0061</t>
  </si>
  <si>
    <t>NATIONAL HIGH MAGNETIC FIELD LABORATORY - STORAGE BUILDING</t>
  </si>
  <si>
    <t>1800 E PAUL DIRAC DR</t>
  </si>
  <si>
    <t>0062</t>
  </si>
  <si>
    <t>MIDDLETON GOLF CENTER</t>
  </si>
  <si>
    <t>2550 POTTSDAMER ST</t>
  </si>
  <si>
    <t>0063</t>
  </si>
  <si>
    <t>GOLF COURSE - MAINTENANCE</t>
  </si>
  <si>
    <t>2000 WEST ORANGE AVE</t>
  </si>
  <si>
    <t>0064</t>
  </si>
  <si>
    <t>FARM - THEATER SCENE STORAGE</t>
  </si>
  <si>
    <t>1907 UNIVERSITY FARM RD</t>
  </si>
  <si>
    <t>0065</t>
  </si>
  <si>
    <t>FARM - RADIATION STORAGE</t>
  </si>
  <si>
    <t>1905 UNIVERSITY FARM RD</t>
  </si>
  <si>
    <t>0066</t>
  </si>
  <si>
    <t>FARM - LAB ANIMAL RESOURCES</t>
  </si>
  <si>
    <t>1903 UNIVERSITY FARM RD</t>
  </si>
  <si>
    <t>0067</t>
  </si>
  <si>
    <t>FARM - STORAGE BLDG.</t>
  </si>
  <si>
    <t>1901A UNIVERSITY FARM RD</t>
  </si>
  <si>
    <t>0068</t>
  </si>
  <si>
    <t>FARM - ANIMAL PEN</t>
  </si>
  <si>
    <t>1901B UNIVERSITY FARM RD</t>
  </si>
  <si>
    <t>0069</t>
  </si>
  <si>
    <t>NATIONAL HIGH MAGNETIC FIELD LABORATORY - DC MAGNET BUILDING</t>
  </si>
  <si>
    <t>PARKING GARAGE #1 - WOODWARD AVE</t>
  </si>
  <si>
    <t>104 N WOODWARD AVE</t>
  </si>
  <si>
    <t>0071</t>
  </si>
  <si>
    <t>OLD FOOTBALL OBSERVATION TOWER</t>
  </si>
  <si>
    <t>475 WEST STADIUM DR</t>
  </si>
  <si>
    <t>LONGMIRE BUILDING</t>
  </si>
  <si>
    <t>125 CONVOCATION WAY</t>
  </si>
  <si>
    <t>0073</t>
  </si>
  <si>
    <t>REGIONAL REHABILITATION CENTER</t>
  </si>
  <si>
    <t>166 LEON LANE</t>
  </si>
  <si>
    <t>LANDIS HALL</t>
  </si>
  <si>
    <t>714 UNIVERSITY WAY</t>
  </si>
  <si>
    <t>MCCOLLUM HALL</t>
  </si>
  <si>
    <t>1165 ACADEMIC WAY</t>
  </si>
  <si>
    <t>TANNER HALL</t>
  </si>
  <si>
    <t>830 W JEFFERSON ST</t>
  </si>
  <si>
    <t>MENDENHALL BUILDING A</t>
  </si>
  <si>
    <t>969 LEARNING WAY</t>
  </si>
  <si>
    <t>0078</t>
  </si>
  <si>
    <t>MENDENHALL BUILDING B</t>
  </si>
  <si>
    <t>965 LEARNING WAY</t>
  </si>
  <si>
    <t>SPEICHER TENNIS CENTER</t>
  </si>
  <si>
    <t>121 CHIEFTAN WAY</t>
  </si>
  <si>
    <t>0080</t>
  </si>
  <si>
    <t>PRESIDENT'S POOL HOUSE</t>
  </si>
  <si>
    <t>1030 W TENNESSEE ST</t>
  </si>
  <si>
    <t>0081</t>
  </si>
  <si>
    <t>CHI OMEGA-661 W JEFFERSON ST</t>
  </si>
  <si>
    <t>661 W JEFFERSON ST</t>
  </si>
  <si>
    <t>0082</t>
  </si>
  <si>
    <t>KAPPA DELTA-555 W JEFFERSON ST</t>
  </si>
  <si>
    <t>555 W JEFFERSON ST</t>
  </si>
  <si>
    <t>0083</t>
  </si>
  <si>
    <t>DELTA GAMMA-143 N COPELAND ST</t>
  </si>
  <si>
    <t>143 N COPELAND ST</t>
  </si>
  <si>
    <t>0084</t>
  </si>
  <si>
    <t>ALPHA CHI OMEGA-518 W PARK</t>
  </si>
  <si>
    <t>518 WEST PARK AVE.</t>
  </si>
  <si>
    <t>CAWTHON HALL</t>
  </si>
  <si>
    <t>119 HONORS WAY</t>
  </si>
  <si>
    <t>0086</t>
  </si>
  <si>
    <t>PEARL TYNER WELCOME CENTER</t>
  </si>
  <si>
    <t>0087</t>
  </si>
  <si>
    <t>INTENSIVE ENGLISH - 918 W.PARK</t>
  </si>
  <si>
    <t>918 WEST PARK AVE.</t>
  </si>
  <si>
    <t>0088</t>
  </si>
  <si>
    <t>NURSERY - GROUNDS GREENHOUSE</t>
  </si>
  <si>
    <t>1800 WEST ORANGE AVENUE</t>
  </si>
  <si>
    <t>KUERSTEINER MUSIC BUILDING</t>
  </si>
  <si>
    <t>114 N COPELAND ST</t>
  </si>
  <si>
    <t>0090</t>
  </si>
  <si>
    <t>ATHLETIC TRAINERS FACILITY</t>
  </si>
  <si>
    <t>124 CHIEFTAN WAY</t>
  </si>
  <si>
    <t>MCINTOSH TRACK &amp; FIELD BUILDING</t>
  </si>
  <si>
    <t>1104 SPIRIT WAY</t>
  </si>
  <si>
    <t>0092</t>
  </si>
  <si>
    <t>ALLIGATOR PT. - LAB BUILDING</t>
  </si>
  <si>
    <t>1400 CO. RD. 370</t>
  </si>
  <si>
    <t>0093</t>
  </si>
  <si>
    <t>ALLIGATOR PT. - STORAGE</t>
  </si>
  <si>
    <t>0095</t>
  </si>
  <si>
    <t>ALLIGATOR PT. - SHOP</t>
  </si>
  <si>
    <t>0099</t>
  </si>
  <si>
    <t>ALLIGATOR PT. - GARAGE</t>
  </si>
  <si>
    <t>009A</t>
  </si>
  <si>
    <t>ECLIPSE TEST BUILDING</t>
  </si>
  <si>
    <t>TEST LOCATION</t>
  </si>
  <si>
    <t>009B</t>
  </si>
  <si>
    <t>TEST BUILDING 009B</t>
  </si>
  <si>
    <t>CAMPBELL STADIUM</t>
  </si>
  <si>
    <t>411 STADIUM DR</t>
  </si>
  <si>
    <t>0101</t>
  </si>
  <si>
    <t>ALLIGATOR POINT - PRESIDENT'S COTTAGE</t>
  </si>
  <si>
    <t>1396 ALLIGATOR DR</t>
  </si>
  <si>
    <t>0102</t>
  </si>
  <si>
    <t>SMITH HALL</t>
  </si>
  <si>
    <t>78 CHIEFTAN WAY</t>
  </si>
  <si>
    <t>0103</t>
  </si>
  <si>
    <t>COTTAGE (MABRY BLDG.) AT PRES. HOUSE</t>
  </si>
  <si>
    <t>0107</t>
  </si>
  <si>
    <t>INTERNATIONAL STUDENTS HOUSE</t>
  </si>
  <si>
    <t>108 S WILDWOOD DR</t>
  </si>
  <si>
    <t>0108</t>
  </si>
  <si>
    <t>PHI KAPPA TAU-108 S WILDWOOD</t>
  </si>
  <si>
    <t>112 S WILDWOOD DR</t>
  </si>
  <si>
    <t>0112</t>
  </si>
  <si>
    <t>OLD DORMAN HALL</t>
  </si>
  <si>
    <t>812 W JEFFERSON ST</t>
  </si>
  <si>
    <t>CARRAWAY BUILDING</t>
  </si>
  <si>
    <t>60 N WOODWARD AVE</t>
  </si>
  <si>
    <t>1033 ATOMIC WAY</t>
  </si>
  <si>
    <t>HOWSER STADIUM</t>
  </si>
  <si>
    <t>270 CHIEFTAN WAY</t>
  </si>
  <si>
    <t>LOVE BUILDING</t>
  </si>
  <si>
    <t>1017 ACADEMIC WAY</t>
  </si>
  <si>
    <t>HASKIN CIRCUS COMPLEX</t>
  </si>
  <si>
    <t>269 CHIEFTAN WAY</t>
  </si>
  <si>
    <t>0120</t>
  </si>
  <si>
    <t>TRACK STORAGE &amp; RESTROOMS</t>
  </si>
  <si>
    <t>HARPE-JOHNSON BUILDING</t>
  </si>
  <si>
    <t>103 VARSITY WAY</t>
  </si>
  <si>
    <t>TRACK PRESS BOX AND BLEACHERS</t>
  </si>
  <si>
    <t>350 CHIEFTAN WAY</t>
  </si>
  <si>
    <t>0123</t>
  </si>
  <si>
    <t>COM123-STUDENT COMMUNITY&amp;LABS</t>
  </si>
  <si>
    <t>1249 W CALL ST</t>
  </si>
  <si>
    <t>0125</t>
  </si>
  <si>
    <t>COM125-IMB OFFICES &amp; LABS</t>
  </si>
  <si>
    <t>0130</t>
  </si>
  <si>
    <t>COM130-ATLETICS TEMP GYM</t>
  </si>
  <si>
    <t>315 W STADIUM DR</t>
  </si>
  <si>
    <t>TULLY GYM</t>
  </si>
  <si>
    <t>139 CHIEFTAN WAY</t>
  </si>
  <si>
    <t>0133</t>
  </si>
  <si>
    <t>CONRADI (EDWARD) BUILDING</t>
  </si>
  <si>
    <t>707 PALMETTO DRIVE</t>
  </si>
  <si>
    <t>STROZIER LIBRARY</t>
  </si>
  <si>
    <t>116 HONORS WAY</t>
  </si>
  <si>
    <t>SANDELS BUILDING</t>
  </si>
  <si>
    <t>120 CONVOCATION WAY</t>
  </si>
  <si>
    <t>0139</t>
  </si>
  <si>
    <t>208-210 N WOODWARD-DEMETREE</t>
  </si>
  <si>
    <t>84 S WILDWOOD DR</t>
  </si>
  <si>
    <t>0140</t>
  </si>
  <si>
    <t>204-206 N WOODWARD-DEMETREE</t>
  </si>
  <si>
    <t>86 S WILDWOOD DR</t>
  </si>
  <si>
    <t>0141</t>
  </si>
  <si>
    <t>EINSTEIN BROS BAGELS</t>
  </si>
  <si>
    <t>977 LEARNING WAY</t>
  </si>
  <si>
    <t>0142</t>
  </si>
  <si>
    <t>LONG TRACK RESTROOMS</t>
  </si>
  <si>
    <t>0143</t>
  </si>
  <si>
    <t>WOMAN'S SOFTBALL FACILITY - VARSITY DR.</t>
  </si>
  <si>
    <t>VARSITY DR</t>
  </si>
  <si>
    <t>0144</t>
  </si>
  <si>
    <t>TV TOWER</t>
  </si>
  <si>
    <t>6559 SMITH CREEK RD</t>
  </si>
  <si>
    <t>KASHA LABORATORY</t>
  </si>
  <si>
    <t>91 CHIEFTAN WAY</t>
  </si>
  <si>
    <t>0147</t>
  </si>
  <si>
    <t>ETV TRANSMITTER BUILDING</t>
  </si>
  <si>
    <t>FOREST</t>
  </si>
  <si>
    <t>0150</t>
  </si>
  <si>
    <t>ALUMNI VL1</t>
  </si>
  <si>
    <t>150 BLISS DR</t>
  </si>
  <si>
    <t>0151</t>
  </si>
  <si>
    <t>151 BLISS DR</t>
  </si>
  <si>
    <t>0152</t>
  </si>
  <si>
    <t>152 BLISS DR</t>
  </si>
  <si>
    <t>0153</t>
  </si>
  <si>
    <t>153 BLISS DR</t>
  </si>
  <si>
    <t>0154</t>
  </si>
  <si>
    <t>154 HERLONG DR</t>
  </si>
  <si>
    <t>0155</t>
  </si>
  <si>
    <t>155 HERLONG DR</t>
  </si>
  <si>
    <t>0156</t>
  </si>
  <si>
    <t>156 HERLONG DR</t>
  </si>
  <si>
    <t>0157</t>
  </si>
  <si>
    <t>FACILITIES CAMPUS SUPPORT</t>
  </si>
  <si>
    <t>157 HERLONG DR</t>
  </si>
  <si>
    <t>0158</t>
  </si>
  <si>
    <t>158 HERLONG DR</t>
  </si>
  <si>
    <t>0159</t>
  </si>
  <si>
    <t>159 HERLONG DR</t>
  </si>
  <si>
    <t>0160</t>
  </si>
  <si>
    <t>160 CRENSHAW DR</t>
  </si>
  <si>
    <t>0161</t>
  </si>
  <si>
    <t>161 CRENSHAW DR</t>
  </si>
  <si>
    <t>0162</t>
  </si>
  <si>
    <t>162 CRENSHAW DR</t>
  </si>
  <si>
    <t>0163</t>
  </si>
  <si>
    <t>163 CRENSHAW DR</t>
  </si>
  <si>
    <t>0164</t>
  </si>
  <si>
    <t>164 CRENSHAW DR</t>
  </si>
  <si>
    <t>0165</t>
  </si>
  <si>
    <t>165 CRENSHAW DR</t>
  </si>
  <si>
    <t>0166</t>
  </si>
  <si>
    <t>166 CRENSHAW DR</t>
  </si>
  <si>
    <t>0167</t>
  </si>
  <si>
    <t>167 CRENSHAW DR</t>
  </si>
  <si>
    <t>0168</t>
  </si>
  <si>
    <t>ALUMNI VL LAUNDRY-REC.CTR.</t>
  </si>
  <si>
    <t>168 CRENSHAW DR</t>
  </si>
  <si>
    <t>0169</t>
  </si>
  <si>
    <t>FSU POLICE DEPARTMENT UNIT 3</t>
  </si>
  <si>
    <t>169 HERLONG DR</t>
  </si>
  <si>
    <t>0170</t>
  </si>
  <si>
    <t>ALUMNI VILLAGE MAINTENANCE SHED-USED BY GROUNDS</t>
  </si>
  <si>
    <t>170 HERLONG DR</t>
  </si>
  <si>
    <t>0171</t>
  </si>
  <si>
    <t>ALUMNI VL2</t>
  </si>
  <si>
    <t>LEVY AVENUE</t>
  </si>
  <si>
    <t>0172</t>
  </si>
  <si>
    <t>0173</t>
  </si>
  <si>
    <t>0174</t>
  </si>
  <si>
    <t>0175</t>
  </si>
  <si>
    <t>175 BRITTAIN DR</t>
  </si>
  <si>
    <t>0176</t>
  </si>
  <si>
    <t>0177</t>
  </si>
  <si>
    <t>177 BRITTAIN DR</t>
  </si>
  <si>
    <t>0178</t>
  </si>
  <si>
    <t>0179</t>
  </si>
  <si>
    <t>179 PENNELL CIR</t>
  </si>
  <si>
    <t>0180</t>
  </si>
  <si>
    <t>180 CRENSHAW CT S</t>
  </si>
  <si>
    <t>0181</t>
  </si>
  <si>
    <t>181 CRENSHAW CT S</t>
  </si>
  <si>
    <t>0182</t>
  </si>
  <si>
    <t>182 PENNELL CIR</t>
  </si>
  <si>
    <t>0183</t>
  </si>
  <si>
    <t>183 PENNELL CIR</t>
  </si>
  <si>
    <t>0184</t>
  </si>
  <si>
    <t>184 PENNELL CIR</t>
  </si>
  <si>
    <t>0185</t>
  </si>
  <si>
    <t>185 CRENSHAW DR</t>
  </si>
  <si>
    <t>0186</t>
  </si>
  <si>
    <t>186 CRENSHAW DR</t>
  </si>
  <si>
    <t>0187</t>
  </si>
  <si>
    <t>187 CRENSHAW CT N</t>
  </si>
  <si>
    <t>0188</t>
  </si>
  <si>
    <t>188 CRENSHAW CT N</t>
  </si>
  <si>
    <t>0189</t>
  </si>
  <si>
    <t>189 CRENSHAW CT N</t>
  </si>
  <si>
    <t>0190</t>
  </si>
  <si>
    <t>190 CRENSHAW CT N</t>
  </si>
  <si>
    <t>0193</t>
  </si>
  <si>
    <t>OGLESBY UNION - CRENSHAW BLDG.</t>
  </si>
  <si>
    <t>91 N WOODWARD AVE</t>
  </si>
  <si>
    <t>0194</t>
  </si>
  <si>
    <t>OGLESBY UNION - ACTIVITIES</t>
  </si>
  <si>
    <t>87 N WOODWARD AVE</t>
  </si>
  <si>
    <t>0195</t>
  </si>
  <si>
    <t>MOORE AUDITORIUM.</t>
  </si>
  <si>
    <t>83 N WOODWARD AVE</t>
  </si>
  <si>
    <t>0196</t>
  </si>
  <si>
    <t>OGLESBY UNION - DAVIS BUILDING</t>
  </si>
  <si>
    <t>79 N WOODWARD AVE</t>
  </si>
  <si>
    <t>0197</t>
  </si>
  <si>
    <t>STULTS AQUATIC CNT. - POOL</t>
  </si>
  <si>
    <t>81 S WILDWOOD DR</t>
  </si>
  <si>
    <t>0198</t>
  </si>
  <si>
    <t>STULTS AQUATIC CNT. - LOCKERS</t>
  </si>
  <si>
    <t>81 WILDWOOD DR</t>
  </si>
  <si>
    <t>0199</t>
  </si>
  <si>
    <t>OGLESBY UNION - POST OFFICE BUILDING</t>
  </si>
  <si>
    <t>71 N WOODWARD AVE</t>
  </si>
  <si>
    <t>0200</t>
  </si>
  <si>
    <t>MOORE(COYLE E. SR)ATHLETIC CNT</t>
  </si>
  <si>
    <t>525 STADIUM DRIVE</t>
  </si>
  <si>
    <t>0201</t>
  </si>
  <si>
    <t>STORAGE TRAILER - IMB</t>
  </si>
  <si>
    <t>1229 W CALL ST</t>
  </si>
  <si>
    <t>0202</t>
  </si>
  <si>
    <t>COLLEGE OF LAW - VILLAGE GREEN - HOBBY-HARRISON/CAWTHON HOUSE</t>
  </si>
  <si>
    <t>302 S M L KING JR BLVD</t>
  </si>
  <si>
    <t>0203</t>
  </si>
  <si>
    <t>COLLEGE OF LAW - VILLAGE GREEN - CALDWELL HOUSE</t>
  </si>
  <si>
    <t>312 S M L KING JR BLVD</t>
  </si>
  <si>
    <t>0204</t>
  </si>
  <si>
    <t>COLLEGE OF LAW - VILLAGE GREEN - DAMON HOUSE</t>
  </si>
  <si>
    <t>304 S M L KING JR BLVD</t>
  </si>
  <si>
    <t>0205</t>
  </si>
  <si>
    <t>COLLEGE OF LAW - VILLAGE GREEN - AUSLEY HOUSE</t>
  </si>
  <si>
    <t>310 S M L KING JR BLVD</t>
  </si>
  <si>
    <t>0211</t>
  </si>
  <si>
    <t>CPE 1 - DUNWOODY STREET</t>
  </si>
  <si>
    <t>408 DUNWOODY ST</t>
  </si>
  <si>
    <t>0213</t>
  </si>
  <si>
    <t>CPE 2 - DUNWOODY STREET</t>
  </si>
  <si>
    <t>410 DUNWOODY ST</t>
  </si>
  <si>
    <t>0215</t>
  </si>
  <si>
    <t>MISSION ROAD - MABRY BLDG. 1</t>
  </si>
  <si>
    <t>2606 MISSION RD</t>
  </si>
  <si>
    <t>0217</t>
  </si>
  <si>
    <t>MISSION ROAD - MABRY BLDG. 2</t>
  </si>
  <si>
    <t>0220</t>
  </si>
  <si>
    <t>BUS STOP - NORTHSIDE ACAD.WAY</t>
  </si>
  <si>
    <t>824 ACADEMIC WAY</t>
  </si>
  <si>
    <t>UNIVERSITY CENTER - BUILDING A</t>
  </si>
  <si>
    <t>282 CHAMPIONS WAY</t>
  </si>
  <si>
    <t>UNIVERSITY CENTER - BUILDING B</t>
  </si>
  <si>
    <t>288 CHAMPIONS WAY</t>
  </si>
  <si>
    <t>UNIVERSITY CENTER - BUILDING C</t>
  </si>
  <si>
    <t>296 CHAMPIONS WAY</t>
  </si>
  <si>
    <t>UNIVERSITY CENTER - BUILDING D</t>
  </si>
  <si>
    <t>403 STADIUM DR</t>
  </si>
  <si>
    <t>0230</t>
  </si>
  <si>
    <t>MISSION ROAD - NEW GREENHOUSE</t>
  </si>
  <si>
    <t>0232</t>
  </si>
  <si>
    <t>POSTAL SERVICE STORAGE BLDG.</t>
  </si>
  <si>
    <t>609 W ST. AUGUSTINE ST</t>
  </si>
  <si>
    <t>0234</t>
  </si>
  <si>
    <t>COM234 - STORAGE</t>
  </si>
  <si>
    <t>317 WEST STADIUM DRI</t>
  </si>
  <si>
    <t>0237</t>
  </si>
  <si>
    <t>CENTRAL UTILITIES PLANT STORAGE</t>
  </si>
  <si>
    <t>0238</t>
  </si>
  <si>
    <t>CENTRAL UTILITIES PLANT FUEL PUMP BUILDING</t>
  </si>
  <si>
    <t>MARCHING CHIEFS TOWER &amp; FIELD</t>
  </si>
  <si>
    <t>265 CHIEFTAN WAY</t>
  </si>
  <si>
    <t>0241</t>
  </si>
  <si>
    <t>PORTABLE BUILDING</t>
  </si>
  <si>
    <t>2722 PLANT STREET</t>
  </si>
  <si>
    <t>0242</t>
  </si>
  <si>
    <t>COM242-FACILITIES OFFICES</t>
  </si>
  <si>
    <t>COLLEGE &amp; COPELAND</t>
  </si>
  <si>
    <t>0244</t>
  </si>
  <si>
    <t>COM244-CONSTRUCTION MANAGEMENT</t>
  </si>
  <si>
    <t>0245</t>
  </si>
  <si>
    <t>COM245-SSTRIDE PROGRAM</t>
  </si>
  <si>
    <t>0246</t>
  </si>
  <si>
    <t>COM246-IMB OFFICES</t>
  </si>
  <si>
    <t>0247</t>
  </si>
  <si>
    <t>COM247-MED ADMIN. &amp; LIBRARY</t>
  </si>
  <si>
    <t>1269 W CALL ST</t>
  </si>
  <si>
    <t>0248</t>
  </si>
  <si>
    <t>COM248-STORAGE</t>
  </si>
  <si>
    <t>0249</t>
  </si>
  <si>
    <t>ZONE 3 MAINTENANCE</t>
  </si>
  <si>
    <t>1187 ACADEMIC WAY</t>
  </si>
  <si>
    <t>0250</t>
  </si>
  <si>
    <t>DRS - COMMONS BLDG</t>
  </si>
  <si>
    <t>W CALL ST</t>
  </si>
  <si>
    <t>0253</t>
  </si>
  <si>
    <t>MED SCHOOL TRAILER</t>
  </si>
  <si>
    <t>303 STADIUM DRIVE</t>
  </si>
  <si>
    <t>0254</t>
  </si>
  <si>
    <t>SPORTS CLUBS FIELDS FACILITY</t>
  </si>
  <si>
    <t>1001 W ST. AUGUSTINE ST</t>
  </si>
  <si>
    <t>0255</t>
  </si>
  <si>
    <t>WESTCOTT WELCOME CENTER</t>
  </si>
  <si>
    <t>537 W COLLEGE AVE</t>
  </si>
  <si>
    <t>0258</t>
  </si>
  <si>
    <t>GATE CONTROL BOOTH - UNIVERSITY CENTER</t>
  </si>
  <si>
    <t>291 CHAMPIONS WAY</t>
  </si>
  <si>
    <t>ASKEW STUDENT LIFE CENTER</t>
  </si>
  <si>
    <t>942 LEARNING WAY</t>
  </si>
  <si>
    <t>0262</t>
  </si>
  <si>
    <t>MARINE LAB- GRADUATE OFFICE</t>
  </si>
  <si>
    <t>3618 COASTAL HIGHWAY 98</t>
  </si>
  <si>
    <t>0264</t>
  </si>
  <si>
    <t>MABRY BUILDING - #0264</t>
  </si>
  <si>
    <t>1151 HULL DR</t>
  </si>
  <si>
    <t>0269</t>
  </si>
  <si>
    <t>NATIONAL HIGH MAGNETIC FIELD LABORATORY - NMR BUILDING</t>
  </si>
  <si>
    <t>0270</t>
  </si>
  <si>
    <t>CHILD CARE CENTER</t>
  </si>
  <si>
    <t>1173  HULL DR</t>
  </si>
  <si>
    <t>0271</t>
  </si>
  <si>
    <t>MODULAR 6 - MATH DEPARTMENT</t>
  </si>
  <si>
    <t>1167 HULL DR</t>
  </si>
  <si>
    <t>0276</t>
  </si>
  <si>
    <t>RESERVATION-GARAGE</t>
  </si>
  <si>
    <t>3226 FLASTACOWO RD</t>
  </si>
  <si>
    <t>0277</t>
  </si>
  <si>
    <t>REZ GATE HOUSE</t>
  </si>
  <si>
    <t>0278</t>
  </si>
  <si>
    <t>REZ CARETAKER'S RESIDENCE</t>
  </si>
  <si>
    <t>0279</t>
  </si>
  <si>
    <t>REZ STORAGE - CABIN 6</t>
  </si>
  <si>
    <t>0280</t>
  </si>
  <si>
    <t>REZ ADMINISTRATION BUILDING</t>
  </si>
  <si>
    <t>0281</t>
  </si>
  <si>
    <t>REZ WATERFRONT &amp; OP OPERATIONS</t>
  </si>
  <si>
    <t>0282</t>
  </si>
  <si>
    <t>REZ CONFERENCE CENTER - CABIN 4</t>
  </si>
  <si>
    <t>0283</t>
  </si>
  <si>
    <t>REZ DOCK COVER</t>
  </si>
  <si>
    <t>0284</t>
  </si>
  <si>
    <t>REZ RECREATION BUILDING</t>
  </si>
  <si>
    <t>0285</t>
  </si>
  <si>
    <t>REZ STAFF RESIDENCE - CABIN 5</t>
  </si>
  <si>
    <t>0286</t>
  </si>
  <si>
    <t>REZ DORM - CABIN 6</t>
  </si>
  <si>
    <t>0287</t>
  </si>
  <si>
    <t>REZ DORM - CABIN 7</t>
  </si>
  <si>
    <t>0288</t>
  </si>
  <si>
    <t>REZ BOAT HOUSE</t>
  </si>
  <si>
    <t>0289</t>
  </si>
  <si>
    <t>REZ STORAGE - CABIN 7</t>
  </si>
  <si>
    <t>0291</t>
  </si>
  <si>
    <t>118 N.WOODWARD (WELLNESS CONTRACTOR)</t>
  </si>
  <si>
    <t>118 N WOODWARD AVE</t>
  </si>
  <si>
    <t>0292</t>
  </si>
  <si>
    <t>FLAMMABLE STORAGE</t>
  </si>
  <si>
    <t>HAZARDOUS WASTE FACILITY</t>
  </si>
  <si>
    <t>0294</t>
  </si>
  <si>
    <t>HECHT HOUSE</t>
  </si>
  <si>
    <t>634 W CALL ST</t>
  </si>
  <si>
    <t>0295</t>
  </si>
  <si>
    <t>WAREHOUSE - PROPERTY RECORDS 1</t>
  </si>
  <si>
    <t>1801 ROBERTS AVE</t>
  </si>
  <si>
    <t>0296</t>
  </si>
  <si>
    <t>CTR. FOR CIVIC ED.(930 W.PARK)</t>
  </si>
  <si>
    <t>930 WEST PARK AVE.</t>
  </si>
  <si>
    <t>0297</t>
  </si>
  <si>
    <t>WAREHOUSE - PROPERTY RECORDS 2</t>
  </si>
  <si>
    <t>1803 ROBERTS AVE</t>
  </si>
  <si>
    <t>0298</t>
  </si>
  <si>
    <t>WAREHOUSE - HOUSING STORAGE 1</t>
  </si>
  <si>
    <t>1805 ROBERTS AVE</t>
  </si>
  <si>
    <t>0299</t>
  </si>
  <si>
    <t>WOMEN'S CENTER</t>
  </si>
  <si>
    <t>112 N  WOODWARD ST</t>
  </si>
  <si>
    <t>0300</t>
  </si>
  <si>
    <t>WAREHOUSE - HOUSING STORAGE 2</t>
  </si>
  <si>
    <t>1807 ROBERTS AVE</t>
  </si>
  <si>
    <t>0301</t>
  </si>
  <si>
    <t>ALUMNI VL3</t>
  </si>
  <si>
    <t>301 PENNELL CIR</t>
  </si>
  <si>
    <t>0302</t>
  </si>
  <si>
    <t>302 PENNELL CIR</t>
  </si>
  <si>
    <t>0303</t>
  </si>
  <si>
    <t>303 PENNELL CIR</t>
  </si>
  <si>
    <t>0304</t>
  </si>
  <si>
    <t>304 PENNELL CIR</t>
  </si>
  <si>
    <t>0305</t>
  </si>
  <si>
    <t>305 PENNELL CIR</t>
  </si>
  <si>
    <t>0306</t>
  </si>
  <si>
    <t>306 PENNELL CIR</t>
  </si>
  <si>
    <t>0307</t>
  </si>
  <si>
    <t>307 PENNELL CIR</t>
  </si>
  <si>
    <t>0308</t>
  </si>
  <si>
    <t>308 PENNELL CIR</t>
  </si>
  <si>
    <t>0309</t>
  </si>
  <si>
    <t>309 PENNELL CIR</t>
  </si>
  <si>
    <t>0310</t>
  </si>
  <si>
    <t>310 PENNELL CIR</t>
  </si>
  <si>
    <t>0311</t>
  </si>
  <si>
    <t>311 PENNELL CIR</t>
  </si>
  <si>
    <t>0312</t>
  </si>
  <si>
    <t>312 PENNELL CIR</t>
  </si>
  <si>
    <t>0313</t>
  </si>
  <si>
    <t>313 PENNELL CIR</t>
  </si>
  <si>
    <t>0314</t>
  </si>
  <si>
    <t>314 PENNELL CIR</t>
  </si>
  <si>
    <t>0315</t>
  </si>
  <si>
    <t>315 PENNELL CIR</t>
  </si>
  <si>
    <t>0316</t>
  </si>
  <si>
    <t>316 PENNELL CIR</t>
  </si>
  <si>
    <t>0317</t>
  </si>
  <si>
    <t>ALUMNI VILLAGE-LAUNDRY-OFFICE</t>
  </si>
  <si>
    <t>317 PENNELL CIR</t>
  </si>
  <si>
    <t>0318</t>
  </si>
  <si>
    <t>318 PENNELL CIR</t>
  </si>
  <si>
    <t>0319</t>
  </si>
  <si>
    <t>319 PENNELL CIR</t>
  </si>
  <si>
    <t>0320</t>
  </si>
  <si>
    <t>320 PENNELL CIR</t>
  </si>
  <si>
    <t>0321</t>
  </si>
  <si>
    <t>321 PENNELL CIR</t>
  </si>
  <si>
    <t>0322</t>
  </si>
  <si>
    <t>322 PENNELL CIR</t>
  </si>
  <si>
    <t>0323</t>
  </si>
  <si>
    <t>323 PENNELL CIR</t>
  </si>
  <si>
    <t>0324</t>
  </si>
  <si>
    <t>324 PENNELL CIR</t>
  </si>
  <si>
    <t>0325</t>
  </si>
  <si>
    <t>325 PENNELL CIR</t>
  </si>
  <si>
    <t>0326</t>
  </si>
  <si>
    <t>326 PENNELL CIR</t>
  </si>
  <si>
    <t>0327</t>
  </si>
  <si>
    <t>327 PENNELL CIR</t>
  </si>
  <si>
    <t>0328</t>
  </si>
  <si>
    <t>328 PENNELL CIR</t>
  </si>
  <si>
    <t>0329</t>
  </si>
  <si>
    <t>FSU POLICE DEPARTMENT UNIT 1</t>
  </si>
  <si>
    <t>329 PENNELL CIR</t>
  </si>
  <si>
    <t>0330</t>
  </si>
  <si>
    <t>FSU POLICE DEPARTMENT UNIT 2</t>
  </si>
  <si>
    <t>330 PENNELL CIR</t>
  </si>
  <si>
    <t>0331</t>
  </si>
  <si>
    <t>331 PENNELL CIR</t>
  </si>
  <si>
    <t>0332</t>
  </si>
  <si>
    <t>332 PENNELL CIR</t>
  </si>
  <si>
    <t>0333</t>
  </si>
  <si>
    <t>333 PENNELL CIR</t>
  </si>
  <si>
    <t>0334</t>
  </si>
  <si>
    <t>334 PENNELL CIR</t>
  </si>
  <si>
    <t>0335</t>
  </si>
  <si>
    <t>335 PENNELL CIR</t>
  </si>
  <si>
    <t>0336</t>
  </si>
  <si>
    <t>336 PENNELL CIR</t>
  </si>
  <si>
    <t>0337</t>
  </si>
  <si>
    <t>337 PENNELL CIR</t>
  </si>
  <si>
    <t>0338</t>
  </si>
  <si>
    <t>338 PENNELL CIR</t>
  </si>
  <si>
    <t>0339</t>
  </si>
  <si>
    <t>339 PENNELL CIR</t>
  </si>
  <si>
    <t>0340</t>
  </si>
  <si>
    <t>340 PENNELL CIR</t>
  </si>
  <si>
    <t>0341</t>
  </si>
  <si>
    <t>341 PENNELL CIR</t>
  </si>
  <si>
    <t>0342</t>
  </si>
  <si>
    <t>342 PENNELL CIR</t>
  </si>
  <si>
    <t>0343</t>
  </si>
  <si>
    <t>343 PENNELL CIR</t>
  </si>
  <si>
    <t>0344</t>
  </si>
  <si>
    <t>344 PENNELL CIR</t>
  </si>
  <si>
    <t>0345</t>
  </si>
  <si>
    <t>345 PENNELL CIR</t>
  </si>
  <si>
    <t>0346</t>
  </si>
  <si>
    <t>346 PENNELL CIR</t>
  </si>
  <si>
    <t>0347</t>
  </si>
  <si>
    <t>347 PENNELL CIR</t>
  </si>
  <si>
    <t>0348</t>
  </si>
  <si>
    <t>348 PENNELL CIR</t>
  </si>
  <si>
    <t>0349</t>
  </si>
  <si>
    <t>349 PENNELL CIR</t>
  </si>
  <si>
    <t>0350</t>
  </si>
  <si>
    <t>350 PENNELL CIR</t>
  </si>
  <si>
    <t>0351</t>
  </si>
  <si>
    <t>351 PENNELL CIR</t>
  </si>
  <si>
    <t>0352</t>
  </si>
  <si>
    <t>352 PENNELL CIR</t>
  </si>
  <si>
    <t>0353</t>
  </si>
  <si>
    <t>353 PENNELL CIR</t>
  </si>
  <si>
    <t>0354</t>
  </si>
  <si>
    <t>354 PENNELL CIR</t>
  </si>
  <si>
    <t>0355</t>
  </si>
  <si>
    <t>355 PENNELL CIR</t>
  </si>
  <si>
    <t>0356</t>
  </si>
  <si>
    <t>356 PENNELL CIR</t>
  </si>
  <si>
    <t>0357</t>
  </si>
  <si>
    <t>357 PENNELL CIR</t>
  </si>
  <si>
    <t>0358</t>
  </si>
  <si>
    <t>358 PENNELL CIR</t>
  </si>
  <si>
    <t>0359</t>
  </si>
  <si>
    <t>359 PENNELL CIR</t>
  </si>
  <si>
    <t>0361</t>
  </si>
  <si>
    <t>FARM - ROOFING MATERIAL STORAGE</t>
  </si>
  <si>
    <t>0363</t>
  </si>
  <si>
    <t>NURSERY - GROUNDS STORAGE</t>
  </si>
  <si>
    <t>0364</t>
  </si>
  <si>
    <t>NURSERY - SCREENED GREENHOUSE</t>
  </si>
  <si>
    <t>1800 WEST ORANGE AVE</t>
  </si>
  <si>
    <t>0365</t>
  </si>
  <si>
    <t>NURSERY - PLANT STORAGE</t>
  </si>
  <si>
    <t>0366</t>
  </si>
  <si>
    <t>MISSION ROAD - GREENHOUSE</t>
  </si>
  <si>
    <t>0367</t>
  </si>
  <si>
    <t>MISSION ROAD - MAIN HOUSE</t>
  </si>
  <si>
    <t>0368</t>
  </si>
  <si>
    <t>NURSERY - WIRESHED STORAGE</t>
  </si>
  <si>
    <t>MISSION ROAD - POLE BARN</t>
  </si>
  <si>
    <t>2606 MISSION ROAD</t>
  </si>
  <si>
    <t>0369</t>
  </si>
  <si>
    <t>NURSERY CARPORT</t>
  </si>
  <si>
    <t>1800 ORANGE AVE</t>
  </si>
  <si>
    <t>BLDG NO IS PREVIOUSLY IN SYSTEM</t>
  </si>
  <si>
    <t>0370</t>
  </si>
  <si>
    <t>WAREHOUSE - WEATHERLY FACILITY</t>
  </si>
  <si>
    <t>1799 ROBERTS AVE</t>
  </si>
  <si>
    <t>0371</t>
  </si>
  <si>
    <t>NURSERY - CARPORT</t>
  </si>
  <si>
    <t>0373</t>
  </si>
  <si>
    <t>GOLF COURSE - PRACTICE LAB</t>
  </si>
  <si>
    <t>0375</t>
  </si>
  <si>
    <t>BUS STOP - ACADEMIC WAY</t>
  </si>
  <si>
    <t>825 ACADEMIC WAY</t>
  </si>
  <si>
    <t>0376</t>
  </si>
  <si>
    <t>CIRCUS HUT TICKET BOOTH</t>
  </si>
  <si>
    <t>147 CHIEFTAN WAY</t>
  </si>
  <si>
    <t>0377</t>
  </si>
  <si>
    <t>U.C. PARKING TOLL BOOTH</t>
  </si>
  <si>
    <t>289 CHAMPIONS WAY</t>
  </si>
  <si>
    <t>PARKING GARAGE #2 - TRADITIONS WAY</t>
  </si>
  <si>
    <t>860 TRADITIONS WAY</t>
  </si>
  <si>
    <t>STUDENT SERVICES BUILDING</t>
  </si>
  <si>
    <t>874 TRADITIONS WAY</t>
  </si>
  <si>
    <t>0380</t>
  </si>
  <si>
    <t>NORTHWEST REGIONAL DATA CENTER (NWRDC)</t>
  </si>
  <si>
    <t>2048 EAST PAUL DIRAC DR</t>
  </si>
  <si>
    <t>0382</t>
  </si>
  <si>
    <t>NURSERY - BLDG 1 - OFFICE</t>
  </si>
  <si>
    <t>0383</t>
  </si>
  <si>
    <t>NURSERY - BLDG 2 - PURPLE</t>
  </si>
  <si>
    <t>0384</t>
  </si>
  <si>
    <t>NURSERY - BLDG 3 - FERTILIZER  STORAGE</t>
  </si>
  <si>
    <t>STILES-SMITH TEAM BUILDING</t>
  </si>
  <si>
    <t>1119 SPIRIT WAY</t>
  </si>
  <si>
    <t>0386</t>
  </si>
  <si>
    <t>SOCCER/SOFTBALL CONCESSIONS</t>
  </si>
  <si>
    <t>0387</t>
  </si>
  <si>
    <t>SOCCER/SOFTBALL RESTROOMS</t>
  </si>
  <si>
    <t>0388</t>
  </si>
  <si>
    <t>SOCCER/SOFTBALL TICKET &amp; SECURITY BUILDING</t>
  </si>
  <si>
    <t>0389</t>
  </si>
  <si>
    <t>SOFTBALL BATTING CAGE</t>
  </si>
  <si>
    <t>1119 SPIRT WAY</t>
  </si>
  <si>
    <t>0390</t>
  </si>
  <si>
    <t>SOCCER PRESSBOX/SEATS</t>
  </si>
  <si>
    <t>0391</t>
  </si>
  <si>
    <t>SOFTBALL PRESSBOX &amp; SEATING</t>
  </si>
  <si>
    <t>0392</t>
  </si>
  <si>
    <t>SOFTBALL HOME DUGOUT</t>
  </si>
  <si>
    <t>0393</t>
  </si>
  <si>
    <t>SOFTBALL VISITORS DUGOUT</t>
  </si>
  <si>
    <t>0394</t>
  </si>
  <si>
    <t>STAVROS CENTER</t>
  </si>
  <si>
    <t>250 S WOODWARD AVE</t>
  </si>
  <si>
    <t>0395</t>
  </si>
  <si>
    <t>NURSERY - BLDG 4 - EQUIPMENT STORAGE</t>
  </si>
  <si>
    <t>0398</t>
  </si>
  <si>
    <t>APPLETON MUSEUM UTILITIES ADD.</t>
  </si>
  <si>
    <t>SILVER SPRINGS BLVD.</t>
  </si>
  <si>
    <t>0399</t>
  </si>
  <si>
    <t>APPLETON MUSEUM ADDITION</t>
  </si>
  <si>
    <t>0400</t>
  </si>
  <si>
    <t>MARINE LAB- STORAGE(S.W.PARTS)</t>
  </si>
  <si>
    <t>0401</t>
  </si>
  <si>
    <t>MARINE LAB- STORAGE (LIVINGSTON)</t>
  </si>
  <si>
    <t>0402</t>
  </si>
  <si>
    <t>MARINE LAB- GEAR STORAGE</t>
  </si>
  <si>
    <t>0403</t>
  </si>
  <si>
    <t>MARINE LAB- OFFICE TRAILER</t>
  </si>
  <si>
    <t>0405</t>
  </si>
  <si>
    <t>MARINE LAB- DORM 5</t>
  </si>
  <si>
    <t>0406</t>
  </si>
  <si>
    <t>MARINE LAB- SHOP- DIVE PROGRAM</t>
  </si>
  <si>
    <t>0407</t>
  </si>
  <si>
    <t>MARINE LAB- CLASSROOM - LAB</t>
  </si>
  <si>
    <t>0408</t>
  </si>
  <si>
    <t>MARINE LAB- MAIN LAB BUILDING</t>
  </si>
  <si>
    <t>0409</t>
  </si>
  <si>
    <t>MARINE LAB- DORM 1 AND 2</t>
  </si>
  <si>
    <t>0410</t>
  </si>
  <si>
    <t>MARINE LAB- DORM 4 AND 5</t>
  </si>
  <si>
    <t>0411</t>
  </si>
  <si>
    <t>MARINE LAB- WELL HOUSE</t>
  </si>
  <si>
    <t>0412</t>
  </si>
  <si>
    <t>MARINE LAB- GENERATOR BUILDING</t>
  </si>
  <si>
    <t>0413</t>
  </si>
  <si>
    <t>MARINE LAB- PAINT STORAGE</t>
  </si>
  <si>
    <t>0414</t>
  </si>
  <si>
    <t>MARINE LAB- GREENHOUSE #1</t>
  </si>
  <si>
    <t>0415</t>
  </si>
  <si>
    <t>MARINE LAB- GREENHOUSE #2</t>
  </si>
  <si>
    <t>0416</t>
  </si>
  <si>
    <t>MARINE LAB- CARETAKERS RESIDENCE</t>
  </si>
  <si>
    <t>0417</t>
  </si>
  <si>
    <t>MARINE LAB- GENERAL STORAGE</t>
  </si>
  <si>
    <t>0419</t>
  </si>
  <si>
    <t>0420</t>
  </si>
  <si>
    <t>MARINE LAB- MOBILE WET LAB</t>
  </si>
  <si>
    <t>0425</t>
  </si>
  <si>
    <t>930 W JEFFERSON ST</t>
  </si>
  <si>
    <t>0426</t>
  </si>
  <si>
    <t>MARINE LAB MODULAR #1</t>
  </si>
  <si>
    <t>323 W STADIUM DR</t>
  </si>
  <si>
    <t>0427</t>
  </si>
  <si>
    <t>MARINE LAB MODULAR #2</t>
  </si>
  <si>
    <t>323 W STADIUM D</t>
  </si>
  <si>
    <t>0428</t>
  </si>
  <si>
    <t>MARINE LAB MODULAR #3</t>
  </si>
  <si>
    <t>0429</t>
  </si>
  <si>
    <t>MARINE LAB MODULAR #4</t>
  </si>
  <si>
    <t>0430</t>
  </si>
  <si>
    <t>MARINE LAB MODULAR #5</t>
  </si>
  <si>
    <t>0431</t>
  </si>
  <si>
    <t>MENDENHALL MAINTENANCE ANNEX</t>
  </si>
  <si>
    <t>961 LEARNING WAY</t>
  </si>
  <si>
    <t>0432</t>
  </si>
  <si>
    <t>MARINE LAB MODULAR #6</t>
  </si>
  <si>
    <t>0433</t>
  </si>
  <si>
    <t>BLACK STUDENT UNION</t>
  </si>
  <si>
    <t>206 S WOODWARD AVE</t>
  </si>
  <si>
    <t>0434</t>
  </si>
  <si>
    <t>NURSERY - OFFICE - TRAILER</t>
  </si>
  <si>
    <t>0435</t>
  </si>
  <si>
    <t>BUS STOP - CHIEFTAN WAY</t>
  </si>
  <si>
    <t>97 CHIEFTAN WAY</t>
  </si>
  <si>
    <t>0436</t>
  </si>
  <si>
    <t>THEATRE (FINE ARTS) ANNEX</t>
  </si>
  <si>
    <t>602 W CALL ST</t>
  </si>
  <si>
    <t>0437</t>
  </si>
  <si>
    <t>E.A.P. FACILITY</t>
  </si>
  <si>
    <t>937 W JEFFERSON ST</t>
  </si>
  <si>
    <t>0438</t>
  </si>
  <si>
    <t>ART TEACHING LABS</t>
  </si>
  <si>
    <t>525 W CALL ST</t>
  </si>
  <si>
    <t>0439</t>
  </si>
  <si>
    <t>GUNTER (STATE GEOLOGY BLDG) - NUMBER ASSIGNED BY MAINT.</t>
  </si>
  <si>
    <t>0440</t>
  </si>
  <si>
    <t>PRESIDENT'S CART STORAGE</t>
  </si>
  <si>
    <t>140 UNIVERSITY WAY</t>
  </si>
  <si>
    <t>0441</t>
  </si>
  <si>
    <t>MARINE LAB- GREENHOUSE NORTH</t>
  </si>
  <si>
    <t>0442</t>
  </si>
  <si>
    <t>MARINE LAB- GREENHOUSE SOUTH</t>
  </si>
  <si>
    <t>0443</t>
  </si>
  <si>
    <t>MARRIAGE AND FAMILY CLINIC</t>
  </si>
  <si>
    <t>540 W JEFFERSON ST</t>
  </si>
  <si>
    <t>0445</t>
  </si>
  <si>
    <t>SEMINOLE DINING SERVICES</t>
  </si>
  <si>
    <t>945 W JEFFERSON ST</t>
  </si>
  <si>
    <t>0449</t>
  </si>
  <si>
    <t>ETV TRANSMITTER BUILDING 2</t>
  </si>
  <si>
    <t>0450</t>
  </si>
  <si>
    <t>RINGLING- CENTER FOR THE PERFORMING ARTS</t>
  </si>
  <si>
    <t>5555 N TAMIAMI TRAIL</t>
  </si>
  <si>
    <t>0454</t>
  </si>
  <si>
    <t>LIBRARY TECHNICAL SERVICES</t>
  </si>
  <si>
    <t>715 W MADISON ST</t>
  </si>
  <si>
    <t>0455</t>
  </si>
  <si>
    <t>LIBRARY TECH STACKS</t>
  </si>
  <si>
    <t>713 W MADISON ST</t>
  </si>
  <si>
    <t>0456</t>
  </si>
  <si>
    <t>HOWSER TICKET &amp; CONCESSION</t>
  </si>
  <si>
    <t>0457</t>
  </si>
  <si>
    <t>HOWSER BATTING TUNNEL</t>
  </si>
  <si>
    <t>0458</t>
  </si>
  <si>
    <t>HOWSER GROUNDS MAINTENANCE</t>
  </si>
  <si>
    <t>0459</t>
  </si>
  <si>
    <t>HOWSER NORTH GATE</t>
  </si>
  <si>
    <t>0460</t>
  </si>
  <si>
    <t>SCENIC STUDIO FACILITY</t>
  </si>
  <si>
    <t>619 S WOODWARD ST</t>
  </si>
  <si>
    <t>0461</t>
  </si>
  <si>
    <t>MADISON STREET GARAGE - RECYCLING</t>
  </si>
  <si>
    <t>820 W MADISON ST</t>
  </si>
  <si>
    <t>0462</t>
  </si>
  <si>
    <t>ALUMNI ASSO. MODULAR</t>
  </si>
  <si>
    <t>1030 WEST TENNESSEE</t>
  </si>
  <si>
    <t>MARINE LAB- ADMIN BUILDING</t>
  </si>
  <si>
    <t>0463</t>
  </si>
  <si>
    <t>PSYCHOLOGY MOBILE UNIT</t>
  </si>
  <si>
    <t>0464</t>
  </si>
  <si>
    <t>MARINE LAB- MOBILE UNIT</t>
  </si>
  <si>
    <t>0465</t>
  </si>
  <si>
    <t>ALUMNI CENTER FACILITY</t>
  </si>
  <si>
    <t>1028 W TENNESSEE ST</t>
  </si>
  <si>
    <t>0466</t>
  </si>
  <si>
    <t>CRITCHFIELD HALL (RECORDING)</t>
  </si>
  <si>
    <t>387 COMMERCE BLVD</t>
  </si>
  <si>
    <t>0467</t>
  </si>
  <si>
    <t>FDLE MAIL FACILITY</t>
  </si>
  <si>
    <t>813B LAKE BRADFORD RD</t>
  </si>
  <si>
    <t>0468</t>
  </si>
  <si>
    <t>CAMPUS SERVICES BLDG.</t>
  </si>
  <si>
    <t>0469</t>
  </si>
  <si>
    <t>POSTAL AND RECEIVING</t>
  </si>
  <si>
    <t>800 W MADISON ST</t>
  </si>
  <si>
    <t>0470</t>
  </si>
  <si>
    <t>THE LAB - BUILDING A</t>
  </si>
  <si>
    <t>502 S COPELAND ST</t>
  </si>
  <si>
    <t>0471</t>
  </si>
  <si>
    <t>THE LAB - BUILDING B</t>
  </si>
  <si>
    <t>0472</t>
  </si>
  <si>
    <t>THE LAB - BUILDING C</t>
  </si>
  <si>
    <t>0473</t>
  </si>
  <si>
    <t>0474</t>
  </si>
  <si>
    <t>0475</t>
  </si>
  <si>
    <t>METEOROLOGY MOBILE LAB</t>
  </si>
  <si>
    <t>0476</t>
  </si>
  <si>
    <t>STATE STORAGE WAREHOUSE</t>
  </si>
  <si>
    <t>813A LK. BRADFORD RD</t>
  </si>
  <si>
    <t>0477</t>
  </si>
  <si>
    <t>GAZEBO AT PRESIDENTS PARK</t>
  </si>
  <si>
    <t>449 FLORIDA WAY</t>
  </si>
  <si>
    <t>0478</t>
  </si>
  <si>
    <t>MASTER CRAFTSMAN STUDIO</t>
  </si>
  <si>
    <t>905 W GAINES ST</t>
  </si>
  <si>
    <t>0480</t>
  </si>
  <si>
    <t>OLD MOTOR POOL GAS PUMPS COVER</t>
  </si>
  <si>
    <t>813B LK. BRADFORD RD</t>
  </si>
  <si>
    <t>0485</t>
  </si>
  <si>
    <t>BUS STOP - STADIUM DR</t>
  </si>
  <si>
    <t>323 STADIUM DR</t>
  </si>
  <si>
    <t>0486</t>
  </si>
  <si>
    <t>M.L.TRACK RESTROOMS</t>
  </si>
  <si>
    <t>0487</t>
  </si>
  <si>
    <t>CAR WASH - 1321 LK.BRADFORD</t>
  </si>
  <si>
    <t>1321 LAKE BRADFORD</t>
  </si>
  <si>
    <t>SEMINOLE CAFE RESTURANT</t>
  </si>
  <si>
    <t>1110 W CALL ST</t>
  </si>
  <si>
    <t>0490</t>
  </si>
  <si>
    <t>WAREHOUSE 3 -- LABOR &amp; CONSTRUCTION</t>
  </si>
  <si>
    <t>813C LAKE BRADFORD RD</t>
  </si>
  <si>
    <t>0491</t>
  </si>
  <si>
    <t>WAREHOUSE 4 - PARKING SERVICES</t>
  </si>
  <si>
    <t>813 LK. BRADFORD RD</t>
  </si>
  <si>
    <t>0492</t>
  </si>
  <si>
    <t>WAREHOUSE - BUSINESS SERVICES</t>
  </si>
  <si>
    <t>1797 ROBERTS AVE</t>
  </si>
  <si>
    <t>0493</t>
  </si>
  <si>
    <t>WAREHOUSE - SURPLUS</t>
  </si>
  <si>
    <t>1795 ROBERTS AVE</t>
  </si>
  <si>
    <t>0494</t>
  </si>
  <si>
    <t>RIDGEWAY BUILDING</t>
  </si>
  <si>
    <t>715 W GAINES ST</t>
  </si>
  <si>
    <t>RAGANS HALL 1 (A)</t>
  </si>
  <si>
    <t>923 LEARNING WAY</t>
  </si>
  <si>
    <t>RAGANS HALL 2 (B)</t>
  </si>
  <si>
    <t>921 LEARNING WAY</t>
  </si>
  <si>
    <t>RAGANS HALL 3 (C)</t>
  </si>
  <si>
    <t>RAGANS HALL 4 (D)</t>
  </si>
  <si>
    <t>916 W JEFFERSON ST</t>
  </si>
  <si>
    <t>0499</t>
  </si>
  <si>
    <t>HERITAGE TOWER</t>
  </si>
  <si>
    <t>272 CHIEFTAN WAY</t>
  </si>
  <si>
    <t>0500</t>
  </si>
  <si>
    <t>FLORIDA CAPITOL BUILDING</t>
  </si>
  <si>
    <t>400 S MONROE ST</t>
  </si>
  <si>
    <t>0502</t>
  </si>
  <si>
    <t>LOS ALAMOS NATL LAB BLDG #127</t>
  </si>
  <si>
    <t>BLDG #127, MPA-CMMS/NHMFL TA35</t>
  </si>
  <si>
    <t>0503</t>
  </si>
  <si>
    <t>THE KNOTT BUILDING</t>
  </si>
  <si>
    <t>601 S. DUVAL ST.</t>
  </si>
  <si>
    <t>0522</t>
  </si>
  <si>
    <t>LEON COUNTY PUBLIC LIBRARY</t>
  </si>
  <si>
    <t>0525</t>
  </si>
  <si>
    <t>SOUTH BRONOUGH - CRIMINOLOGY</t>
  </si>
  <si>
    <t>S BRONOUGH</t>
  </si>
  <si>
    <t>0527</t>
  </si>
  <si>
    <t>FAMU-FSU ENGINEERING BLDG. B</t>
  </si>
  <si>
    <t>2525 POTTSDAMER ST</t>
  </si>
  <si>
    <t>0543</t>
  </si>
  <si>
    <t>WOODCREST OFFICE PARK</t>
  </si>
  <si>
    <t>JOHN KNOX ROAD</t>
  </si>
  <si>
    <t>0544</t>
  </si>
  <si>
    <t>TALLAHASSEE COMMUNITY COLLEGE (TCC)</t>
  </si>
  <si>
    <t>PENSACOLA &amp; APPLEYARD</t>
  </si>
  <si>
    <t>0546</t>
  </si>
  <si>
    <t>****DO NOT USE **** NEW 4546***  CIVIC CENTER - TURNER / TALL.-LEON CNTY</t>
  </si>
  <si>
    <t>505 W PENSACOLA ST</t>
  </si>
  <si>
    <t>0565</t>
  </si>
  <si>
    <t>SUPREME COURT BUILDING</t>
  </si>
  <si>
    <t>500 S DUVAL ST</t>
  </si>
  <si>
    <t>0577</t>
  </si>
  <si>
    <t>FAMU-FSU ENGINEERING BLDG. A</t>
  </si>
  <si>
    <t>0582</t>
  </si>
  <si>
    <t>FRINK TV TOWER</t>
  </si>
  <si>
    <t>12859 SW STATE RD 73</t>
  </si>
  <si>
    <t>0585</t>
  </si>
  <si>
    <t>TURLINGTON BUILDING</t>
  </si>
  <si>
    <t>325 W GAINES ST</t>
  </si>
  <si>
    <t>0586</t>
  </si>
  <si>
    <t>CHANNEL-6 TV TOWER</t>
  </si>
  <si>
    <t>30 RODDENBERRY RD</t>
  </si>
  <si>
    <t>0588</t>
  </si>
  <si>
    <t>FLORIDA A&amp;M UNIVERSITY</t>
  </si>
  <si>
    <t>0592</t>
  </si>
  <si>
    <t>FERMI NATIONAL ACCELERATOR LABORATORY</t>
  </si>
  <si>
    <t>KIRD RD AND PINE ST</t>
  </si>
  <si>
    <t>0596</t>
  </si>
  <si>
    <t>CERN</t>
  </si>
  <si>
    <t>ESPL. DES PARTICULES 1</t>
  </si>
  <si>
    <t>0603</t>
  </si>
  <si>
    <t>CITY WATER TOWER</t>
  </si>
  <si>
    <t>215 W JEFFERSON ST</t>
  </si>
  <si>
    <t>0605</t>
  </si>
  <si>
    <t>WOYS STATION</t>
  </si>
  <si>
    <t>29 BEGONIA ST</t>
  </si>
  <si>
    <t>0606</t>
  </si>
  <si>
    <t>CHILDREN'S MEDICAL SERVICES</t>
  </si>
  <si>
    <t>5192 BAYOU BLVD</t>
  </si>
  <si>
    <t>0610</t>
  </si>
  <si>
    <t>CITY WATER TANK</t>
  </si>
  <si>
    <t>LONG AVE &amp; 11TH ST</t>
  </si>
  <si>
    <t>0613</t>
  </si>
  <si>
    <t>CITY WATER TANK - CARRABELLE</t>
  </si>
  <si>
    <t>AVENUE D AND W 3RD ST</t>
  </si>
  <si>
    <t>0615</t>
  </si>
  <si>
    <t>NORTHWOOD MALL</t>
  </si>
  <si>
    <t>1940 N MONROE ST</t>
  </si>
  <si>
    <t>0617</t>
  </si>
  <si>
    <t>INDIAN RIVER COMMUNITY COLLEGE</t>
  </si>
  <si>
    <t>3209 VIRGINIA AVE</t>
  </si>
  <si>
    <t>0618</t>
  </si>
  <si>
    <t>MCKENNON HALL/DAYTONA BEACH CC</t>
  </si>
  <si>
    <t>1200 W INTERNATIONAL SPEEDWAY BLVD</t>
  </si>
  <si>
    <t>0621</t>
  </si>
  <si>
    <t>COLLEGE OF MEDICINE - JACKSON HOSPITAL</t>
  </si>
  <si>
    <t>4250 HOSPITAL DR</t>
  </si>
  <si>
    <t>0622</t>
  </si>
  <si>
    <t>B. ALLEN RESIDENCE</t>
  </si>
  <si>
    <t>8708 SALAMANCA CT</t>
  </si>
  <si>
    <t>0625</t>
  </si>
  <si>
    <t>CIRCUS TENT</t>
  </si>
  <si>
    <t>269 CHIEFTAIN WAY</t>
  </si>
  <si>
    <t>0626</t>
  </si>
  <si>
    <t>FAMU/FSU COE INDUSTRIAL ENG.</t>
  </si>
  <si>
    <t>110 HAMILTON PARK DR.</t>
  </si>
  <si>
    <t>0627</t>
  </si>
  <si>
    <t>TALLAHASSEE MEMORIAL HOSPITAL</t>
  </si>
  <si>
    <t>1300 MICCOSUKEE RD</t>
  </si>
  <si>
    <t>GUNTER RESIDENCE</t>
  </si>
  <si>
    <t>505 SPRINGACRES COVE</t>
  </si>
  <si>
    <t>0634</t>
  </si>
  <si>
    <t>ATLANTA DATA &amp; DISASTER RECOVERY CTR.</t>
  </si>
  <si>
    <t>375 RIVERSIDE PKWY</t>
  </si>
  <si>
    <t>WMBB-TV TOWER</t>
  </si>
  <si>
    <t>13735 SCOTTS FERRY RD</t>
  </si>
  <si>
    <t>0635</t>
  </si>
  <si>
    <t>0636</t>
  </si>
  <si>
    <t>ARTS AND SCIENCES FACULTY OFFICE</t>
  </si>
  <si>
    <t>4500 MONTVIEW BLVD</t>
  </si>
  <si>
    <t>0640</t>
  </si>
  <si>
    <t>LOS ALAMOS NATL LAB BLDG# 124</t>
  </si>
  <si>
    <t>BLDG# 124, MPA-CMMS/NHMFL TA35</t>
  </si>
  <si>
    <t>0641</t>
  </si>
  <si>
    <t>LOS ALAMOS NATL LAB BLDG# 125</t>
  </si>
  <si>
    <t>BLDG# 125, MPA-CMMS/NHMFL TA35</t>
  </si>
  <si>
    <t>0642</t>
  </si>
  <si>
    <t>LOS ALAMOS NATL LAB BLDG# 126</t>
  </si>
  <si>
    <t>BLDG# 126, MPA-CMMS/NHMFL TA35</t>
  </si>
  <si>
    <t>0643</t>
  </si>
  <si>
    <t>LOS ALAMOS NATL LAB BLDG# 294</t>
  </si>
  <si>
    <t>BLDG# 294, MPA-CMMS/NHMFL TA35</t>
  </si>
  <si>
    <t>0644</t>
  </si>
  <si>
    <t>LOS ALAMOS NATL LAB BLDG# 301</t>
  </si>
  <si>
    <t>BLDG# 301, MPA-CMMS/NHMFL TA35</t>
  </si>
  <si>
    <t>0650</t>
  </si>
  <si>
    <t>ST. ANDREWS MARINA</t>
  </si>
  <si>
    <t>3151 W 10TH ST</t>
  </si>
  <si>
    <t>0651</t>
  </si>
  <si>
    <t>RICH RESIDENCE</t>
  </si>
  <si>
    <t>2204 AVALON DR</t>
  </si>
  <si>
    <t>0652</t>
  </si>
  <si>
    <t>ALFERMANN RESIDENCE</t>
  </si>
  <si>
    <t>1198 PEEBLES DR</t>
  </si>
  <si>
    <t>0653</t>
  </si>
  <si>
    <t>CHILDS RESIDENCE</t>
  </si>
  <si>
    <t>18268 MINOREA LN</t>
  </si>
  <si>
    <t>0654</t>
  </si>
  <si>
    <t>MANN RESIDENCE</t>
  </si>
  <si>
    <t>6621 VALLEYPARK DR</t>
  </si>
  <si>
    <t>0655</t>
  </si>
  <si>
    <t>MARIS (ATMA) RESIDENCE</t>
  </si>
  <si>
    <t>2571 MAPLELOFT LN</t>
  </si>
  <si>
    <t>0656</t>
  </si>
  <si>
    <t>EDGAR RESIDENCE</t>
  </si>
  <si>
    <t>2870 CARRINGTON LAKES BLVD</t>
  </si>
  <si>
    <t>0660</t>
  </si>
  <si>
    <t>GOODWILL OF SOUTHWESTERN PENNSYLVANIA</t>
  </si>
  <si>
    <t>2400 E CARSON ST</t>
  </si>
  <si>
    <t>0661</t>
  </si>
  <si>
    <t>THE PLANTORY</t>
  </si>
  <si>
    <t>501 W 6TH ST</t>
  </si>
  <si>
    <t>0662</t>
  </si>
  <si>
    <t>UNLOCKING DOORS</t>
  </si>
  <si>
    <t>12225 GREENVILLE AVE</t>
  </si>
  <si>
    <t>0663</t>
  </si>
  <si>
    <t>CITY RESCUE MISSION</t>
  </si>
  <si>
    <t>426 S MCDUFF AVE</t>
  </si>
  <si>
    <t>0664</t>
  </si>
  <si>
    <t>STATE EMERGENCY OPERATIONS CENTER</t>
  </si>
  <si>
    <t>2555 SHUMARD OAK BLVD</t>
  </si>
  <si>
    <t>0665</t>
  </si>
  <si>
    <t>COLLEGE OF MEDICINE - LEE HEALTH</t>
  </si>
  <si>
    <t>2780 CLEVELAND AVE</t>
  </si>
  <si>
    <t>0667</t>
  </si>
  <si>
    <t>COLLEGE OF MEDICINE - DERMATOLOGY ASSO. OF TALLAHASSEE - BUILDING A</t>
  </si>
  <si>
    <t>1707 RIGGINS RD</t>
  </si>
  <si>
    <t>0668</t>
  </si>
  <si>
    <t>COLLEGE OF MEDICINE - DERMATOLOGY ASSO. OF TALLAHASSEE - BUILDING E</t>
  </si>
  <si>
    <t>0669</t>
  </si>
  <si>
    <t>COLLEGE OF MEDICINE - WINTER HAVEN HOSPITAL</t>
  </si>
  <si>
    <t>1201 1ST SOUTH</t>
  </si>
  <si>
    <t>0670</t>
  </si>
  <si>
    <t>REID RESIDENCE</t>
  </si>
  <si>
    <t>320 SPRING RIDGE DR</t>
  </si>
  <si>
    <t>0671</t>
  </si>
  <si>
    <t>WATKINS RESIDENCE</t>
  </si>
  <si>
    <t>428 CROSSWALK RD</t>
  </si>
  <si>
    <t>0672</t>
  </si>
  <si>
    <t>CAWLEY RESIDENCE</t>
  </si>
  <si>
    <t>6 FERNS CT</t>
  </si>
  <si>
    <t>0673</t>
  </si>
  <si>
    <t>IERNA RESIDENCE</t>
  </si>
  <si>
    <t>7801 POINT MEADOWS DR</t>
  </si>
  <si>
    <t>0674</t>
  </si>
  <si>
    <t>COTTER RESIDENCE</t>
  </si>
  <si>
    <t>1601 MARINA ISLE WAY</t>
  </si>
  <si>
    <t>0675</t>
  </si>
  <si>
    <t>OBRIEN RESIDENCE</t>
  </si>
  <si>
    <t>3401 N LAKEVIEW DR</t>
  </si>
  <si>
    <t>0676</t>
  </si>
  <si>
    <t>ALI RESIDENCE</t>
  </si>
  <si>
    <t>12357 COLONY PRESERVE DR</t>
  </si>
  <si>
    <t>0801</t>
  </si>
  <si>
    <t>OVERSEAS PROG. - FLORENCE ITALY</t>
  </si>
  <si>
    <t>BORGO SS APOSTOLI</t>
  </si>
  <si>
    <t>0802</t>
  </si>
  <si>
    <t>OVERSEAS PROG. - LONDON ENGLAND</t>
  </si>
  <si>
    <t>99 GREAT RUSSEL STREET, GREATER LONDON</t>
  </si>
  <si>
    <t>0803</t>
  </si>
  <si>
    <t>CITY OF KNOWLEDGE</t>
  </si>
  <si>
    <t>BUILDING #104</t>
  </si>
  <si>
    <t>0804</t>
  </si>
  <si>
    <t>FUQUA RESEARCH COMPLEX - SLIGER BUILDING</t>
  </si>
  <si>
    <t>2035 EAST PAUL DIRAC DR</t>
  </si>
  <si>
    <t>0805</t>
  </si>
  <si>
    <t>FUQUA RESEARCH COMPLEX - MORGAN BUILDING</t>
  </si>
  <si>
    <t>2035 EAST PAUL DIRAC DRIVE</t>
  </si>
  <si>
    <t>0806</t>
  </si>
  <si>
    <t>OVERSEAS PROG. - SWITZERLAND</t>
  </si>
  <si>
    <t>EUROPE</t>
  </si>
  <si>
    <t>0807</t>
  </si>
  <si>
    <t>OVERSEAS PROG. - COSTA RICA</t>
  </si>
  <si>
    <t>CENTRAL AMERICA</t>
  </si>
  <si>
    <t>0808</t>
  </si>
  <si>
    <t>NURSING - TALLAHASSEE MEMORIAL HOSPITAL</t>
  </si>
  <si>
    <t>1401 CENTERVILLE RD</t>
  </si>
  <si>
    <t>0809</t>
  </si>
  <si>
    <t>NURSING - NON-TALLAHASSEE MEMORIAL HOSPITAL</t>
  </si>
  <si>
    <t>0811</t>
  </si>
  <si>
    <t>GUNTER (STATE GEOLOGY BLDG)</t>
  </si>
  <si>
    <t>903 W TENNESSEE ST</t>
  </si>
  <si>
    <t>0813</t>
  </si>
  <si>
    <t>FUQUA RESEARCH COMPLEX - JOHNSON BUILDING</t>
  </si>
  <si>
    <t>0814</t>
  </si>
  <si>
    <t>FRANK SHAW BUILDING  - INNOVATION PARK</t>
  </si>
  <si>
    <t>2031 EAST PAUL DIRAC DR</t>
  </si>
  <si>
    <t>0815</t>
  </si>
  <si>
    <t>OVERSEAS PROG. - VIETNAM</t>
  </si>
  <si>
    <t>0816</t>
  </si>
  <si>
    <t>OVERSEAS PROG. - RUSSIA</t>
  </si>
  <si>
    <t>ASIA</t>
  </si>
  <si>
    <t>0817</t>
  </si>
  <si>
    <t>P.C.- STUDENT GOV. CENTER ANNEX</t>
  </si>
  <si>
    <t>4750 COLLEGIATE DR.</t>
  </si>
  <si>
    <t>0818</t>
  </si>
  <si>
    <t>P.C.- FACULTY ANNEX A</t>
  </si>
  <si>
    <t>0819</t>
  </si>
  <si>
    <t>BASKETBALL TRAINING FACILITY</t>
  </si>
  <si>
    <t>520 W MADISON ST</t>
  </si>
  <si>
    <t>0820</t>
  </si>
  <si>
    <t>VALENCIA CENTER</t>
  </si>
  <si>
    <t>2 CALLER BLANQUERIAS</t>
  </si>
  <si>
    <t>0824</t>
  </si>
  <si>
    <t>RESEARCH FOUNDATION - BLDG. A</t>
  </si>
  <si>
    <t>2000 LEVY AVE</t>
  </si>
  <si>
    <t>0825</t>
  </si>
  <si>
    <t>RESEARCH FOUNDATION - BLDG. B</t>
  </si>
  <si>
    <t>2010 LEVY AVE</t>
  </si>
  <si>
    <t>0826</t>
  </si>
  <si>
    <t>CAPS DIELECTRICS LAB</t>
  </si>
  <si>
    <t>0827</t>
  </si>
  <si>
    <t>CAPS MEDIUM VOLTAGE LAB</t>
  </si>
  <si>
    <t>0828</t>
  </si>
  <si>
    <t>CAPS HIGH BAY LAB 2</t>
  </si>
  <si>
    <t>2000 LEVY AVENUE</t>
  </si>
  <si>
    <t>0830</t>
  </si>
  <si>
    <t>HYDROGEN RESEARCH FACILITY</t>
  </si>
  <si>
    <t>E PAUL DIRAC DR</t>
  </si>
  <si>
    <t>0831</t>
  </si>
  <si>
    <t>GCCC - ACADEMIC FACILITIES</t>
  </si>
  <si>
    <t>COLLEGIATE DRIVE</t>
  </si>
  <si>
    <t>0832</t>
  </si>
  <si>
    <t>CENTENNIAL BUILDING</t>
  </si>
  <si>
    <t>DIRAC DRIVE</t>
  </si>
  <si>
    <t>0833</t>
  </si>
  <si>
    <t>VARSITY PLAZA 1857</t>
  </si>
  <si>
    <t>1857-B W. TENNESSEE ST.</t>
  </si>
  <si>
    <t>0835</t>
  </si>
  <si>
    <t>NEIGHBORHOOD HEALTH SERVICES</t>
  </si>
  <si>
    <t>438 WEST BREVARD</t>
  </si>
  <si>
    <t>0849</t>
  </si>
  <si>
    <t>CAPS HIGH-BAY LAB</t>
  </si>
  <si>
    <t>0854</t>
  </si>
  <si>
    <t>MATERIALS RESEARCH BUILDING</t>
  </si>
  <si>
    <t>2005 LEVY AVE</t>
  </si>
  <si>
    <t>0855</t>
  </si>
  <si>
    <t>AME BUILDING</t>
  </si>
  <si>
    <t>2003 LEVY AVE</t>
  </si>
  <si>
    <t>0856</t>
  </si>
  <si>
    <t>AME UTILITIES BUILDING</t>
  </si>
  <si>
    <t>0857</t>
  </si>
  <si>
    <t>AME STORAGE BUILDING - NOT CONSTRUCTED</t>
  </si>
  <si>
    <t>0860</t>
  </si>
  <si>
    <t>TECHNOLOGY SERVICES BUILDING</t>
  </si>
  <si>
    <t>1721 W PAUL DIRAC DR</t>
  </si>
  <si>
    <t>0869</t>
  </si>
  <si>
    <t>SHORT STAY FACILITY</t>
  </si>
  <si>
    <t>1800 E. DIRAC DRIVE</t>
  </si>
  <si>
    <t>0870</t>
  </si>
  <si>
    <t>IRCB</t>
  </si>
  <si>
    <t>2001 LEVY AVE</t>
  </si>
  <si>
    <t>INTERDISCIPLINARY RESEARCH &amp; COMMERCIALIZATION BUILDING</t>
  </si>
  <si>
    <t>0900</t>
  </si>
  <si>
    <t>LEASE - 92-01 - APPLETON MUSEUM</t>
  </si>
  <si>
    <t>0901</t>
  </si>
  <si>
    <t>APPLETON - MECHANICAL (#92-01)</t>
  </si>
  <si>
    <t>0902</t>
  </si>
  <si>
    <t>APPLETON - WORKSHOP (#92-01)</t>
  </si>
  <si>
    <t>0903</t>
  </si>
  <si>
    <t>LEASE - LSI</t>
  </si>
  <si>
    <t>4820-B KERRY FOREST PKWY</t>
  </si>
  <si>
    <t>0927</t>
  </si>
  <si>
    <t>LEASE 1994:101-MFA (APPLEYARD)</t>
  </si>
  <si>
    <t>568 APPLEYARD</t>
  </si>
  <si>
    <t>0928</t>
  </si>
  <si>
    <t>LEASE 1994:105-BFA (RAILROAD SQ)</t>
  </si>
  <si>
    <t>RAILROAD SQ</t>
  </si>
  <si>
    <t>0929</t>
  </si>
  <si>
    <t>1994:105-BFA DK RM (RR SQ.)</t>
  </si>
  <si>
    <t>0932</t>
  </si>
  <si>
    <t>CENTER FOR PREVENTION &amp; EARLY INTERVENTION</t>
  </si>
  <si>
    <t>1331 E LAFAYETTE ST</t>
  </si>
  <si>
    <t>0934</t>
  </si>
  <si>
    <t>LEASE 1995:110-TEACH&amp;LEARN (CROSS CK)</t>
  </si>
  <si>
    <t>1353 CROSS CREEK CIR A&amp;B</t>
  </si>
  <si>
    <t>0937</t>
  </si>
  <si>
    <t>THEATER PROP STORAGE</t>
  </si>
  <si>
    <t>1119 W GAINES ST</t>
  </si>
  <si>
    <t>0940</t>
  </si>
  <si>
    <t>LEASE 1996:108-CONFLICT RESOLUTION (IP-SHAW)</t>
  </si>
  <si>
    <t>0941</t>
  </si>
  <si>
    <t>LEASE 1998:102 - MAGLAB DUPLX</t>
  </si>
  <si>
    <t>HONEYSUCKLE WAY</t>
  </si>
  <si>
    <t>0945</t>
  </si>
  <si>
    <t>STADIUM PLACE - TRAINING CENTER</t>
  </si>
  <si>
    <t>493 STADIUM DR</t>
  </si>
  <si>
    <t>0948</t>
  </si>
  <si>
    <t>LEASE 2003:110 - FILM SCHOOL</t>
  </si>
  <si>
    <t>607 MCDONNELL DRIVE</t>
  </si>
  <si>
    <t>0949</t>
  </si>
  <si>
    <t>LEASE 2000:101-MAGLAB APTS (JEFFERSON POINT)</t>
  </si>
  <si>
    <t>THARPE ST</t>
  </si>
  <si>
    <t>0950</t>
  </si>
  <si>
    <t>HUMAN RIGHTS CENTER</t>
  </si>
  <si>
    <t>426 W JEFFERSON ST</t>
  </si>
  <si>
    <t>0952</t>
  </si>
  <si>
    <t>VARSITY PLAZA 1847</t>
  </si>
  <si>
    <t>1847 W TENNESSEE ST</t>
  </si>
  <si>
    <t>0953</t>
  </si>
  <si>
    <t>2011:101-AUTISM CTR.</t>
  </si>
  <si>
    <t>SUITE 72,65,&amp;33 1940 N MONROE ST</t>
  </si>
  <si>
    <t>0954</t>
  </si>
  <si>
    <t>LEASE 2000:106-HEALTHY BABY(QUINCY)</t>
  </si>
  <si>
    <t>JEFFERSON ST</t>
  </si>
  <si>
    <t>0956</t>
  </si>
  <si>
    <t>LEASE 2000:108 -TOBACCO CTR (STORAGE)</t>
  </si>
  <si>
    <t>DIRAC DR</t>
  </si>
  <si>
    <t>0957</t>
  </si>
  <si>
    <t>LEASE 2000:109-HLTH/HMN (IP-MORGAN236)</t>
  </si>
  <si>
    <t>0960</t>
  </si>
  <si>
    <t>LEASE - FSU FOUNDATION</t>
  </si>
  <si>
    <t>1035 COMMERCIAL DRIVE</t>
  </si>
  <si>
    <t>0961</t>
  </si>
  <si>
    <t>LEASE 2001:101-SARASOTA(FA OFFICES)</t>
  </si>
  <si>
    <t>STORAGE RD</t>
  </si>
  <si>
    <t>0963</t>
  </si>
  <si>
    <t>LEASE - 2011:111 - FL NATURAL AREAS INVENTORY -  148000</t>
  </si>
  <si>
    <t>1018 THOMASVILLE RD, SUITE 112</t>
  </si>
  <si>
    <t>0966</t>
  </si>
  <si>
    <t>LEASE - 2001:106-RINGLING STORAGE</t>
  </si>
  <si>
    <t>0967</t>
  </si>
  <si>
    <t>2001:107-HLTH EQUITY(355B MONR</t>
  </si>
  <si>
    <t>355 N MONROE ST B</t>
  </si>
  <si>
    <t>0968</t>
  </si>
  <si>
    <t>2001:108-LSI PTC(7200 CITY CTR)</t>
  </si>
  <si>
    <t>227 N BRONOUGH ST</t>
  </si>
  <si>
    <t>0971</t>
  </si>
  <si>
    <t>2002:101-COAPS (IP-JOHNSON)</t>
  </si>
  <si>
    <t>0972</t>
  </si>
  <si>
    <t>2002:102-EARTH SRF CTR(IP-SHAW</t>
  </si>
  <si>
    <t>0973</t>
  </si>
  <si>
    <t>2002:103-READ RSH(7250 CC)</t>
  </si>
  <si>
    <t>BROUGHT ST</t>
  </si>
  <si>
    <t>0974</t>
  </si>
  <si>
    <t>1331 E LAYFAYETTE SUITE F</t>
  </si>
  <si>
    <t>0975</t>
  </si>
  <si>
    <t>LEASE - 2007:106 - FLORIDA INCLUSION NETWORK</t>
  </si>
  <si>
    <t>355B N MONROE ST</t>
  </si>
  <si>
    <t>0976</t>
  </si>
  <si>
    <t>2002:106-POP.STUDY(MIAMI)</t>
  </si>
  <si>
    <t>0977</t>
  </si>
  <si>
    <t>2002:107-ERP OFF.(IP-SHAW)</t>
  </si>
  <si>
    <t>0978</t>
  </si>
  <si>
    <t>385 E JEFFERSON ST</t>
  </si>
  <si>
    <t>0979</t>
  </si>
  <si>
    <t>LEASE - 2008:102 - COM ORLANDO</t>
  </si>
  <si>
    <t>250 E COLONIAL DR, SUITE 200</t>
  </si>
  <si>
    <t>0980</t>
  </si>
  <si>
    <t>2002:110-COM (PENSACOLA)</t>
  </si>
  <si>
    <t>UNIVERSITY PKWY</t>
  </si>
  <si>
    <t>0981</t>
  </si>
  <si>
    <t>2002:111-CBTR/IICER(IP-MORGAN)</t>
  </si>
  <si>
    <t>0982</t>
  </si>
  <si>
    <t>2002:112-CBTR/IICER(IP-MORGAN)</t>
  </si>
  <si>
    <t>0983</t>
  </si>
  <si>
    <t>2002:113-CBTR/IICER(IP-MORGAN)</t>
  </si>
  <si>
    <t>0984</t>
  </si>
  <si>
    <t>2002:115-LSI-READ.RSH(7600 CC)</t>
  </si>
  <si>
    <t>0985</t>
  </si>
  <si>
    <t>LEASE - 2009:107 - FLORIDA CAMPUS COMP</t>
  </si>
  <si>
    <t>1801 MICCOSUKEE COMMONS</t>
  </si>
  <si>
    <t>0986</t>
  </si>
  <si>
    <t>2011:108-INST GOV</t>
  </si>
  <si>
    <t>3200 COMMONWEALTH BLVD</t>
  </si>
  <si>
    <t>0987</t>
  </si>
  <si>
    <t>2002:118-HEALTY EQUITY(QUINCY)</t>
  </si>
  <si>
    <t>385 W JEFFERSON ST D</t>
  </si>
  <si>
    <t>0988</t>
  </si>
  <si>
    <t>LEASE - 2002:119 - COM TALLAHASSEE</t>
  </si>
  <si>
    <t>3331 CAPITAL OAKS DR</t>
  </si>
  <si>
    <t>0989</t>
  </si>
  <si>
    <t>2006:114-LSI READING RESEARCH</t>
  </si>
  <si>
    <t>227 N BRONOUGH ST SUITE 4050</t>
  </si>
  <si>
    <t>0990</t>
  </si>
  <si>
    <t>2003:101-BEACHS&amp;SHORES (IP)</t>
  </si>
  <si>
    <t>0991</t>
  </si>
  <si>
    <t>2003:102-EDUC.SERV.PROG.(IP)</t>
  </si>
  <si>
    <t>0992</t>
  </si>
  <si>
    <t>2003:103-ED.SERV.PROG (IP)</t>
  </si>
  <si>
    <t>0993</t>
  </si>
  <si>
    <t>C.O.M. PENSACOLA</t>
  </si>
  <si>
    <t>8880 UNIVERSITY PARKWAY SUITE A</t>
  </si>
  <si>
    <t>0994</t>
  </si>
  <si>
    <t>2003:105-JJEEP WOODCREST</t>
  </si>
  <si>
    <t>JOHN KNOX RD</t>
  </si>
  <si>
    <t>0995</t>
  </si>
  <si>
    <t>2003:106-TOBACCO CTR.(IP)</t>
  </si>
  <si>
    <t>0996</t>
  </si>
  <si>
    <t>2003:111-LSI 2ND FL.</t>
  </si>
  <si>
    <t>227 N. BRONOUGH ST</t>
  </si>
  <si>
    <t>0997</t>
  </si>
  <si>
    <t>2003:112 - LSI 4TH FL.</t>
  </si>
  <si>
    <t>0998</t>
  </si>
  <si>
    <t>2003:114 - COM GAINESVILLE</t>
  </si>
  <si>
    <t>3615 SW 13TH STREET</t>
  </si>
  <si>
    <t>1001</t>
  </si>
  <si>
    <t>P.C.- QUAD 1 (MAINTENANCE)</t>
  </si>
  <si>
    <t>1002</t>
  </si>
  <si>
    <t>P.C.- QUAD 2 (OFFICE)</t>
  </si>
  <si>
    <t>4917 N BAY DR</t>
  </si>
  <si>
    <t>1003</t>
  </si>
  <si>
    <t>P.C.- QUAD 3 (OFFICE/CLASS)</t>
  </si>
  <si>
    <t>4915 TO 4919 BAY DR</t>
  </si>
  <si>
    <t>1004</t>
  </si>
  <si>
    <t>PANAMA CITY - TRACTOR STORAGE</t>
  </si>
  <si>
    <t>1005</t>
  </si>
  <si>
    <t>PANAMA CITY - BARRON BUILDING</t>
  </si>
  <si>
    <t>1006</t>
  </si>
  <si>
    <t>PANAMA CITY - OFFICE BUILDING (B NORTH)</t>
  </si>
  <si>
    <t>1007</t>
  </si>
  <si>
    <t>PANAMA CITY - TECHNOLOGY BUILDING (B SOUTH)</t>
  </si>
  <si>
    <t>1008</t>
  </si>
  <si>
    <t>PANAMA CITY - BAY BUILDING (BLDG. C)</t>
  </si>
  <si>
    <t>1009</t>
  </si>
  <si>
    <t>PANAMA CITY - AUDITORIUM</t>
  </si>
  <si>
    <t>1010</t>
  </si>
  <si>
    <t>PANAMA CITY - WFSG-TV TRANSMITTER BUILDING</t>
  </si>
  <si>
    <t>11411 LANDFILL RD</t>
  </si>
  <si>
    <t>1012</t>
  </si>
  <si>
    <t>PANAMA CITY - BLAND CONFERENCE CENTER</t>
  </si>
  <si>
    <t>1013</t>
  </si>
  <si>
    <t>4750 COLL. DR</t>
  </si>
  <si>
    <t>4750 COLLEGIATE DR</t>
  </si>
  <si>
    <t>1014</t>
  </si>
  <si>
    <t>PANAMA CITY - ADMINISTRATIVE SERVICES CENTER</t>
  </si>
  <si>
    <t>1015</t>
  </si>
  <si>
    <t>PANAMA CITY - HOLLEY ACADEMIC CENTER</t>
  </si>
  <si>
    <t>1016</t>
  </si>
  <si>
    <t>LEASE - 2007:115 - AUTISM CENTER (PC)</t>
  </si>
  <si>
    <t>2611-A W 23RD ST</t>
  </si>
  <si>
    <t>1017</t>
  </si>
  <si>
    <t>SEMINOLE LANDING</t>
  </si>
  <si>
    <t>5000 N BAY DR</t>
  </si>
  <si>
    <t>2000</t>
  </si>
  <si>
    <t>CHALLENGER LEARNING CENTER</t>
  </si>
  <si>
    <t>200 S DUVAL ST</t>
  </si>
  <si>
    <t>2001</t>
  </si>
  <si>
    <t>FSUS COMMUNITY STORE FRONT 1</t>
  </si>
  <si>
    <t>3000 SCHOOL HOUSE ROAD</t>
  </si>
  <si>
    <t>2002</t>
  </si>
  <si>
    <t>FSUS COMMUNITY STORE FRONT 2</t>
  </si>
  <si>
    <t>2003</t>
  </si>
  <si>
    <t>FSUS HIGH AND MIDDLE SCHOOL 3</t>
  </si>
  <si>
    <t>2004</t>
  </si>
  <si>
    <t>FSUS HIGH AND MIDDLE SCHOOL 4</t>
  </si>
  <si>
    <t>2005</t>
  </si>
  <si>
    <t>FSUS PRIMARY SCHOOL 5</t>
  </si>
  <si>
    <t>2006</t>
  </si>
  <si>
    <t>FSUS PRIMARY SCHOOL 6</t>
  </si>
  <si>
    <t>2007</t>
  </si>
  <si>
    <t>FSUS MEDIA CENTER 7</t>
  </si>
  <si>
    <t>2008</t>
  </si>
  <si>
    <t>FSUS GYMNASIUM 8</t>
  </si>
  <si>
    <t>2009</t>
  </si>
  <si>
    <t>FSUS AUDITORIA 9</t>
  </si>
  <si>
    <t>2010</t>
  </si>
  <si>
    <t>FSUS ADMINISTRATION 10</t>
  </si>
  <si>
    <t>2011</t>
  </si>
  <si>
    <t>FSUS PRIMARY AND ARTS BUILDING</t>
  </si>
  <si>
    <t>2012</t>
  </si>
  <si>
    <t>FSUS SCIENCE/INTERMEDIATE BLDG</t>
  </si>
  <si>
    <t>2013</t>
  </si>
  <si>
    <t>FSUS PRIMARY &amp; ELEMENTARY ART CLASSROOM</t>
  </si>
  <si>
    <t>2020</t>
  </si>
  <si>
    <t>FSU FOUNDATION BUILDING</t>
  </si>
  <si>
    <t>325 W COLLEGE AVE</t>
  </si>
  <si>
    <t>2021</t>
  </si>
  <si>
    <t>JIM MORAN BUILDING</t>
  </si>
  <si>
    <t>111 S MONROE ST</t>
  </si>
  <si>
    <t>2022</t>
  </si>
  <si>
    <t>THE CLOCK BUILDING</t>
  </si>
  <si>
    <t>200 W COLLEGE AVE</t>
  </si>
  <si>
    <t>2023</t>
  </si>
  <si>
    <t>PLAZA TOWER CONDOS - KLEMAN PLAZA</t>
  </si>
  <si>
    <t>300 S DUVAL ST</t>
  </si>
  <si>
    <t>2030</t>
  </si>
  <si>
    <t>FSUS BASEBALL/SOFTBALL CONCESSIONS</t>
  </si>
  <si>
    <t>2031</t>
  </si>
  <si>
    <t>FSUS HOME DUGOUT 1</t>
  </si>
  <si>
    <t>2032</t>
  </si>
  <si>
    <t>FSUS VISITOR DUGOUT 1</t>
  </si>
  <si>
    <t>2033</t>
  </si>
  <si>
    <t>FSUS BASEBALL/SOFTBALL PRESSBOX</t>
  </si>
  <si>
    <t>2034</t>
  </si>
  <si>
    <t>FSUS BASEBALL POLE BARN/STORAGE</t>
  </si>
  <si>
    <t>2035</t>
  </si>
  <si>
    <t>FSUS HOME DUGOUT 2</t>
  </si>
  <si>
    <t>2036</t>
  </si>
  <si>
    <t>FSUS VISITOR DUGOUT 2</t>
  </si>
  <si>
    <t>2037</t>
  </si>
  <si>
    <t>FSUS TRACK CONCESSION</t>
  </si>
  <si>
    <t>2038</t>
  </si>
  <si>
    <t>FSUS TRACK RESTROOMS</t>
  </si>
  <si>
    <t>2039</t>
  </si>
  <si>
    <t>FSUS TRACK PORTABLE</t>
  </si>
  <si>
    <t>2040</t>
  </si>
  <si>
    <t>FSUS TRACK HOME BLEACHERS/PRESSBOX</t>
  </si>
  <si>
    <t>2041</t>
  </si>
  <si>
    <t>FSUS TRACK STORAGE SHED</t>
  </si>
  <si>
    <t>2042</t>
  </si>
  <si>
    <t>FSUS OPEN AIR STORAGE</t>
  </si>
  <si>
    <t>2043</t>
  </si>
  <si>
    <t>FSUS STEAM BUILDING</t>
  </si>
  <si>
    <t>2098</t>
  </si>
  <si>
    <t>FSUS PORTABLE #2</t>
  </si>
  <si>
    <t>2099</t>
  </si>
  <si>
    <t>FSUS PORTABLE #1</t>
  </si>
  <si>
    <t>2200</t>
  </si>
  <si>
    <t>MARINE LAB- FUEL PUMP CANOPY</t>
  </si>
  <si>
    <t>2201</t>
  </si>
  <si>
    <t>MARINE LAB- STORAGE - SATS</t>
  </si>
  <si>
    <t>2202</t>
  </si>
  <si>
    <t>MARINE LAB- CARPENTER SHOP</t>
  </si>
  <si>
    <t>2203</t>
  </si>
  <si>
    <t>MARINE LAB- STORAGE - FLAMMABLES</t>
  </si>
  <si>
    <t>2204</t>
  </si>
  <si>
    <t>MARINE LAB- STORAGE - FACILITIES</t>
  </si>
  <si>
    <t>2205</t>
  </si>
  <si>
    <t>MARINE LAB- STORAGE - MARINE OPS</t>
  </si>
  <si>
    <t>2206</t>
  </si>
  <si>
    <t>MARINE LAB- POTABLE WATER CHLORINATION COVERED AREA</t>
  </si>
  <si>
    <t>2207</t>
  </si>
  <si>
    <t>MARINE LAB- STORAGE STATS PROG</t>
  </si>
  <si>
    <t>2208</t>
  </si>
  <si>
    <t>MARINE LAB- SCIENTIFIC WATER WELL</t>
  </si>
  <si>
    <t>2209</t>
  </si>
  <si>
    <t>MARINE LAB- STORAGE - ZOOLOGICAL COLLECTION</t>
  </si>
  <si>
    <t>2210</t>
  </si>
  <si>
    <t>MARINE LAB- WALK-IN FREEZER 1</t>
  </si>
  <si>
    <t>2211</t>
  </si>
  <si>
    <t>MARINE LAB- STORAGE - GRUBBS</t>
  </si>
  <si>
    <t>2212</t>
  </si>
  <si>
    <t>MARINE LAB- SEA WATER TOWER</t>
  </si>
  <si>
    <t>2213</t>
  </si>
  <si>
    <t>MARINE LAB- WALK-IN FREEZER 2</t>
  </si>
  <si>
    <t>2214</t>
  </si>
  <si>
    <t>MARINE LAB- HERRNKIND GREENHOUSE</t>
  </si>
  <si>
    <t>2215</t>
  </si>
  <si>
    <t>MARINE LAB- STORAGE - FACULTY</t>
  </si>
  <si>
    <t>2216</t>
  </si>
  <si>
    <t>MARINE LAB- OPEN AIR CLASSROOM</t>
  </si>
  <si>
    <t>2217</t>
  </si>
  <si>
    <t>MARINE LAB- CONDITIONED STORAGE - FACULTY</t>
  </si>
  <si>
    <t>2218</t>
  </si>
  <si>
    <t>MARINE LAB- STORAGE - SEA WATER</t>
  </si>
  <si>
    <t>2219</t>
  </si>
  <si>
    <t>MARINE LAB- BOAT STORAGE</t>
  </si>
  <si>
    <t>2220</t>
  </si>
  <si>
    <t>MARINE LAB- WET TABLE PAVILION</t>
  </si>
  <si>
    <t>2221</t>
  </si>
  <si>
    <t>MARINE LAB-</t>
  </si>
  <si>
    <t>2222</t>
  </si>
  <si>
    <t>MARINE LAB- BRIDGE HATCHERY GREENHOUSE</t>
  </si>
  <si>
    <t>2223</t>
  </si>
  <si>
    <t>MARINE LAB- HATCHERY GREENHOUSE</t>
  </si>
  <si>
    <t>2224</t>
  </si>
  <si>
    <t>MARINE LAB - STORAGE</t>
  </si>
  <si>
    <t>3618 HIGHWAY 98</t>
  </si>
  <si>
    <t>2600</t>
  </si>
  <si>
    <t>COLLEGE OF MEDICINE - COLLIER CLINIC (IMMOKALEE)</t>
  </si>
  <si>
    <t>1441 HERITAGE BLVD.</t>
  </si>
  <si>
    <t>3001</t>
  </si>
  <si>
    <t>HERITAGE GROVE BLDG 1</t>
  </si>
  <si>
    <t>1900 HERITAGE GROVE CIR</t>
  </si>
  <si>
    <t>3002</t>
  </si>
  <si>
    <t>HERITAGE GROVE BLDG 2</t>
  </si>
  <si>
    <t>1904 HERITAGE GROVE CIR</t>
  </si>
  <si>
    <t>3003</t>
  </si>
  <si>
    <t>HERITAGE GROVE BLDG 3</t>
  </si>
  <si>
    <t>1908 HERITAGE GROVE CIR</t>
  </si>
  <si>
    <t>3004</t>
  </si>
  <si>
    <t>HERITAGE GROVE BLDG 4</t>
  </si>
  <si>
    <t>1912 HERITAGE GROVE CIR</t>
  </si>
  <si>
    <t>3005</t>
  </si>
  <si>
    <t>HERITAGE GROVE BLDG 5</t>
  </si>
  <si>
    <t>1916 HERITAGE GROVE CIR</t>
  </si>
  <si>
    <t>3006</t>
  </si>
  <si>
    <t>HERITAGE GROVE BLDG 6</t>
  </si>
  <si>
    <t>1920 HERITAGE GROVE CIR</t>
  </si>
  <si>
    <t>3007</t>
  </si>
  <si>
    <t>HERITAGE GROVE BLDG 7</t>
  </si>
  <si>
    <t>1924 HERITAGE GROVE CIR</t>
  </si>
  <si>
    <t>3008</t>
  </si>
  <si>
    <t>HERITAGE GROVE BLDG 8</t>
  </si>
  <si>
    <t>1936 HERITAGE GROVE CIR</t>
  </si>
  <si>
    <t>3009</t>
  </si>
  <si>
    <t>HERITAGE GROVE BLDG 9</t>
  </si>
  <si>
    <t>1940 HERITAGE GROVE CIR</t>
  </si>
  <si>
    <t>3010</t>
  </si>
  <si>
    <t>HERITAGE GROVE BLDG 10 - HOBBS HALL</t>
  </si>
  <si>
    <t>1944 HERITAGE GROVE CIR</t>
  </si>
  <si>
    <t>3011</t>
  </si>
  <si>
    <t>HERITAGE GROVE BLDG 11</t>
  </si>
  <si>
    <t>1948 HERITAGE GROVE CIR</t>
  </si>
  <si>
    <t>3012</t>
  </si>
  <si>
    <t>HERITAGE GROVE BLDG 12</t>
  </si>
  <si>
    <t>1952 HERITAGE GROVE CIR</t>
  </si>
  <si>
    <t>3013</t>
  </si>
  <si>
    <t>HERITAGE GROVE BLDG 13</t>
  </si>
  <si>
    <t>1947 HERITAGE GROVE CIR</t>
  </si>
  <si>
    <t>3014</t>
  </si>
  <si>
    <t>HERITAGE GROVE BLDG 14</t>
  </si>
  <si>
    <t>1939 HERITAGE GROVE CIR</t>
  </si>
  <si>
    <t>3110</t>
  </si>
  <si>
    <t>HERITAGE GROVE BLDG 10.5 - PEACOCK HALL</t>
  </si>
  <si>
    <t>3367</t>
  </si>
  <si>
    <t>MISSION ROAD - AVIARY</t>
  </si>
  <si>
    <t>3368</t>
  </si>
  <si>
    <t>3401</t>
  </si>
  <si>
    <t>COMMONWEALTH - RESEARCH'S ENTREPRENEURIAL BUILDING</t>
  </si>
  <si>
    <t>3000 COMMONWEALTH BLVD</t>
  </si>
  <si>
    <t>3402</t>
  </si>
  <si>
    <t>COMMONWEALTH - RESEARCH COMPLEX</t>
  </si>
  <si>
    <t>3403</t>
  </si>
  <si>
    <t>COMMONWEALTH - MARYLAND BUILDING</t>
  </si>
  <si>
    <t>2139 MARYLAND CIR</t>
  </si>
  <si>
    <t>3801</t>
  </si>
  <si>
    <t>FACILITY FOR ARTS RESEARCH</t>
  </si>
  <si>
    <t>3216 SESSIONS ROAD</t>
  </si>
  <si>
    <t>4000</t>
  </si>
  <si>
    <t>CAGE WASH FACILITY</t>
  </si>
  <si>
    <t>315 STADIUM DR</t>
  </si>
  <si>
    <t>COLLEGE OF MEDICINE - THRASHER BUILDING</t>
  </si>
  <si>
    <t>1115 W CALL ST</t>
  </si>
  <si>
    <t>COLLEGE OF MEDICINE - RESEARCH BUILDING</t>
  </si>
  <si>
    <t>4003</t>
  </si>
  <si>
    <t>COLLEGE OF MEDICINE - PEADEN AUDITORIUM</t>
  </si>
  <si>
    <t>PSYCHOLOGY DEPARTMENT BUILDING</t>
  </si>
  <si>
    <t>1107 W CALL ST</t>
  </si>
  <si>
    <t>4005</t>
  </si>
  <si>
    <t>PSYCHOLOGY DEPARTMENT AUDITORIUM</t>
  </si>
  <si>
    <t>PARKING GARAGE #3 - SPIRIT WAY</t>
  </si>
  <si>
    <t>1122 SPIRIT WAY</t>
  </si>
  <si>
    <t>KING LIFE SCIENCE BUILDING</t>
  </si>
  <si>
    <t>319 STADIUM DR</t>
  </si>
  <si>
    <t>CHEMICAL SCIENCE LABORATORIES</t>
  </si>
  <si>
    <t>102 VARSITY WAY</t>
  </si>
  <si>
    <t>CLASSROOM BUILDING (HCB)</t>
  </si>
  <si>
    <t>989 LEARNING WAY</t>
  </si>
  <si>
    <t>EOAS BUILDING</t>
  </si>
  <si>
    <t>1011 ACADEMIC WAY</t>
  </si>
  <si>
    <t>DUNLAP SUCCESS CENTER</t>
  </si>
  <si>
    <t>100 S WOODWARD AVE</t>
  </si>
  <si>
    <t>4012</t>
  </si>
  <si>
    <t>PRESIDENT'S HOUSE</t>
  </si>
  <si>
    <t>1000 W TENNESSEE ST</t>
  </si>
  <si>
    <t>SATELLITE UTILITIES PLANT 2</t>
  </si>
  <si>
    <t>115 VARSITY WAY</t>
  </si>
  <si>
    <t>PARKING GARAGE #4 - CALL ST</t>
  </si>
  <si>
    <t>504 W CALL ST</t>
  </si>
  <si>
    <t>4016</t>
  </si>
  <si>
    <t>SPECIAL EVENTS STORAGE</t>
  </si>
  <si>
    <t>WILDWOOD HALLS 1</t>
  </si>
  <si>
    <t>938 W JEFFERSON ST</t>
  </si>
  <si>
    <t>WILDWOOD HALLS 2</t>
  </si>
  <si>
    <t>202 VARSITY DR</t>
  </si>
  <si>
    <t>945 LEARNING WAY</t>
  </si>
  <si>
    <t>DEGRAFF HALL EAST</t>
  </si>
  <si>
    <t>808 W TENNESSEE ST</t>
  </si>
  <si>
    <t>DEGRAFF HALL WEST</t>
  </si>
  <si>
    <t>810 W TENNESSEE ST</t>
  </si>
  <si>
    <t>PARKING GARAGE #5 - ST AUGUSTINE ST</t>
  </si>
  <si>
    <t>501 S COPELAND ST</t>
  </si>
  <si>
    <t>4026</t>
  </si>
  <si>
    <t>FOOD SERVICES FACILITY - NOT CONSTRUCTED</t>
  </si>
  <si>
    <t>4027</t>
  </si>
  <si>
    <t>ALPHA DELTA PI PAVILION</t>
  </si>
  <si>
    <t>713 UNIVERSITY WAY</t>
  </si>
  <si>
    <t>4028</t>
  </si>
  <si>
    <t>PARKING GARAGE #6 - W PENSACOLA ST</t>
  </si>
  <si>
    <t>410 WALKER ST</t>
  </si>
  <si>
    <t>HONORS SCHOLARS &amp; FELLOWS</t>
  </si>
  <si>
    <t>127 HONORS WAY</t>
  </si>
  <si>
    <t>COBURN WELLNESS CENTER</t>
  </si>
  <si>
    <t>960 LEARNING WAY</t>
  </si>
  <si>
    <t>THE GLOBE</t>
  </si>
  <si>
    <t>110 S WOODWARD AVE</t>
  </si>
  <si>
    <t>4032</t>
  </si>
  <si>
    <t>WOODWARD &amp; ST. AUGUSTINE STARBUCKS - NOT CONSTRUCTED</t>
  </si>
  <si>
    <t>505 S WOODWARD ST</t>
  </si>
  <si>
    <t>4033</t>
  </si>
  <si>
    <t>CHILD DEVELOPMENT CENTER</t>
  </si>
  <si>
    <t>612 S COPELAND ST</t>
  </si>
  <si>
    <t>4034</t>
  </si>
  <si>
    <t>BILL'S BOOKSTORE</t>
  </si>
  <si>
    <t>111 S COPELAND ST</t>
  </si>
  <si>
    <t>4039</t>
  </si>
  <si>
    <t>VETERANS LEGACY CENTER</t>
  </si>
  <si>
    <t>UNKNOWN</t>
  </si>
  <si>
    <t>4040</t>
  </si>
  <si>
    <t>COLLEGE OF LAW - ADVOCACY CENTER</t>
  </si>
  <si>
    <t>301 S M L KING JR BLVD</t>
  </si>
  <si>
    <t>4041</t>
  </si>
  <si>
    <t>WARREN BLDG.</t>
  </si>
  <si>
    <t>201 W BLOXHAM ST</t>
  </si>
  <si>
    <t>4042</t>
  </si>
  <si>
    <t>WINCHESTER BLDG.</t>
  </si>
  <si>
    <t>305 BLOUNT ST</t>
  </si>
  <si>
    <t>WINCHESTER BLDG.- CHANGED SITE</t>
  </si>
  <si>
    <t>4043</t>
  </si>
  <si>
    <t>C.C. - BLOXHAM ANNEX A</t>
  </si>
  <si>
    <t>319 E GAINES ST</t>
  </si>
  <si>
    <t>4044</t>
  </si>
  <si>
    <t>C.C. - BLOXHAM ANNEX B</t>
  </si>
  <si>
    <t>309 E GAINES ST</t>
  </si>
  <si>
    <t>4045</t>
  </si>
  <si>
    <t>C.C. - BLOXHAM ANNEX C</t>
  </si>
  <si>
    <t>325 E GAINES ST</t>
  </si>
  <si>
    <t>4046</t>
  </si>
  <si>
    <t>C.C. - FIRESTONE BLDG</t>
  </si>
  <si>
    <t>401 E GAINES ST</t>
  </si>
  <si>
    <t>4047</t>
  </si>
  <si>
    <t>C.C. - FIRESTONE ANNEX</t>
  </si>
  <si>
    <t>401 E BLOXHAM ST</t>
  </si>
  <si>
    <t>4048</t>
  </si>
  <si>
    <t>C.C. - FIRESTONE UTILITIES</t>
  </si>
  <si>
    <t>4049</t>
  </si>
  <si>
    <t>C.C. - CHAPMAN BLDG</t>
  </si>
  <si>
    <t>813 S GADSDEN ST</t>
  </si>
  <si>
    <t>4050</t>
  </si>
  <si>
    <t>C.C. - DOUGLAS BUILDING</t>
  </si>
  <si>
    <t>1005 S ML KING BLVD</t>
  </si>
  <si>
    <t>DORMAN HALL</t>
  </si>
  <si>
    <t>101 S WOODWARD AVE</t>
  </si>
  <si>
    <t>DEVINEY HALL</t>
  </si>
  <si>
    <t>111 S WOODWARD AVE</t>
  </si>
  <si>
    <t>AZALEA HALL</t>
  </si>
  <si>
    <t>824 W JEFFERSON ST</t>
  </si>
  <si>
    <t>MAGNOLIA HALL</t>
  </si>
  <si>
    <t>802 UNIVERSITY WAY</t>
  </si>
  <si>
    <t>4070</t>
  </si>
  <si>
    <t>CHIEFTAN GREEN APARTMENTS</t>
  </si>
  <si>
    <t>319 CONRADI ST</t>
  </si>
  <si>
    <t>4076</t>
  </si>
  <si>
    <t>TANNER EQUIPMENT SHED</t>
  </si>
  <si>
    <t>4077</t>
  </si>
  <si>
    <t>MAINTENANCE GAS PUMPS</t>
  </si>
  <si>
    <t>4078</t>
  </si>
  <si>
    <t>MAINTENANCE SHED 1</t>
  </si>
  <si>
    <t>4079</t>
  </si>
  <si>
    <t>MAINTENANCE SHED 2</t>
  </si>
  <si>
    <t>4080</t>
  </si>
  <si>
    <t>MAINTENANCE SHED 3</t>
  </si>
  <si>
    <t>4088</t>
  </si>
  <si>
    <t>CIVIC CTR. BAT HOUSE</t>
  </si>
  <si>
    <t>DUNLAP PRACTICE FACILITY</t>
  </si>
  <si>
    <t>389 STADIUM DR</t>
  </si>
  <si>
    <t>4091</t>
  </si>
  <si>
    <t>PRACTICE FIELDS TOWER</t>
  </si>
  <si>
    <t>4092</t>
  </si>
  <si>
    <t>SAND VOLLEYBALL STORAGE BUILDING</t>
  </si>
  <si>
    <t>1110 SPIRIT WAY</t>
  </si>
  <si>
    <t>4093</t>
  </si>
  <si>
    <t>SAND VOLLEYBALL BUILDING</t>
  </si>
  <si>
    <t>4094</t>
  </si>
  <si>
    <t>FOOTBALL OPERATIONS FACILITY</t>
  </si>
  <si>
    <t>391 STADIUM DRIVE</t>
  </si>
  <si>
    <t>4095</t>
  </si>
  <si>
    <t>TRACK STORAGE FACILITY</t>
  </si>
  <si>
    <t>4104</t>
  </si>
  <si>
    <t>PSYCHOLOGY-COLLEGE OF MEDICINE UTILITIES BUILDING</t>
  </si>
  <si>
    <t>4114</t>
  </si>
  <si>
    <t>KEMPER LAB (OGZEB)</t>
  </si>
  <si>
    <t>1035 ATOMIC WAY</t>
  </si>
  <si>
    <t>4115</t>
  </si>
  <si>
    <t>BASEBALL CAMERA TOWER</t>
  </si>
  <si>
    <t>CHIEFTAN WAY</t>
  </si>
  <si>
    <t>4117</t>
  </si>
  <si>
    <t>TENT TRAILER</t>
  </si>
  <si>
    <t>268 CHIEFTAN WAY</t>
  </si>
  <si>
    <t>4130</t>
  </si>
  <si>
    <t>GATE CONTROL BOOTH - WELLNESS CENTER</t>
  </si>
  <si>
    <t>LEARNING WAY</t>
  </si>
  <si>
    <t>4190</t>
  </si>
  <si>
    <t>VENDING HUT - UNION</t>
  </si>
  <si>
    <t>CALL PEDESTRIAN WAY AT UNION</t>
  </si>
  <si>
    <t>4191</t>
  </si>
  <si>
    <t>VENDING HUT - CHIEFTAN WAY</t>
  </si>
  <si>
    <t>CHIEFTAN WAY AND CALL STREET</t>
  </si>
  <si>
    <t>4192</t>
  </si>
  <si>
    <t>VENDING HUT - SALLEY</t>
  </si>
  <si>
    <t>CALL STREET</t>
  </si>
  <si>
    <t>4193</t>
  </si>
  <si>
    <t>KIOSK - MURPHREE &amp; CALL</t>
  </si>
  <si>
    <t>4223</t>
  </si>
  <si>
    <t>GARNET-N-GO</t>
  </si>
  <si>
    <t>284 CHAMPIONS WAY</t>
  </si>
  <si>
    <t>4225</t>
  </si>
  <si>
    <t>BUS STOP - UNIVERSITY CENTER</t>
  </si>
  <si>
    <t>292 CHAMPIONS WAY</t>
  </si>
  <si>
    <t>4240</t>
  </si>
  <si>
    <t>WHITCOMB FACILITY (BAND)</t>
  </si>
  <si>
    <t>122 VARSITY WAY</t>
  </si>
  <si>
    <t>4241</t>
  </si>
  <si>
    <t>CAMPUS GARDEN SHED</t>
  </si>
  <si>
    <t>211 VARSITY DR</t>
  </si>
  <si>
    <t>4242</t>
  </si>
  <si>
    <t>CAMPUS GARDEN PAVILION</t>
  </si>
  <si>
    <t>4249</t>
  </si>
  <si>
    <t>ZONE 3 MAINTENANCE STORAGE</t>
  </si>
  <si>
    <t>4255</t>
  </si>
  <si>
    <t>GREENE-LEWIS HOUSE</t>
  </si>
  <si>
    <t>535 W COLLEGE AVE</t>
  </si>
  <si>
    <t>4385</t>
  </si>
  <si>
    <t>SOCCER STORAGE FACILITY</t>
  </si>
  <si>
    <t>4386</t>
  </si>
  <si>
    <t>SOCCER AND SOFTBALL STORAGE FACILITY</t>
  </si>
  <si>
    <t>4390</t>
  </si>
  <si>
    <t>SOCCER CAMERA TOWER</t>
  </si>
  <si>
    <t>STADIUM DRIVE</t>
  </si>
  <si>
    <t>4391</t>
  </si>
  <si>
    <t>SOFTBALL CAMERA TOWER</t>
  </si>
  <si>
    <t>SPIRIT WAY</t>
  </si>
  <si>
    <t>4392</t>
  </si>
  <si>
    <t>SOFTBALL SHADE STRUCTURE</t>
  </si>
  <si>
    <t>4400</t>
  </si>
  <si>
    <t>PIMS - MODULAR UNIT 1</t>
  </si>
  <si>
    <t>W.CALL &amp; STADIUM DR</t>
  </si>
  <si>
    <t>4408</t>
  </si>
  <si>
    <t>PELLETIZER BUILDING - NOT CONSTRUCTED</t>
  </si>
  <si>
    <t>4433</t>
  </si>
  <si>
    <t>921 W JEFFERSON ST</t>
  </si>
  <si>
    <t>4446</t>
  </si>
  <si>
    <t>WESTSIDE COURTS PAVILION</t>
  </si>
  <si>
    <t>1159 HULL DR.</t>
  </si>
  <si>
    <t>4452</t>
  </si>
  <si>
    <t>CARNAGHI ARTS BUILDING B - NOT CONSTRUCTED</t>
  </si>
  <si>
    <t>2214 BELLE VUE WAY</t>
  </si>
  <si>
    <t>4453</t>
  </si>
  <si>
    <t>CARNAGHI ARTS BUILDING C - NOT CONSTRUCTED</t>
  </si>
  <si>
    <t>4490</t>
  </si>
  <si>
    <t>LABOR AND CONSTRUCTION STORAGE</t>
  </si>
  <si>
    <t>4497</t>
  </si>
  <si>
    <t>CARNAGHI ARTS BUILDING A - NOT CONSTRUCTED</t>
  </si>
  <si>
    <t>4498</t>
  </si>
  <si>
    <t>CARNAGHI ARTS BUILDING B</t>
  </si>
  <si>
    <t>4499</t>
  </si>
  <si>
    <t>4500</t>
  </si>
  <si>
    <t>CARNAGHI ARTS BUILDING</t>
  </si>
  <si>
    <t>4501</t>
  </si>
  <si>
    <t>RECYCLING CTR.- BLDG.1</t>
  </si>
  <si>
    <t>1238 CRATE DR</t>
  </si>
  <si>
    <t>4502</t>
  </si>
  <si>
    <t>RECYCLING CTR.- BLDG.2</t>
  </si>
  <si>
    <t>1235 AIRPORT DR</t>
  </si>
  <si>
    <t>4503</t>
  </si>
  <si>
    <t>RECYCLING CTR.- BLDG.3</t>
  </si>
  <si>
    <t>1237 AIRPORT DR</t>
  </si>
  <si>
    <t>4504</t>
  </si>
  <si>
    <t>RECYCLING CTR.- BLDG.4</t>
  </si>
  <si>
    <t>1241 AIRPORT DR</t>
  </si>
  <si>
    <t>4505</t>
  </si>
  <si>
    <t>FACILITIES WAREHOUSE</t>
  </si>
  <si>
    <t>1207 EPPES DR</t>
  </si>
  <si>
    <t>4507</t>
  </si>
  <si>
    <t>ACADEMIC SUPPORT FACILITY</t>
  </si>
  <si>
    <t>LAKE BRADFORD RD</t>
  </si>
  <si>
    <t>4540</t>
  </si>
  <si>
    <t>LEGACY HALL (COLLEGE OF BUSINESS)</t>
  </si>
  <si>
    <t>402 W GAINES ST</t>
  </si>
  <si>
    <t>4546</t>
  </si>
  <si>
    <t>TUCKER CIVIC CENTER</t>
  </si>
  <si>
    <t>4551</t>
  </si>
  <si>
    <t>CARNAGHI ARTS BUILDING A</t>
  </si>
  <si>
    <t>4552</t>
  </si>
  <si>
    <t>4553</t>
  </si>
  <si>
    <t>CARNAGHI ARTS BUILDING C</t>
  </si>
  <si>
    <t>4901</t>
  </si>
  <si>
    <t>LEASE - 2008:101 - UNIT 1</t>
  </si>
  <si>
    <t>805 W MADISON ST</t>
  </si>
  <si>
    <t>4902</t>
  </si>
  <si>
    <t>LEASE - 2008:101 - UNIT 2</t>
  </si>
  <si>
    <t>809 W MADISON ST</t>
  </si>
  <si>
    <t>4903</t>
  </si>
  <si>
    <t>LEASE - 2008:101 - UNIT 3</t>
  </si>
  <si>
    <t>811 W MADISON ST</t>
  </si>
  <si>
    <t>4904</t>
  </si>
  <si>
    <t>LEASE - 2008:101 - UNIT 4</t>
  </si>
  <si>
    <t>813 W MADISON ST</t>
  </si>
  <si>
    <t>4905</t>
  </si>
  <si>
    <t>LEASE - 2008:101 - UNIT 5</t>
  </si>
  <si>
    <t>815 W MADISON ST</t>
  </si>
  <si>
    <t>4973</t>
  </si>
  <si>
    <t>FSU FOUNDATION APARTMENT BUILDING</t>
  </si>
  <si>
    <t>325 CONRADI ST</t>
  </si>
  <si>
    <t>4974</t>
  </si>
  <si>
    <t>UPS STORE</t>
  </si>
  <si>
    <t>4975</t>
  </si>
  <si>
    <t>CCF HOUSE 2</t>
  </si>
  <si>
    <t>520 WEST COLLEGE</t>
  </si>
  <si>
    <t>4976</t>
  </si>
  <si>
    <t>CCF HOUSE 1</t>
  </si>
  <si>
    <t>522 WEST COLLEGE</t>
  </si>
  <si>
    <t>4977</t>
  </si>
  <si>
    <t>CCF HOUSE</t>
  </si>
  <si>
    <t>524 WEST COLLEGE</t>
  </si>
  <si>
    <t>4978</t>
  </si>
  <si>
    <t>SIGMA NU</t>
  </si>
  <si>
    <t>530 W COLLEGE</t>
  </si>
  <si>
    <t>4979</t>
  </si>
  <si>
    <t>SIGMA NU OUTBUILDING</t>
  </si>
  <si>
    <t>530 W COLLEGE AVE</t>
  </si>
  <si>
    <t>4980</t>
  </si>
  <si>
    <t>BUILDING 1 DEMOLITION.</t>
  </si>
  <si>
    <t>703 RAILROAD AVE</t>
  </si>
  <si>
    <t>4981</t>
  </si>
  <si>
    <t>BUILDING 2 DEMOLITION.</t>
  </si>
  <si>
    <t>707 RAILROAD AVE</t>
  </si>
  <si>
    <t>4982</t>
  </si>
  <si>
    <t>BUILDING 3 DEMOLITION.</t>
  </si>
  <si>
    <t>711 RAILROAD AVE</t>
  </si>
  <si>
    <t>4983</t>
  </si>
  <si>
    <t>OLD HATTIES UPHOLSTERY</t>
  </si>
  <si>
    <t>4984</t>
  </si>
  <si>
    <t>BB BUILDING</t>
  </si>
  <si>
    <t>426 DUNWOODY ST</t>
  </si>
  <si>
    <t>4985</t>
  </si>
  <si>
    <t>OSCEOLA DUPLEX - DUNWOODY</t>
  </si>
  <si>
    <t>402-404 DUNWOODY ST</t>
  </si>
  <si>
    <t>4986</t>
  </si>
  <si>
    <t>PALM COURT</t>
  </si>
  <si>
    <t>537 PALM CT</t>
  </si>
  <si>
    <t>4987</t>
  </si>
  <si>
    <t>541 PALM COURT</t>
  </si>
  <si>
    <t>4988</t>
  </si>
  <si>
    <t>541A PALM CT</t>
  </si>
  <si>
    <t>4989</t>
  </si>
  <si>
    <t>547 PALM COURT</t>
  </si>
  <si>
    <t>4990</t>
  </si>
  <si>
    <t>OLD KAPPA SIGMA HOUSE</t>
  </si>
  <si>
    <t>112 S WOODWARD</t>
  </si>
  <si>
    <t>4991</t>
  </si>
  <si>
    <t>921 W. JEFFERSON (KAPPA ALPHA)</t>
  </si>
  <si>
    <t>921 W. JEFFERSON ST</t>
  </si>
  <si>
    <t>4992</t>
  </si>
  <si>
    <t>TKE HOUSE</t>
  </si>
  <si>
    <t>916 W COLLEGE AVE</t>
  </si>
  <si>
    <t>4993</t>
  </si>
  <si>
    <t>504 MURPHREE ST</t>
  </si>
  <si>
    <t>4994</t>
  </si>
  <si>
    <t>508 MURPHREE ST</t>
  </si>
  <si>
    <t>4995</t>
  </si>
  <si>
    <t>514 MURPHREE ST</t>
  </si>
  <si>
    <t>4996</t>
  </si>
  <si>
    <t>520 MURPHREE ST</t>
  </si>
  <si>
    <t>4997</t>
  </si>
  <si>
    <t>526 MURPHREE ST</t>
  </si>
  <si>
    <t>4998</t>
  </si>
  <si>
    <t>FIJI HOUSE</t>
  </si>
  <si>
    <t>526 W PENSACOLA ST</t>
  </si>
  <si>
    <t>5045</t>
  </si>
  <si>
    <t>ENGINEERING - SHED 1</t>
  </si>
  <si>
    <t>5405</t>
  </si>
  <si>
    <t>ENGINEERING - PORTABLE 405</t>
  </si>
  <si>
    <t>5406</t>
  </si>
  <si>
    <t>ENGINEERING - PORTABLE 406</t>
  </si>
  <si>
    <t>5407</t>
  </si>
  <si>
    <t>ENGINEERING - PORTABLE 407</t>
  </si>
  <si>
    <t>5408</t>
  </si>
  <si>
    <t>ENGINEERING - PORTABLE 408</t>
  </si>
  <si>
    <t>5410</t>
  </si>
  <si>
    <t>ENGINEERING - PORTABLE 410</t>
  </si>
  <si>
    <t>5411</t>
  </si>
  <si>
    <t>ENGINEERING - PORTABLE 411</t>
  </si>
  <si>
    <t>5412</t>
  </si>
  <si>
    <t>ENGINEERING - PORTABLE 412</t>
  </si>
  <si>
    <t>5414</t>
  </si>
  <si>
    <t>ENGINEERING - PORTABLE 414</t>
  </si>
  <si>
    <t>5415</t>
  </si>
  <si>
    <t>ENGINEERING - PORTABLE 415</t>
  </si>
  <si>
    <t>5416</t>
  </si>
  <si>
    <t>ENGINEERING - PORTABLE 416</t>
  </si>
  <si>
    <t>5417</t>
  </si>
  <si>
    <t>ENGINEERING - PORTABLE 1</t>
  </si>
  <si>
    <t>5418</t>
  </si>
  <si>
    <t>ENGINEERING - PORTABLE 2</t>
  </si>
  <si>
    <t>5420</t>
  </si>
  <si>
    <t>ENGINEERING - MATERIALS STORAGE</t>
  </si>
  <si>
    <t>6000</t>
  </si>
  <si>
    <t>WESTVIEW PLAZA I</t>
  </si>
  <si>
    <t>SUITE 211, WESTVIEW PLAZA I</t>
  </si>
  <si>
    <t>6001</t>
  </si>
  <si>
    <t>COLLEGE OF MEDICINE - OB-GYN CLINIC</t>
  </si>
  <si>
    <t>5045 CARPENTER CREEK DRIVE</t>
  </si>
  <si>
    <t>6002</t>
  </si>
  <si>
    <t>SUCCESS LANE BUILDING</t>
  </si>
  <si>
    <t>4371 SUCCESS LN</t>
  </si>
  <si>
    <t>6003</t>
  </si>
  <si>
    <t>SEMORAN BLVD BUILDING</t>
  </si>
  <si>
    <t>5449 S SEMORAN BLVD</t>
  </si>
  <si>
    <t>6004</t>
  </si>
  <si>
    <t>COLLEGE BLVD BUILDING</t>
  </si>
  <si>
    <t>100 COLLEGE BLVD</t>
  </si>
  <si>
    <t>6005</t>
  </si>
  <si>
    <t>GABLES EXECUTIVE OFFICES (2010:102 - LSI)</t>
  </si>
  <si>
    <t>2655 LEJEUNE RD</t>
  </si>
  <si>
    <t>6006</t>
  </si>
  <si>
    <t>CITY CENTRE BUILDING (2009:104 FCPM)</t>
  </si>
  <si>
    <t>6007</t>
  </si>
  <si>
    <t>LIBERTY SQUARE BUILDING (2020:103 - CTR. AUTISM , CARD)</t>
  </si>
  <si>
    <t>6008</t>
  </si>
  <si>
    <t>COM - ORLANDO REGIONAL MEDICAL FACILITY (2020:107)</t>
  </si>
  <si>
    <t>250 E COLONIAL DR</t>
  </si>
  <si>
    <t>6009</t>
  </si>
  <si>
    <t>BAYOU BLVD BUILDING</t>
  </si>
  <si>
    <t>5154 BAYOU BLVD</t>
  </si>
  <si>
    <t>6010</t>
  </si>
  <si>
    <t>COLLEGE OF MEDICINE - SARASOTA REGIONAL MEDICAL FACILITY</t>
  </si>
  <si>
    <t>201 COCOANUT AVE</t>
  </si>
  <si>
    <t>CONSTANT FRIENDSHIP BLVD. BLDG</t>
  </si>
  <si>
    <t>410 CONSTANT FRIENDSHIP BLVD.</t>
  </si>
  <si>
    <t>6011</t>
  </si>
  <si>
    <t>WEST BLVD BUILDING</t>
  </si>
  <si>
    <t>753 WEST BLVD</t>
  </si>
  <si>
    <t>6012</t>
  </si>
  <si>
    <t>CAPITOL STREET BUILDING</t>
  </si>
  <si>
    <t>400/444 N CAPITOL ST NW</t>
  </si>
  <si>
    <t>6013</t>
  </si>
  <si>
    <t>SAMPLE ROAD BUILDING</t>
  </si>
  <si>
    <t>10191 W SAMPLE RD</t>
  </si>
  <si>
    <t>6014</t>
  </si>
  <si>
    <t>MARYWEATHER LANE BUILDING</t>
  </si>
  <si>
    <t>3807 MARYWEATHER LN</t>
  </si>
  <si>
    <t>6015</t>
  </si>
  <si>
    <t>BROGAN MUSEUM</t>
  </si>
  <si>
    <t>300 W PENSACOLA ST</t>
  </si>
  <si>
    <t>6016</t>
  </si>
  <si>
    <t>WESTSIDE MINI STORAGE</t>
  </si>
  <si>
    <t>106 BLOUNTSTOWN HWY</t>
  </si>
  <si>
    <t>6017</t>
  </si>
  <si>
    <t>WHISPERING WOODS CENTER BLDG 2</t>
  </si>
  <si>
    <t>7451 WILES RD</t>
  </si>
  <si>
    <t>6018</t>
  </si>
  <si>
    <t>OAKLAND COMMERCE CENTER</t>
  </si>
  <si>
    <t>3411 N POWERLINE RD</t>
  </si>
  <si>
    <t>6019</t>
  </si>
  <si>
    <t>LEASE - REQUEST 10022 - LSI - 186000</t>
  </si>
  <si>
    <t>8800 133RD AVE N</t>
  </si>
  <si>
    <t>6020</t>
  </si>
  <si>
    <t>COM - AUTISM INSTITUTE (2016:105)</t>
  </si>
  <si>
    <t>2312 KILLEARN CENTER BLVD</t>
  </si>
  <si>
    <t>6021</t>
  </si>
  <si>
    <t>AUTISM INSTITUTE</t>
  </si>
  <si>
    <t>2311 KILLEARN CENTER BLVD</t>
  </si>
  <si>
    <t>6022</t>
  </si>
  <si>
    <t>COM - PENSACOLA REGIONAL MEDICAL FACILITY (UWF BLDG)</t>
  </si>
  <si>
    <t>1000 UNIVERSITY PARKWAY</t>
  </si>
  <si>
    <t>6023</t>
  </si>
  <si>
    <t>COB - JIM MORAN INSTITUTE (2016:101)</t>
  </si>
  <si>
    <t>1401 E BROWARD BLVD</t>
  </si>
  <si>
    <t>6024</t>
  </si>
  <si>
    <t>GOODLETTE ROAD BUILDING</t>
  </si>
  <si>
    <t>671 GOODLETTE RD N STE 140</t>
  </si>
  <si>
    <t>6025</t>
  </si>
  <si>
    <t>ARLINGTON BUILDING (2016:110 - SOCIAL WORK)</t>
  </si>
  <si>
    <t>5920 ARLINGTON EXPRESSWAY</t>
  </si>
  <si>
    <t>6026</t>
  </si>
  <si>
    <t>COLLEGE ROAD BUILDING</t>
  </si>
  <si>
    <t>3001 SW COLLEGE RD</t>
  </si>
  <si>
    <t>6027</t>
  </si>
  <si>
    <t>HAUSER RESIDENCE</t>
  </si>
  <si>
    <t>12242 OLIVE JONES ROAD</t>
  </si>
  <si>
    <t>6028</t>
  </si>
  <si>
    <t>SCHMEE RESIDENCE</t>
  </si>
  <si>
    <t>255 EVERNIA ST</t>
  </si>
  <si>
    <t>6029</t>
  </si>
  <si>
    <t>CARBALLO-FLORES RESIDENCE</t>
  </si>
  <si>
    <t>11328 ASHBORO DR</t>
  </si>
  <si>
    <t>6030</t>
  </si>
  <si>
    <t>LAFAYETTE BUILDING 1339 (1996:102 - CPEI)</t>
  </si>
  <si>
    <t>1339 E LAFAYETTE ST</t>
  </si>
  <si>
    <t>6031</t>
  </si>
  <si>
    <t>LAFAYETTE BUILDING 1331 (2015:108 - CPEI)</t>
  </si>
  <si>
    <t>6033</t>
  </si>
  <si>
    <t>TALLAHASSEE REGIONAL MEDICAL SCHOOL CAMPUS</t>
  </si>
  <si>
    <t>6034</t>
  </si>
  <si>
    <t>MONTICELLO SQUARE (2011:111 - FANI)</t>
  </si>
  <si>
    <t>6035</t>
  </si>
  <si>
    <t>KERRY FOREST PKWY BUILDING</t>
  </si>
  <si>
    <t>6036</t>
  </si>
  <si>
    <t>MICCOSUKEE COMMONS</t>
  </si>
  <si>
    <t>6037</t>
  </si>
  <si>
    <t>QUINCY CENTER</t>
  </si>
  <si>
    <t>6038</t>
  </si>
  <si>
    <t>DIXIE DRIVE BUILDING</t>
  </si>
  <si>
    <t>5625 DIXIE DRIVE</t>
  </si>
  <si>
    <t>6039</t>
  </si>
  <si>
    <t>COMMERCIAL DRIVE BUILDING</t>
  </si>
  <si>
    <t>6040</t>
  </si>
  <si>
    <t>QUADRANT 1 (2017:104 - JMI)</t>
  </si>
  <si>
    <t>4651 SALISBURY ROAD</t>
  </si>
  <si>
    <t>RINGLING TALLEVAST WAREHOUSE</t>
  </si>
  <si>
    <t>500 TALLEVAST ROAD</t>
  </si>
  <si>
    <t>LEASE# 2019:104</t>
  </si>
  <si>
    <t>2911 ROBERTS AVE</t>
  </si>
  <si>
    <t>6041</t>
  </si>
  <si>
    <t>ALUMNI CENTER SIGN (2013:500 - CITY R-O-W)</t>
  </si>
  <si>
    <t>W TENNESSEE ST</t>
  </si>
  <si>
    <t>6042</t>
  </si>
  <si>
    <t>TALLEVAST WAREHOUSE (2019:113 - RINGLING WHRS)</t>
  </si>
  <si>
    <t>6043</t>
  </si>
  <si>
    <t>AUTISM INSTITUTE TANIC DR BLDG 1</t>
  </si>
  <si>
    <t>26837 TANIC DRIVE</t>
  </si>
  <si>
    <t>6044</t>
  </si>
  <si>
    <t>AUTISM INSTITUTE TANIC DR BLDG 2</t>
  </si>
  <si>
    <t>4302 HENDERSON BLVD</t>
  </si>
  <si>
    <t>6045</t>
  </si>
  <si>
    <t>PARKING DECK (2018:105 - FSU FOUNDATION)</t>
  </si>
  <si>
    <t>209 EAST PARK AVENUE</t>
  </si>
  <si>
    <t>6046</t>
  </si>
  <si>
    <t>COMMONWEALTH STORAGE FACILITIES (2010:115 - MAG LAB)</t>
  </si>
  <si>
    <t>1531 COMMONWEALTH BUSINESS DR</t>
  </si>
  <si>
    <t>6047</t>
  </si>
  <si>
    <t>COM - FT. PIERCE REGIONAL MEDICAL FACILITY (2006:900)</t>
  </si>
  <si>
    <t>2498 S 35TH ST</t>
  </si>
  <si>
    <t>6048</t>
  </si>
  <si>
    <t>COM - DAYTONA STATE COLLEGE - MCKINNON HALL (2006:901)</t>
  </si>
  <si>
    <t>6049</t>
  </si>
  <si>
    <t>LANZA RESIDENCE</t>
  </si>
  <si>
    <t>1317  N ATLANTIC AVE</t>
  </si>
  <si>
    <t>6050</t>
  </si>
  <si>
    <t>EXTRA SPACE STORAGE</t>
  </si>
  <si>
    <t>6051</t>
  </si>
  <si>
    <t>FORUM CORPORATE PARKWAY BLDG</t>
  </si>
  <si>
    <t>9160 FORUM CORPORATE PARKWAY</t>
  </si>
  <si>
    <t>6052</t>
  </si>
  <si>
    <t>ODYSSEY  BUILDING (AUTISM)</t>
  </si>
  <si>
    <t>5215 W LAUREL STREET</t>
  </si>
  <si>
    <t>6053</t>
  </si>
  <si>
    <t>MILLENIA LAKES BUILDING (2018:109 - LSI)</t>
  </si>
  <si>
    <t>5323 MILLENIA LAKES BLVD.</t>
  </si>
  <si>
    <t>6054</t>
  </si>
  <si>
    <t>CREIGHTON/BAYOU BLDG. (2018:106 - AUTISM INSTITUTE)</t>
  </si>
  <si>
    <t>4900 BAYOU BLVD</t>
  </si>
  <si>
    <t>6055</t>
  </si>
  <si>
    <t>MURFREESBORO PIKE BUILDING</t>
  </si>
  <si>
    <t>900 MURFREESBORO PIKE</t>
  </si>
  <si>
    <t>6056</t>
  </si>
  <si>
    <t>MISSOURI AVE BLDG</t>
  </si>
  <si>
    <t>1225 MISSOURI AVE N</t>
  </si>
  <si>
    <t>6057</t>
  </si>
  <si>
    <t>HARDEN BLVD BLDG</t>
  </si>
  <si>
    <t>2190 HARDEN BLVD</t>
  </si>
  <si>
    <t>6058</t>
  </si>
  <si>
    <t>FT. PIERCE REGIONAL MEDICAL FACILITY</t>
  </si>
  <si>
    <t>6060</t>
  </si>
  <si>
    <t>MADISON ST. BLDG</t>
  </si>
  <si>
    <t>805 W. MADISON ST</t>
  </si>
  <si>
    <t>6061</t>
  </si>
  <si>
    <t>DIAZ RESIDENCE</t>
  </si>
  <si>
    <t>5452E MICHIGAN ST</t>
  </si>
  <si>
    <t>6062</t>
  </si>
  <si>
    <t>DELEVOE RESIDENCE</t>
  </si>
  <si>
    <t>739 SW 4TH TERRACE</t>
  </si>
  <si>
    <t>6063</t>
  </si>
  <si>
    <t>AMICK RESIDENCE</t>
  </si>
  <si>
    <t>54 EDGEWOOD DR</t>
  </si>
  <si>
    <t>6064</t>
  </si>
  <si>
    <t>BETTER BUSINESS BUREAU OF PALM BEACH CO., INC (2019:103 - JMI)</t>
  </si>
  <si>
    <t>4411 BEACON CIRCLE</t>
  </si>
  <si>
    <t>6065</t>
  </si>
  <si>
    <t>200 W. COLLEGE AVE.</t>
  </si>
  <si>
    <t>6066</t>
  </si>
  <si>
    <t>COM - SARASOTA REGIONAL CAMPUS (2019:161)</t>
  </si>
  <si>
    <t>5590 BEE RIDGE RD</t>
  </si>
  <si>
    <t>6067</t>
  </si>
  <si>
    <t>THE STORAGE CENTER 2</t>
  </si>
  <si>
    <t>3110 APALACHEE PARKWAY</t>
  </si>
  <si>
    <t>6068</t>
  </si>
  <si>
    <t>COM - FLORIDA MEDICAL PRACTICE PLAN (2019:104)</t>
  </si>
  <si>
    <t>1126 LEE AVENUE</t>
  </si>
  <si>
    <t>6069</t>
  </si>
  <si>
    <t>MIAMI-DADE COURTHOUSE</t>
  </si>
  <si>
    <t>111 NW 1ST STREET</t>
  </si>
  <si>
    <t>6070</t>
  </si>
  <si>
    <t>CENTER FOR PREVENTION AND EARLY INTERVENTION (CPEI)</t>
  </si>
  <si>
    <t>305 W CRAWFORD ST</t>
  </si>
  <si>
    <t>6071</t>
  </si>
  <si>
    <t>2020:108</t>
  </si>
  <si>
    <t>156 MILESTONE WAY</t>
  </si>
  <si>
    <t>6072</t>
  </si>
  <si>
    <t>JACKSON BLUFF HOUSE</t>
  </si>
  <si>
    <t>2013 JACKSON BLUFF RD</t>
  </si>
  <si>
    <t>6073</t>
  </si>
  <si>
    <t>KAREN LANE HOUSE</t>
  </si>
  <si>
    <t>1229 KAREN LN</t>
  </si>
  <si>
    <t>6074</t>
  </si>
  <si>
    <t>BUFFORD STREET HOUSE</t>
  </si>
  <si>
    <t>1821 BUFFORD ST</t>
  </si>
  <si>
    <t>6075</t>
  </si>
  <si>
    <t>SAN PIPER HOUSE</t>
  </si>
  <si>
    <t>2221 SAN PIPER ST</t>
  </si>
  <si>
    <t>6076</t>
  </si>
  <si>
    <t>RR SQ 607 MCDONNELL BUILDING</t>
  </si>
  <si>
    <t>607 MCDONNELL DR</t>
  </si>
  <si>
    <t>6077</t>
  </si>
  <si>
    <t>FLORIDA VIRTUAL CAMPUS (2020:110 - NWRDC)</t>
  </si>
  <si>
    <t>1753 W PAUL DIRAC DR</t>
  </si>
  <si>
    <t>6078</t>
  </si>
  <si>
    <t>KING STREET BLDG (2021:109 - CPEI)</t>
  </si>
  <si>
    <t>343 E KING ST</t>
  </si>
  <si>
    <t>6079</t>
  </si>
  <si>
    <t>COCA  (COUNCIL ON CULTURAL &amp; ARTS) - (2021:113 - OPENING NIGHTS)</t>
  </si>
  <si>
    <t>816 S MLK JR BLVD</t>
  </si>
  <si>
    <t>6080</t>
  </si>
  <si>
    <t>UNIVERSITY GREEN CONDOMINIUMS (2021:114 - TEMP. HOUSING)</t>
  </si>
  <si>
    <t>1972 ANN ARBOR AVE</t>
  </si>
  <si>
    <t>6081</t>
  </si>
  <si>
    <t>2004 CORVALLIS AVE</t>
  </si>
  <si>
    <t>6082</t>
  </si>
  <si>
    <t>1988 ANN ARBOR AVE</t>
  </si>
  <si>
    <t>6083</t>
  </si>
  <si>
    <t>2009 CORVALLIS AVE</t>
  </si>
  <si>
    <t>6084</t>
  </si>
  <si>
    <t>COM - TALLAHASSEE REGIONAL CAMPUS (2021:112)</t>
  </si>
  <si>
    <t>2619 CENTENNIAL BLVD</t>
  </si>
  <si>
    <t>6085</t>
  </si>
  <si>
    <t>OLD ST AUG BLDG (2022:101 - FCPR, FL CTR FOR PREVENTION RESEARCH)</t>
  </si>
  <si>
    <t>2200 OLD ST AUGUSTINE RD</t>
  </si>
  <si>
    <t>6086</t>
  </si>
  <si>
    <t>FLORIDA STATE-SOUTHWOOD SHARED RESOURCE CENTER</t>
  </si>
  <si>
    <t>2585 SHUMARD OAK BLVD</t>
  </si>
  <si>
    <t>6087</t>
  </si>
  <si>
    <t>COM - FLORIDA MEDICAL PRACTICE PLAN (2023:102)</t>
  </si>
  <si>
    <t>2507 CALLAWAY RD</t>
  </si>
  <si>
    <t>***INVALID*** COM - FLORIDA MEDICAL PRACTICE PLAN (2023:102) ***INVALID***</t>
  </si>
  <si>
    <t>2507 CALLAWAY ROAD</t>
  </si>
  <si>
    <t>6088</t>
  </si>
  <si>
    <t>THE COLLEGIATE SCHOOL (2023:003)</t>
  </si>
  <si>
    <t>2480 ST. ANDREWS BLVD</t>
  </si>
  <si>
    <t>6502</t>
  </si>
  <si>
    <t>LEASE - 2013:102 - CITY PLACE</t>
  </si>
  <si>
    <t>477 S ROSEMARY AVE</t>
  </si>
  <si>
    <t>6599</t>
  </si>
  <si>
    <t>DIGITAL DOMAIN HOUSING</t>
  </si>
  <si>
    <t>215 ARLINGTON ROAD</t>
  </si>
  <si>
    <t>6600</t>
  </si>
  <si>
    <t>428 CROSSWICK RD</t>
  </si>
  <si>
    <t>7015</t>
  </si>
  <si>
    <t>REZ GARAGE 1</t>
  </si>
  <si>
    <t>3226 FLASTACOWA WAY</t>
  </si>
  <si>
    <t>7016</t>
  </si>
  <si>
    <t>REZ RENEGADE PAVILION</t>
  </si>
  <si>
    <t>7017</t>
  </si>
  <si>
    <t>REZ LARGE POLE SHED</t>
  </si>
  <si>
    <t>7018</t>
  </si>
  <si>
    <t>REZ GOLD PAVILION</t>
  </si>
  <si>
    <t>7019</t>
  </si>
  <si>
    <t>REZ CHICKEE</t>
  </si>
  <si>
    <t>7020</t>
  </si>
  <si>
    <t>REZ GARNET PAVILION</t>
  </si>
  <si>
    <t>7021</t>
  </si>
  <si>
    <t>REZ  COVERED SHED/PARKING</t>
  </si>
  <si>
    <t>7022</t>
  </si>
  <si>
    <t>REZ HIGH ROPES PAVILION</t>
  </si>
  <si>
    <t>7023</t>
  </si>
  <si>
    <t>HIGH ROPES COURSE</t>
  </si>
  <si>
    <t>8001</t>
  </si>
  <si>
    <t>IM FIELDS FIELDS CONTROL BLDG.</t>
  </si>
  <si>
    <t>3950 TYSON RD</t>
  </si>
  <si>
    <t>8002</t>
  </si>
  <si>
    <t>IM FIELDS MAINTENANCE BLDG.</t>
  </si>
  <si>
    <t>3952 TYSON RD</t>
  </si>
  <si>
    <t>8003</t>
  </si>
  <si>
    <t>IM FIELDS SOFTBALL CONTROL</t>
  </si>
  <si>
    <t>3954 TYSON RD</t>
  </si>
  <si>
    <t>8004</t>
  </si>
  <si>
    <t>IM FIELDS REC SPORTSPLEX BLDG.</t>
  </si>
  <si>
    <t>8005</t>
  </si>
  <si>
    <t>I.M. FIELD CONTROL STORAGE BUILDING</t>
  </si>
  <si>
    <t>8006</t>
  </si>
  <si>
    <t>I.M. FIELD MAINTENANCE STORAGE BUILDING</t>
  </si>
  <si>
    <t>8008</t>
  </si>
  <si>
    <t>MORCOM AQUATICS CTR.</t>
  </si>
  <si>
    <t>2560 POTTSDAMER ST</t>
  </si>
  <si>
    <t>8009</t>
  </si>
  <si>
    <t>MORCOM AQUATICS MECH. BLDG.</t>
  </si>
  <si>
    <t>8010</t>
  </si>
  <si>
    <t>MULTI-PURPOSE EDUCATION FACIL.</t>
  </si>
  <si>
    <t>2566 POTTSDAMER ST</t>
  </si>
  <si>
    <t>8018</t>
  </si>
  <si>
    <t>WFSU-TV TRANSMITTER BLDG</t>
  </si>
  <si>
    <t>8020</t>
  </si>
  <si>
    <t>FSU POLICE DEPARTMENT STORAGE BUILDING</t>
  </si>
  <si>
    <t>8050</t>
  </si>
  <si>
    <t>FHP ACADEMY</t>
  </si>
  <si>
    <t>2908 RIDGEWAY ST</t>
  </si>
  <si>
    <t>8051</t>
  </si>
  <si>
    <t>FHP DORM</t>
  </si>
  <si>
    <t>8052</t>
  </si>
  <si>
    <t>COLLEGE OF MEDICINE - FSU PRIMARYHEALTH</t>
  </si>
  <si>
    <t>8053</t>
  </si>
  <si>
    <t>PRIMARYHEALTH PORTE-COCHERE</t>
  </si>
  <si>
    <t>8060</t>
  </si>
  <si>
    <t>GOLF COURSE - STORAGE</t>
  </si>
  <si>
    <t>8061</t>
  </si>
  <si>
    <t>GOLF COURSE - FUEL STORAGE</t>
  </si>
  <si>
    <t>8062</t>
  </si>
  <si>
    <t>GOLF COURSE - FERTILIZER STORAGE</t>
  </si>
  <si>
    <t>8063</t>
  </si>
  <si>
    <t>GOLF COURSE - PUMP HOUSE</t>
  </si>
  <si>
    <t>8064</t>
  </si>
  <si>
    <t>GOLF COURSE - PUMP HOUSE (DUPLICATED 8063)</t>
  </si>
  <si>
    <t>8088</t>
  </si>
  <si>
    <t>NURSERY - BAT HOUSE</t>
  </si>
  <si>
    <t>8089</t>
  </si>
  <si>
    <t>GROUNDS EQUIPMENT POLE BARN</t>
  </si>
  <si>
    <t>170 HERLONG DRIVE</t>
  </si>
  <si>
    <t>9001</t>
  </si>
  <si>
    <t>RINGLING- ART MUSEUM</t>
  </si>
  <si>
    <t>5401 BAY SHORE RD</t>
  </si>
  <si>
    <t>9002</t>
  </si>
  <si>
    <t>RINGLING- CA'D'ZAN</t>
  </si>
  <si>
    <t>9003</t>
  </si>
  <si>
    <t>RINGLING- CIRCUS MUSEUM</t>
  </si>
  <si>
    <t>9004</t>
  </si>
  <si>
    <t>RINGLING- GROUNDS BLDG.</t>
  </si>
  <si>
    <t>9005</t>
  </si>
  <si>
    <t>RINGLING- CARETAKER'S HOUSE</t>
  </si>
  <si>
    <t>9006</t>
  </si>
  <si>
    <t>RINGLING- NORTH GATEHOUSE</t>
  </si>
  <si>
    <t>9007</t>
  </si>
  <si>
    <t>RINGLING- PUMPHOUSE</t>
  </si>
  <si>
    <t>9008</t>
  </si>
  <si>
    <t>RINGLING - ASOLO THEATER</t>
  </si>
  <si>
    <t>5555 TAMIAMI TRAIL</t>
  </si>
  <si>
    <t>9009</t>
  </si>
  <si>
    <t>RINGLING - GREENHOUSE</t>
  </si>
  <si>
    <t>9010</t>
  </si>
  <si>
    <t>RINGLING- WEST WING</t>
  </si>
  <si>
    <t>9011</t>
  </si>
  <si>
    <t>RINGLING- BANYAN CAFE</t>
  </si>
  <si>
    <t>9012</t>
  </si>
  <si>
    <t>RINGLING - OFFICE TRAILER #1</t>
  </si>
  <si>
    <t>9013</t>
  </si>
  <si>
    <t>RINGLING - MUSEUM ANNEX</t>
  </si>
  <si>
    <t>9014</t>
  </si>
  <si>
    <t>RINGLING- PUMPHOUSE #2</t>
  </si>
  <si>
    <t>9015</t>
  </si>
  <si>
    <t>RINGLING - OFFICE TRAILER #2</t>
  </si>
  <si>
    <t>9016</t>
  </si>
  <si>
    <t>RINGLING - STORAGE TRAILER</t>
  </si>
  <si>
    <t>9017</t>
  </si>
  <si>
    <t>RINGLING - TICKET BOOTH</t>
  </si>
  <si>
    <t>9018</t>
  </si>
  <si>
    <t>RINGLING- UTILITIES PLANT</t>
  </si>
  <si>
    <t>9019</t>
  </si>
  <si>
    <t>RINGLING- VISITOR'S PAVILION</t>
  </si>
  <si>
    <t>9020</t>
  </si>
  <si>
    <t>RINGLING- TIBBALS LEARNING CTR</t>
  </si>
  <si>
    <t>9021</t>
  </si>
  <si>
    <t>RINGLING- JOHNSON-BLALOCK CTR.</t>
  </si>
  <si>
    <t>9022</t>
  </si>
  <si>
    <t>RINGLING- FACILITIES ADMIN.</t>
  </si>
  <si>
    <t>9023</t>
  </si>
  <si>
    <t>RINGLING- PUMPHOUSE #3</t>
  </si>
  <si>
    <t>9024</t>
  </si>
  <si>
    <t>RINGLING- BOLGER PLAYSPACE 3-LV</t>
  </si>
  <si>
    <t>9025</t>
  </si>
  <si>
    <t>RINGLING- BOLGER PLAYSPACE TP</t>
  </si>
  <si>
    <t>9026</t>
  </si>
  <si>
    <t>RINGLING- TEA HOUSE</t>
  </si>
  <si>
    <t>9027</t>
  </si>
  <si>
    <t>9028</t>
  </si>
  <si>
    <t>RINGLING- WAREHOUSE</t>
  </si>
  <si>
    <t>3135 N WASHINGTON BLVD</t>
  </si>
  <si>
    <t>9999</t>
  </si>
  <si>
    <t>NO BLDG DESIGNATED</t>
  </si>
  <si>
    <t>ADMIN</t>
  </si>
  <si>
    <t>FACILITIES OVERHEAD COSTS</t>
  </si>
  <si>
    <t>BLUE LIGHT0001</t>
  </si>
  <si>
    <t>BLUE LIGHT - FACILITY - 0001 - ALLIGATOR POINT</t>
  </si>
  <si>
    <t>BLUE LIGHT0004</t>
  </si>
  <si>
    <t>BLUE LIGHT - FACILITY 0004 - MAIN CAMPUS</t>
  </si>
  <si>
    <t>BLUE LIGHT0005</t>
  </si>
  <si>
    <t>BLUE LIGHT - FACILITY 0005 - MISSION ROAD STATION</t>
  </si>
  <si>
    <t>BLUE LIGHT0006</t>
  </si>
  <si>
    <t>BLUE LIGHT - FACILITY 0006 - PLANT STREET</t>
  </si>
  <si>
    <t>BLUE LIGHT0007</t>
  </si>
  <si>
    <t>BLUE LIGHT - FACILITY 0007 - SEMINOLE RESERVATION</t>
  </si>
  <si>
    <t>BLUE LIGHT0008</t>
  </si>
  <si>
    <t>BLUE LIGHT - FACILITY 0008 - SOUTHWEST CAMPUS</t>
  </si>
  <si>
    <t>BLUE LIGHT0012</t>
  </si>
  <si>
    <t>BLUE LIGHT - FACILITY 0012 BELLEVUE</t>
  </si>
  <si>
    <t>BLUE LIGHT0013</t>
  </si>
  <si>
    <t>BLUE LIGHT - FACILITY 0013 - S TECH INOVATION PARK</t>
  </si>
  <si>
    <t>BLUE LIGHT0014</t>
  </si>
  <si>
    <t>BLUE LIGHT - 0014 - MEDICAL SCHOOL</t>
  </si>
  <si>
    <t>BLUE LIGHT0016</t>
  </si>
  <si>
    <t>BLUE LIGHT - FACILITY 0016 - CLASSES IN/OUT</t>
  </si>
  <si>
    <t>BLUE LIGHT0017</t>
  </si>
  <si>
    <t>BLUE LIGHT - FACILITY 0017 - ENGINEERING</t>
  </si>
  <si>
    <t>BLUE LIGHT0018</t>
  </si>
  <si>
    <t>BLUE LIGHT - FACILITY 0018 - INNOVATION PARK</t>
  </si>
  <si>
    <t>BLUE LIGHT0020</t>
  </si>
  <si>
    <t>BLUE LIGHT - FACILITY 0020 - SOUTHWOOD</t>
  </si>
  <si>
    <t>BLUE LIGHT0021</t>
  </si>
  <si>
    <t>BLUE LIGHT - FACILITY 0021 - KLEMAN PLAZA</t>
  </si>
  <si>
    <t>BLUE LIGHT0023</t>
  </si>
  <si>
    <t>BLUE LIGHT - FACIITY 0023 - HERITAGE GROVE</t>
  </si>
  <si>
    <t>C001</t>
  </si>
  <si>
    <t>COMMUNICATIONS COMPOUND - M L TRACK</t>
  </si>
  <si>
    <t>101 PSYCHOLOGY WAY</t>
  </si>
  <si>
    <t>C002</t>
  </si>
  <si>
    <t>COMMUNICATIONS COMPOUND - PALM COURT</t>
  </si>
  <si>
    <t>524 PALM COURT</t>
  </si>
  <si>
    <t>ELECMANHOLES</t>
  </si>
  <si>
    <t>ELECTRIC MANHOLES</t>
  </si>
  <si>
    <t>CAMPUS WIDE</t>
  </si>
  <si>
    <t>F001</t>
  </si>
  <si>
    <t>BOBBY BOWDEN FIELD</t>
  </si>
  <si>
    <t>UNIVERSITY CENTER/CAMPBELL STADIUM</t>
  </si>
  <si>
    <t>F002</t>
  </si>
  <si>
    <t>DUNLAP PRACTICE FIELDS</t>
  </si>
  <si>
    <t>UNIVERSITY CENTER/HOWSER STADIUM</t>
  </si>
  <si>
    <t>F003</t>
  </si>
  <si>
    <t>MIKE MARTIN FIELD</t>
  </si>
  <si>
    <t>F004</t>
  </si>
  <si>
    <t>SAND VOLLEYBALL COURTS</t>
  </si>
  <si>
    <t>F005</t>
  </si>
  <si>
    <t>MARCHING CHIEFS PRACTICE FIELD</t>
  </si>
  <si>
    <t>F006</t>
  </si>
  <si>
    <t>FOOTBALL SOD CEMETERY</t>
  </si>
  <si>
    <t>EAST OF DUNLAP FIELDS</t>
  </si>
  <si>
    <t>F008</t>
  </si>
  <si>
    <t>HAMMER THROW PRACTICE FIELD</t>
  </si>
  <si>
    <t>LEVY AVENUE AND PENNELL CIRCLE</t>
  </si>
  <si>
    <t>F009</t>
  </si>
  <si>
    <t>PIT - CONCRETE SCRAPS</t>
  </si>
  <si>
    <t>2201 EISENHOWER STREET</t>
  </si>
  <si>
    <t>F010</t>
  </si>
  <si>
    <t>IM FIELDS - SOCCER</t>
  </si>
  <si>
    <t>F011</t>
  </si>
  <si>
    <t>IM FIELDS - FOOTBALL</t>
  </si>
  <si>
    <t>F012</t>
  </si>
  <si>
    <t>IM FIELDS - SOFTBALL</t>
  </si>
  <si>
    <t>F013</t>
  </si>
  <si>
    <t>SEMINOLE SOCCER FIELD</t>
  </si>
  <si>
    <t>F014</t>
  </si>
  <si>
    <t>JOANNE GRAF SOFTBALL FIELD</t>
  </si>
  <si>
    <t>F015</t>
  </si>
  <si>
    <t>MIKE LONG TRACK &amp; FIELD</t>
  </si>
  <si>
    <t>FIRE</t>
  </si>
  <si>
    <t>FIRE SERVICE FEES</t>
  </si>
  <si>
    <t>FOUNTAINS</t>
  </si>
  <si>
    <t>FOUNTAINS ON CAMPUS</t>
  </si>
  <si>
    <t>G001</t>
  </si>
  <si>
    <t>WESTCOTT PLAZA</t>
  </si>
  <si>
    <t>G002</t>
  </si>
  <si>
    <t>MINA JO POWELL ALUMNI GREEN</t>
  </si>
  <si>
    <t>CONVOCATION WAY</t>
  </si>
  <si>
    <t>G003</t>
  </si>
  <si>
    <t>LANDIS GREEN</t>
  </si>
  <si>
    <t>BETWEEN COLLEGIATE LOOP AND HONORS WAY</t>
  </si>
  <si>
    <t>G004</t>
  </si>
  <si>
    <t>GREEK PARK</t>
  </si>
  <si>
    <t>UNIVERSITY WAY, GRAY ST., &amp; W. JEFFERSON</t>
  </si>
  <si>
    <t>G005</t>
  </si>
  <si>
    <t>WOODWARD STREET PLAZA</t>
  </si>
  <si>
    <t>N WOODWARD AVE</t>
  </si>
  <si>
    <t>G006</t>
  </si>
  <si>
    <t>UNION GREEN</t>
  </si>
  <si>
    <t>SOUTH OF OGLESBY STUDENT UNION</t>
  </si>
  <si>
    <t>G007</t>
  </si>
  <si>
    <t>VILLAGE GREEN</t>
  </si>
  <si>
    <t>300 M L KING BLVD S</t>
  </si>
  <si>
    <t>G008</t>
  </si>
  <si>
    <t>LANGFORD GREEN</t>
  </si>
  <si>
    <t>CHAMPIONS WAY</t>
  </si>
  <si>
    <t>G009</t>
  </si>
  <si>
    <t>WALKER PLAZA</t>
  </si>
  <si>
    <t>G010</t>
  </si>
  <si>
    <t>FLYING HIGH CIRCUS</t>
  </si>
  <si>
    <t>G011</t>
  </si>
  <si>
    <t>OGLESBY UNION COURTYARD</t>
  </si>
  <si>
    <t>G012</t>
  </si>
  <si>
    <t>SPORTSMANSHIP PLAZA</t>
  </si>
  <si>
    <t>GATE G, CAMPBELL STADIUM</t>
  </si>
  <si>
    <t>G013</t>
  </si>
  <si>
    <t>UNIVERSITY CENTER GATES PLAZA</t>
  </si>
  <si>
    <t>GATE K, CAMPBELL STADIUM</t>
  </si>
  <si>
    <t>G014</t>
  </si>
  <si>
    <t>OWEN SELLERS AMPHITHEATRE</t>
  </si>
  <si>
    <t>G015</t>
  </si>
  <si>
    <t>EPPES GREEN</t>
  </si>
  <si>
    <t>EPPES BLDG</t>
  </si>
  <si>
    <t>G016</t>
  </si>
  <si>
    <t>SPEICHER MEMORIAL PLAZA</t>
  </si>
  <si>
    <t>G017</t>
  </si>
  <si>
    <t>REZ LAKEFRONT PARK</t>
  </si>
  <si>
    <t>G018</t>
  </si>
  <si>
    <t>DON VELLER SEMINOLE GOLF COURSE</t>
  </si>
  <si>
    <t>G019</t>
  </si>
  <si>
    <t>LABYRINTH</t>
  </si>
  <si>
    <t>1111 W CALL ST</t>
  </si>
  <si>
    <t>G020</t>
  </si>
  <si>
    <t>CALL AND MURPHREE STORM WATER POND</t>
  </si>
  <si>
    <t>CALL AND MURPHREE ST</t>
  </si>
  <si>
    <t>G021</t>
  </si>
  <si>
    <t>LAKE ELBERTA FACILITY</t>
  </si>
  <si>
    <t>G022</t>
  </si>
  <si>
    <t>PEPPER DRIVE STORM WATER POND</t>
  </si>
  <si>
    <t>PEPPER DRIVE</t>
  </si>
  <si>
    <t>G023</t>
  </si>
  <si>
    <t>OCONNELL PROPERTY - WEST</t>
  </si>
  <si>
    <t>G024</t>
  </si>
  <si>
    <t>CITY BIKE TRAIL</t>
  </si>
  <si>
    <t>OCALA TO STADIUM</t>
  </si>
  <si>
    <t>G025</t>
  </si>
  <si>
    <t>CHATMAN'S PLACE</t>
  </si>
  <si>
    <t>GROUNDS</t>
  </si>
  <si>
    <t>CAMPUS AREAS</t>
  </si>
  <si>
    <t>HERITAGE GROVE</t>
  </si>
  <si>
    <t>HYDRANT</t>
  </si>
  <si>
    <t>FIRE HYDRANTS</t>
  </si>
  <si>
    <t>HYDRANTS</t>
  </si>
  <si>
    <t>INNOVATION PARK</t>
  </si>
  <si>
    <t>IRRIGATION0001</t>
  </si>
  <si>
    <t>IRRIGATION SYSTEMS</t>
  </si>
  <si>
    <t>IRRIGATION0004</t>
  </si>
  <si>
    <t>IRRIGATION0005</t>
  </si>
  <si>
    <t>IRRIGATION0006</t>
  </si>
  <si>
    <t>IRRIGATION0007</t>
  </si>
  <si>
    <t>IRRIGATION0008</t>
  </si>
  <si>
    <t>IRRIGATION0012</t>
  </si>
  <si>
    <t>IRRIGATION0013</t>
  </si>
  <si>
    <t>IRRIGATION0014</t>
  </si>
  <si>
    <t>IRRIGATION0016</t>
  </si>
  <si>
    <t>IRRIGATION0017</t>
  </si>
  <si>
    <t>IRRIGATION0018</t>
  </si>
  <si>
    <t>IRRIGATION0020</t>
  </si>
  <si>
    <t>IRRIGATION0021</t>
  </si>
  <si>
    <t>IRRIGATION0023</t>
  </si>
  <si>
    <t>L0201</t>
  </si>
  <si>
    <t>MAG LAB STORAGE BUILDING</t>
  </si>
  <si>
    <t>L021</t>
  </si>
  <si>
    <t>2010:115-NHMFL STORAGE</t>
  </si>
  <si>
    <t>L023</t>
  </si>
  <si>
    <t>FCRR PENSACOLA</t>
  </si>
  <si>
    <t>L025</t>
  </si>
  <si>
    <t>LEASE - ROBDOL, LLC</t>
  </si>
  <si>
    <t>385C E JEFFERSON ST</t>
  </si>
  <si>
    <t>L037</t>
  </si>
  <si>
    <t>LEASE - 2013:109 - FLORIDA INCLUSION NETWORK</t>
  </si>
  <si>
    <t>3758 MARYWEATHER LN</t>
  </si>
  <si>
    <t>MAIN CAMPUS</t>
  </si>
  <si>
    <t>NW CAMPUS</t>
  </si>
  <si>
    <t>OUTDR LGHT-0001</t>
  </si>
  <si>
    <t>OUTDOOR LIGHTING - FACILITY 0001 - ALLIGATOR POINT</t>
  </si>
  <si>
    <t>OUTDR LGHT-0004</t>
  </si>
  <si>
    <t>OUTDOOR LIGHTING - FACILITY 004 - MAIN CAMPUS</t>
  </si>
  <si>
    <t>OUTDOOR LIGHTS ON CAMPUS</t>
  </si>
  <si>
    <t>OUTDR LGHT-0005</t>
  </si>
  <si>
    <t>OUTDOOR LIGHTING - FACILITY 0005 - MISSION ROAD STATION</t>
  </si>
  <si>
    <t>OUTDR LGHT-0006</t>
  </si>
  <si>
    <t>OUTDOOR LIGHTING - FACILITY 0006 - PLANT STREET</t>
  </si>
  <si>
    <t>OUTDR LGHT-0007</t>
  </si>
  <si>
    <t>OUTDOOR LIGHTING - FACILITY 0007 - RESERVATION</t>
  </si>
  <si>
    <t>OUTDR LGHT-0008</t>
  </si>
  <si>
    <t>OUTDOOR LIGHTING - FACILITY 0008 - SOUTHWEST CAMPUS</t>
  </si>
  <si>
    <t>OUTDR LGHT-0012</t>
  </si>
  <si>
    <t>OUTDOOR LIGHTING - FACILITY 0012 - LEASES</t>
  </si>
  <si>
    <t>OUTDR LGHT-0013</t>
  </si>
  <si>
    <t>OUTDOOR LIGHTING - FACILITY 0013 - S TECH INNOVATION PARK</t>
  </si>
  <si>
    <t>OUTDR LGHT-0014</t>
  </si>
  <si>
    <t>OUTDOOR LIGHTING - FACILITY 0014 - MEDICAL SCHOOL</t>
  </si>
  <si>
    <t>OUTDR LGHT-0016</t>
  </si>
  <si>
    <t>OUTDOOR LIGHTING - FACILITY 0016 - CLASSES IN/OUT</t>
  </si>
  <si>
    <t>OUTDR LGHT-0017</t>
  </si>
  <si>
    <t>OUTDOOR LIGHTING - FACILITY 0017 - ENGINEERING</t>
  </si>
  <si>
    <t>OUTDR LGHT-0018</t>
  </si>
  <si>
    <t>OUTDOOR LIGHTING - FACILITY 0018 - INNOVATION PARK</t>
  </si>
  <si>
    <t>OUTDR LGHT-0020</t>
  </si>
  <si>
    <t>OUTDOOR LIGHTING - FACILITY 20 - SOUTHWOOD</t>
  </si>
  <si>
    <t>OUTDR LGHT-0021</t>
  </si>
  <si>
    <t>OUTDOOR LIGHTING - FACILITY 0021 - KLEMAN PLAZA</t>
  </si>
  <si>
    <t>OUTDR LGHT-0023</t>
  </si>
  <si>
    <t>OUTDOOR LIGHTING - FACILITY 0023 - HERITAGE GROVE</t>
  </si>
  <si>
    <t>P128</t>
  </si>
  <si>
    <t>PENSACOLA-COPELAND - LOT 128</t>
  </si>
  <si>
    <t>608 W PENSACOLA ST</t>
  </si>
  <si>
    <t>P138</t>
  </si>
  <si>
    <t>SOUTH SIDE OF PENSACOLA AND EAST OF GRAY</t>
  </si>
  <si>
    <t>657 W PENSACOLA ST</t>
  </si>
  <si>
    <t>P140</t>
  </si>
  <si>
    <t>THE LAB PARKING</t>
  </si>
  <si>
    <t>601 W LAFAYETTE ST</t>
  </si>
  <si>
    <t>P183</t>
  </si>
  <si>
    <t>PARKING LOT ADJACENT TO AOPI (ALPHA OMICRON PI) HOUSE</t>
  </si>
  <si>
    <t>P209</t>
  </si>
  <si>
    <t>PARKING LOT NE OF UKIRK</t>
  </si>
  <si>
    <t>541 PALM CT</t>
  </si>
  <si>
    <t>P210</t>
  </si>
  <si>
    <t>PARKING LOT AT BLDG 0438</t>
  </si>
  <si>
    <t>P212</t>
  </si>
  <si>
    <t>CALL &amp; MACOMB LOT</t>
  </si>
  <si>
    <t>515 W CALL ST</t>
  </si>
  <si>
    <t>P214</t>
  </si>
  <si>
    <t>PALM CT TO W CALL</t>
  </si>
  <si>
    <t>539 PALM COURT</t>
  </si>
  <si>
    <t>P233</t>
  </si>
  <si>
    <t>CONRADI LOT</t>
  </si>
  <si>
    <t>710 W CALL ST</t>
  </si>
  <si>
    <t>P347</t>
  </si>
  <si>
    <t>UNPAVED LOT WEST OF GARAGE #6</t>
  </si>
  <si>
    <t>413 VARSITY DR</t>
  </si>
  <si>
    <t>P365</t>
  </si>
  <si>
    <t>HENDRY ST. LOT</t>
  </si>
  <si>
    <t>1532 HENDRY ST.</t>
  </si>
  <si>
    <t>PARKING LOTS</t>
  </si>
  <si>
    <t>PARKING LOTS ON CAMPUS</t>
  </si>
  <si>
    <t>RESERVATION</t>
  </si>
  <si>
    <t>RS01</t>
  </si>
  <si>
    <t>WFSU-TV REPEATER STATION #1</t>
  </si>
  <si>
    <t>301 NW AVENUE E</t>
  </si>
  <si>
    <t>RS02</t>
  </si>
  <si>
    <t>WFSU-TV REPEATER STATION #2</t>
  </si>
  <si>
    <t>STATE ROAD 73</t>
  </si>
  <si>
    <t>RS03</t>
  </si>
  <si>
    <t>TALLAHASSEE ELECTRIC SUB STATION</t>
  </si>
  <si>
    <t>MACLAY COMMERCE DRIVE</t>
  </si>
  <si>
    <t>SOUTHWOOD</t>
  </si>
  <si>
    <t>STEAMMANHOLES</t>
  </si>
  <si>
    <t>STEAM MANHOLES</t>
  </si>
  <si>
    <t>SW CAMPUS</t>
  </si>
  <si>
    <t>T500</t>
  </si>
  <si>
    <t>T500 BUILDING</t>
  </si>
  <si>
    <t>0500 TEST</t>
  </si>
  <si>
    <t>TEMP_LEASE</t>
  </si>
  <si>
    <t>PROCEDURAL USE ONLY</t>
  </si>
  <si>
    <t>U001</t>
  </si>
  <si>
    <t>WELL PUMPS FOR STADIUM CHILLERS</t>
  </si>
  <si>
    <t>BETWEEN CIRCUS / BAND FIELD</t>
  </si>
  <si>
    <t>U1060</t>
  </si>
  <si>
    <t>1060 W PENSACOLA ST ML</t>
  </si>
  <si>
    <t>U1213</t>
  </si>
  <si>
    <t>1213 W PENSACOLA STREET</t>
  </si>
  <si>
    <t>U1213A</t>
  </si>
  <si>
    <t>1213 W PENSACOLA ST E&amp;G</t>
  </si>
  <si>
    <t>U1213B</t>
  </si>
  <si>
    <t>1213 W PENSACOLA ST CLUB</t>
  </si>
  <si>
    <t>U1215RF</t>
  </si>
  <si>
    <t>1215 W PENSACOLA ST UNIVERSITY CTR</t>
  </si>
  <si>
    <t>1215 W PENSACOLA STREET</t>
  </si>
  <si>
    <t>U1239</t>
  </si>
  <si>
    <t>IRRIGATION TIMER CLOCK</t>
  </si>
  <si>
    <t>1239 W STADIUM DR</t>
  </si>
  <si>
    <t>U1240</t>
  </si>
  <si>
    <t>TRAFFIC LIGHT</t>
  </si>
  <si>
    <t>1240 W PENSACOLA ST</t>
  </si>
  <si>
    <t>U1301</t>
  </si>
  <si>
    <t>IRRIGATION METER</t>
  </si>
  <si>
    <t>1301 PENSACOLA ST</t>
  </si>
  <si>
    <t>U1315</t>
  </si>
  <si>
    <t>1315 E LAFAYETTE ST STE C</t>
  </si>
  <si>
    <t>1315 E LAFAYETTE ST C</t>
  </si>
  <si>
    <t>U1339A</t>
  </si>
  <si>
    <t>1339 E LAFAYETTE ST A</t>
  </si>
  <si>
    <t>U1339B</t>
  </si>
  <si>
    <t>1339 E LAFAYETTE ST B</t>
  </si>
  <si>
    <t>U1339C</t>
  </si>
  <si>
    <t>1339 E LAFAYETTE ST C</t>
  </si>
  <si>
    <t>U1339D</t>
  </si>
  <si>
    <t>1339 E LAFAYETTE ST D</t>
  </si>
  <si>
    <t>U1339E</t>
  </si>
  <si>
    <t>1339 E LAFAYETTE ST E</t>
  </si>
  <si>
    <t>U1339F</t>
  </si>
  <si>
    <t>1339 E LAFAYETTE ST F</t>
  </si>
  <si>
    <t>U1505</t>
  </si>
  <si>
    <t>1505 W THARPE ST APT 1524</t>
  </si>
  <si>
    <t>U904</t>
  </si>
  <si>
    <t>SALLEY HALL TENNIS COURTS</t>
  </si>
  <si>
    <t>HULL DR.</t>
  </si>
  <si>
    <t>U9157</t>
  </si>
  <si>
    <t>157 HERLONG DR 9 &amp; 10</t>
  </si>
  <si>
    <t>U9200</t>
  </si>
  <si>
    <t>200 CHAMPIONS WAY</t>
  </si>
  <si>
    <t>U9218</t>
  </si>
  <si>
    <t>218 S WILDWOOD DR CONTRACTOR</t>
  </si>
  <si>
    <t>218 S WILDWOOD DR CONTRAC</t>
  </si>
  <si>
    <t>U9303</t>
  </si>
  <si>
    <t>CONSTRUCTION TRAILER UTILITIES</t>
  </si>
  <si>
    <t>303 W STADIUM DR</t>
  </si>
  <si>
    <t>U9317</t>
  </si>
  <si>
    <t>317 N COPELAND STREET</t>
  </si>
  <si>
    <t>U9319</t>
  </si>
  <si>
    <t>319 HENDRY ST</t>
  </si>
  <si>
    <t>U9397</t>
  </si>
  <si>
    <t>CNG 397 W STADIUM DR</t>
  </si>
  <si>
    <t>397 W STADIUM DR</t>
  </si>
  <si>
    <t>U9400</t>
  </si>
  <si>
    <t>CNG 400 CHAMPIONS WAY</t>
  </si>
  <si>
    <t>400 CHAMPIONS WAY</t>
  </si>
  <si>
    <t>U9403</t>
  </si>
  <si>
    <t>403 CHIEFTAN WAY IRRIGATION</t>
  </si>
  <si>
    <t>403 CHIEFTAN WAY IRRIGATI</t>
  </si>
  <si>
    <t>U9410</t>
  </si>
  <si>
    <t>410 CHEIFTAIN WAY</t>
  </si>
  <si>
    <t>U9427</t>
  </si>
  <si>
    <t>427 DUNWOODY STREET</t>
  </si>
  <si>
    <t>U9430</t>
  </si>
  <si>
    <t>430 S WOODWARD AVENUE</t>
  </si>
  <si>
    <t>U9514</t>
  </si>
  <si>
    <t>514 MURPHREE STREET</t>
  </si>
  <si>
    <t>U9517</t>
  </si>
  <si>
    <t>UTIL - BLUE LIGHT METER</t>
  </si>
  <si>
    <t>517 MURPHREE ST</t>
  </si>
  <si>
    <t>U9552</t>
  </si>
  <si>
    <t>552 W COLLEGE AVE</t>
  </si>
  <si>
    <t>U9600</t>
  </si>
  <si>
    <t>600 W PENSACOLA ST</t>
  </si>
  <si>
    <t>U9606</t>
  </si>
  <si>
    <t>606 W PENSACOLA ST</t>
  </si>
  <si>
    <t>U9644</t>
  </si>
  <si>
    <t>644 MCDONNELL DRIVE</t>
  </si>
  <si>
    <t>U9650</t>
  </si>
  <si>
    <t>650 W JEFFERSON ST</t>
  </si>
  <si>
    <t>U9808</t>
  </si>
  <si>
    <t>808 W TENNESSEE ST DORM</t>
  </si>
  <si>
    <t>U9808T</t>
  </si>
  <si>
    <t>808 W TENNESSEE ST TUNNEL</t>
  </si>
  <si>
    <t>U9810</t>
  </si>
  <si>
    <t>U9820</t>
  </si>
  <si>
    <t>U9929</t>
  </si>
  <si>
    <t>PARKING GARAGE FULL SIGN</t>
  </si>
  <si>
    <t>929 W TENNESSEE ST</t>
  </si>
  <si>
    <t>U9998</t>
  </si>
  <si>
    <t>DAIRY BARN</t>
  </si>
  <si>
    <t>U9999</t>
  </si>
  <si>
    <t>WOODWARD &amp; CROSSWALK</t>
  </si>
  <si>
    <t>UCTR</t>
  </si>
  <si>
    <t>UNIVERSITY CENTER INTERNAL REFUSE E&amp;G</t>
  </si>
  <si>
    <t>UNIVERSITY CENTER E&amp;G</t>
  </si>
  <si>
    <t>UTILITIES</t>
  </si>
  <si>
    <t>UTILITIES INFRASTRUCTURE</t>
  </si>
  <si>
    <t>MAIN CAMPUS UTILITIES</t>
  </si>
  <si>
    <t>UTILITY FEES</t>
  </si>
  <si>
    <t>UTL-CONST</t>
  </si>
  <si>
    <t>UTILITY CONSTRUCTION METERS</t>
  </si>
  <si>
    <t>CAMPUS</t>
  </si>
  <si>
    <t>V147</t>
  </si>
  <si>
    <t>VACANT LOT 147</t>
  </si>
  <si>
    <t>700 W. ST. AUGUSTINE</t>
  </si>
  <si>
    <t>V503</t>
  </si>
  <si>
    <t>VACANT LOT - ST. AUG AND S. WOODWARD</t>
  </si>
  <si>
    <t>503 S WOODWARD AVE</t>
  </si>
  <si>
    <t>V818</t>
  </si>
  <si>
    <t>VACANT LOT 818</t>
  </si>
  <si>
    <t>818 W. ST. AUGUSTINE</t>
  </si>
  <si>
    <t>VEHICLES0004</t>
  </si>
  <si>
    <t>VEHICLE COST TRACKING</t>
  </si>
  <si>
    <t>VEHICLES0018</t>
  </si>
  <si>
    <t>0018 VEHICLE COST TRACKING</t>
  </si>
  <si>
    <t>W001</t>
  </si>
  <si>
    <t>BLDG 89 TO WEST - WALKWAY</t>
  </si>
  <si>
    <t>W002</t>
  </si>
  <si>
    <t>BLDG 89 TO 54 - WALKWAY</t>
  </si>
  <si>
    <t>W003</t>
  </si>
  <si>
    <t>VILLAGE GREEN COLONNADE</t>
  </si>
  <si>
    <t>308 S M L KING JR BLVD</t>
  </si>
  <si>
    <t>W004</t>
  </si>
  <si>
    <t>BLDG. 40 TO 36 - WALKWAY</t>
  </si>
  <si>
    <t>W005</t>
  </si>
  <si>
    <t>BLDG. 41 TO 45 TO 42 - WALKWAY</t>
  </si>
  <si>
    <t>W006</t>
  </si>
  <si>
    <t>BLDG. 39 TO 146 TO 38 -WALKWAY</t>
  </si>
  <si>
    <t>W008</t>
  </si>
  <si>
    <t>COM - WALKWAYS</t>
  </si>
  <si>
    <t>W009</t>
  </si>
  <si>
    <t>TENNESSEE STREET PEDESTRIAN TUNNEL</t>
  </si>
  <si>
    <t>W010</t>
  </si>
  <si>
    <t>PENSACOLA ST PEDESTRIAN TUNNEL</t>
  </si>
  <si>
    <t>INTERSECTION OF PENSACOLA AND STADIUM</t>
  </si>
  <si>
    <t>W011</t>
  </si>
  <si>
    <t>WOODWARD TUNNEL</t>
  </si>
  <si>
    <t>900 ACADEMIC WAY</t>
  </si>
  <si>
    <t>W050</t>
  </si>
  <si>
    <t>P.C.- WALKWAY (1005 TO 1007)</t>
  </si>
  <si>
    <t>W051</t>
  </si>
  <si>
    <t>P.C.- WALKWAY (1007 TO 1006)</t>
  </si>
  <si>
    <t>W055</t>
  </si>
  <si>
    <t>MARINE LAB- COVERED WALKWAY</t>
  </si>
  <si>
    <t>ZONE1</t>
  </si>
  <si>
    <t>MULTIPLE BUILDINGS IN ZONE 1</t>
  </si>
  <si>
    <t>ZONE2</t>
  </si>
  <si>
    <t>MULTIPLE BUILDINGS IN ZONE 2</t>
  </si>
  <si>
    <t>ZONE3</t>
  </si>
  <si>
    <t>MULTIPLE BUILDINGS IN ZONE 3</t>
  </si>
  <si>
    <t>ZONE4</t>
  </si>
  <si>
    <t>MULTIPLE BUILDINGS IN ZONE 4</t>
  </si>
  <si>
    <t>ZONE5</t>
  </si>
  <si>
    <t>MULTIPLE BUILDINGS IN ZONE 5</t>
  </si>
  <si>
    <t>ZONE6</t>
  </si>
  <si>
    <t>MULTIPLE BUILDINGS IN ZONE 6</t>
  </si>
  <si>
    <t>ZONEA</t>
  </si>
  <si>
    <t>MULTIPLE BUILDINGS IN ZONE  A</t>
  </si>
  <si>
    <t>ZONEB</t>
  </si>
  <si>
    <t>MULTIPLE BUILDINGS IN ZONE B</t>
  </si>
  <si>
    <t>ZONEC</t>
  </si>
  <si>
    <t>MULTIPLE BUILDINGS IN ZONE C</t>
  </si>
  <si>
    <t>ZONED</t>
  </si>
  <si>
    <t>MULTIPLE BUILDINGS IN ZONE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</si>
</sst>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000"/>
    <numFmt numFmtId="165" formatCode="_(* #,##0_);_(* \(#,##0\);_(* &quot;-&quot;??_);_(@_)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i/>
      <sz val="14"/>
      <color theme="8"/>
      <name val="Calibri"/>
      <family val="2"/>
      <scheme val="minor"/>
    </font>
    <font>
      <b/>
      <i/>
      <sz val="14"/>
      <color rgb="FFFF5050"/>
      <name val="Calibri"/>
      <family val="2"/>
      <scheme val="minor"/>
    </font>
    <font>
      <b/>
      <i/>
      <sz val="14"/>
      <color rgb="FFFFC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Aptos Narrow"/>
      <family val="2"/>
    </font>
    <font>
      <b/>
      <u/>
      <sz val="14"/>
      <color rgb="FFFF0000"/>
      <name val="Calibri"/>
      <family val="2"/>
      <scheme val="minor"/>
    </font>
    <font>
      <sz val="11"/>
      <color rgb="FF000000"/>
      <name val="Aptos Narrow"/>
    </font>
    <font>
      <b/>
      <i/>
      <sz val="14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9" fillId="0" borderId="0">
      <alignment vertical="top"/>
    </xf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8">
    <xf numFmtId="0" fontId="0" fillId="0" borderId="0" xfId="0"/>
    <xf numFmtId="165" fontId="0" fillId="0" borderId="0" xfId="3" applyNumberFormat="1" applyFont="1"/>
    <xf numFmtId="165" fontId="2" fillId="0" borderId="0" xfId="3" applyNumberFormat="1" applyFont="1" applyAlignment="1">
      <alignment horizontal="center" vertical="center"/>
    </xf>
    <xf numFmtId="165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4" fillId="0" borderId="0" xfId="1" applyNumberFormat="1" applyFont="1" applyAlignment="1" applyProtection="1">
      <alignment horizontal="center" vertical="center"/>
      <protection locked="0"/>
    </xf>
    <xf numFmtId="164" fontId="4" fillId="0" borderId="0" xfId="1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4" fillId="2" borderId="0" xfId="1" applyNumberFormat="1" applyFont="1" applyFill="1" applyAlignment="1" applyProtection="1">
      <alignment horizontal="center" vertical="center"/>
      <protection locked="0"/>
    </xf>
    <xf numFmtId="164" fontId="4" fillId="2" borderId="0" xfId="1" applyNumberFormat="1" applyFont="1" applyFill="1" applyAlignment="1" applyProtection="1">
      <alignment horizontal="left" vertical="center"/>
      <protection locked="0"/>
    </xf>
    <xf numFmtId="0" fontId="0" fillId="2" borderId="0" xfId="0" applyFill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9" fontId="4" fillId="3" borderId="0" xfId="1" applyNumberFormat="1" applyFont="1" applyFill="1" applyAlignment="1" applyProtection="1">
      <alignment horizontal="center" vertical="center"/>
      <protection locked="0"/>
    </xf>
    <xf numFmtId="164" fontId="4" fillId="3" borderId="0" xfId="1" applyNumberFormat="1" applyFont="1" applyFill="1" applyAlignment="1" applyProtection="1">
      <alignment horizontal="left" vertical="center"/>
      <protection locked="0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43" fontId="0" fillId="0" borderId="0" xfId="3" applyFont="1" applyAlignment="1">
      <alignment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9" fontId="16" fillId="0" borderId="0" xfId="4" applyFont="1" applyAlignment="1">
      <alignment horizontal="right" vertical="center"/>
    </xf>
    <xf numFmtId="0" fontId="0" fillId="0" borderId="0" xfId="0" applyAlignment="1">
      <alignment horizontal="right" vertical="center"/>
    </xf>
    <xf numFmtId="9" fontId="17" fillId="0" borderId="0" xfId="4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0" fontId="4" fillId="0" borderId="0" xfId="0" applyFont="1" applyAlignment="1">
      <alignment horizontal="left" vertical="top" wrapText="1"/>
    </xf>
    <xf numFmtId="0" fontId="22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</cellXfs>
  <cellStyles count="5">
    <cellStyle name="Comma" xfId="3" builtinId="3"/>
    <cellStyle name="Normal" xfId="0" builtinId="0"/>
    <cellStyle name="Normal 2" xfId="2" xr:uid="{CDF9E907-2EF0-4E70-9392-DCD7445497F2}"/>
    <cellStyle name="Normal 2 2" xfId="1" xr:uid="{47AE73A4-C6FB-4C5C-B464-4B2E166D191A}"/>
    <cellStyle name="Percent" xfId="4" builtinId="5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/>
    </dxf>
    <dxf>
      <alignment horizontal="general" vertical="center" textRotation="0" wrapText="0" indent="0" justifyLastLine="0" shrinkToFit="0" readingOrder="0"/>
    </dxf>
    <dxf>
      <alignment vertical="center"/>
    </dxf>
    <dxf>
      <alignment horizontal="general" vertical="center" textRotation="0" wrapText="0" indent="0" justifyLastLine="0" shrinkToFit="0" readingOrder="0"/>
    </dxf>
    <dxf>
      <alignment vertical="center"/>
    </dxf>
    <dxf>
      <alignment horizontal="general" vertical="center" textRotation="0" wrapText="0" indent="0" justifyLastLine="0" shrinkToFit="0" readingOrder="0"/>
    </dxf>
    <dxf>
      <alignment vertical="center"/>
    </dxf>
    <dxf>
      <alignment horizontal="general" vertical="center" textRotation="0" wrapText="0" indent="0" justifyLastLine="0" shrinkToFit="0" readingOrder="0"/>
    </dxf>
    <dxf>
      <alignment vertical="center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  <dxf>
      <alignment horizontal="general" vertical="center" textRotation="0" wrapText="0" indent="0" justifyLastLine="0" shrinkToFit="0" readingOrder="0"/>
    </dxf>
    <dxf>
      <alignment vertical="center"/>
    </dxf>
    <dxf>
      <alignment vertical="center"/>
    </dxf>
    <dxf>
      <fill>
        <patternFill>
          <bgColor rgb="FFFFCCCC"/>
        </patternFill>
      </fill>
    </dxf>
    <dxf>
      <fill>
        <patternFill>
          <bgColor rgb="FFFF7C80"/>
        </patternFill>
      </fill>
    </dxf>
    <dxf>
      <font>
        <b/>
        <i val="0"/>
        <color theme="0"/>
      </font>
      <fill>
        <patternFill>
          <bgColor rgb="FF990033"/>
        </patternFill>
      </fill>
    </dxf>
    <dxf>
      <font>
        <color theme="0"/>
      </font>
      <fill>
        <patternFill>
          <bgColor rgb="FF990033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>
          <bgColor rgb="FFBC8FDD"/>
        </patternFill>
      </fill>
    </dxf>
    <dxf>
      <fill>
        <patternFill>
          <bgColor rgb="FFE8D9F3"/>
        </patternFill>
      </fill>
    </dxf>
    <dxf>
      <fill>
        <patternFill>
          <bgColor rgb="FFD3B5E9"/>
        </patternFill>
      </fill>
    </dxf>
    <dxf>
      <fill>
        <patternFill>
          <bgColor rgb="FFEADCF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3" defaultTableStyle="TableStyleMedium2" defaultPivotStyle="PivotStyleLight16">
    <tableStyle name="Custom 2" pivot="0" count="5" xr9:uid="{62FB104B-68E3-4B80-88F0-018AA18D169F}">
      <tableStyleElement type="wholeTable" dxfId="111"/>
      <tableStyleElement type="headerRow" dxfId="110"/>
      <tableStyleElement type="totalRow" dxfId="109"/>
      <tableStyleElement type="firstRowStripe" dxfId="108"/>
      <tableStyleElement type="secondRowStripe" dxfId="107"/>
    </tableStyle>
    <tableStyle name="PivotTable Style 1" table="0" count="2" xr9:uid="{2E9E8A21-D176-4CCF-85EC-AA34025B3791}">
      <tableStyleElement type="firstRowStripe" dxfId="106"/>
      <tableStyleElement type="secondRowStripe" dxfId="105"/>
    </tableStyle>
    <tableStyle name="Table Style 1" pivot="0" count="5" xr9:uid="{458FDA04-BA85-4AF2-91F1-4B18E841DF4C}">
      <tableStyleElement type="wholeTable" dxfId="104"/>
      <tableStyleElement type="headerRow" dxfId="103"/>
      <tableStyleElement type="totalRow" dxfId="102"/>
      <tableStyleElement type="firstRowStripe" dxfId="101"/>
      <tableStyleElement type="secondRowStripe" dxfId="100"/>
    </tableStyle>
  </tableStyles>
  <colors>
    <mruColors>
      <color rgb="FFD3B5E9"/>
      <color rgb="FFEADCF4"/>
      <color rgb="FFBC8FDD"/>
      <color rgb="FFE8D9F3"/>
      <color rgb="FFDCC5ED"/>
      <color rgb="FFFF5050"/>
      <color rgb="FF990033"/>
      <color rgb="FFFF7C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Marcela" id="{84364F45-9D14-4FE4-88A6-0D443FF55824}">
    <nsvFilter filterId="{88251CF3-F327-4C8D-9462-7960645A9003}" ref="A4:G449" tableId="4">
      <columnFilter colId="3" id="{E57F0FA2-82F5-4ABF-988B-1CF8703C9B82}">
        <filter colId="3">
          <x:filters blank="1"/>
        </filter>
      </columnFilter>
      <sortRules>
        <sortRule colId="1" id="{2CEFC60F-86CA-4193-A68D-4584DCDE237A}">
          <sortCondition ref="B4:B449"/>
        </sortRule>
      </sortRules>
    </nsvFilter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Marcela" id="{835CE579-2935-4A2C-99B2-DC4FF55CDB48}">
    <nsvFilter filterId="{3DE47BF2-88A2-434C-A627-FF07914BFCE6}" ref="A4:L123" tableId="3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Marcela Castano" id="{D0DCF980-A707-4C9A-B5B8-307FE6F1E659}" userId="S::mc13c@fsu.edu::7b700e04-dbbb-4787-91da-d489260d21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251CF3-F327-4C8D-9462-7960645A9003}" name="METERS" displayName="METERS" ref="A4:G450" totalsRowCount="1" headerRowDxfId="99" dataDxfId="98">
  <autoFilter ref="A4:G449" xr:uid="{88251CF3-F327-4C8D-9462-7960645A9003}">
    <filterColumn colId="2">
      <filters>
        <filter val="ELEC"/>
        <filter val="ELECPRO"/>
      </filters>
    </filterColumn>
  </autoFilter>
  <sortState xmlns:xlrd2="http://schemas.microsoft.com/office/spreadsheetml/2017/richdata2" ref="A5:G342">
    <sortCondition ref="B4:B449"/>
  </sortState>
  <tableColumns count="7">
    <tableColumn id="19" xr3:uid="{4F87848B-F9D9-406C-8416-3D13CEA0736B}" name="TEAM MEMBER" totalsRowLabel="Total" dataDxfId="96" totalsRowDxfId="97"/>
    <tableColumn id="1" xr3:uid="{2CEFC60F-86CA-4193-A68D-4584DCDE237A}" name="METERID" totalsRowFunction="count" dataDxfId="94" totalsRowDxfId="95"/>
    <tableColumn id="2" xr3:uid="{A3C812C3-3431-415D-A5EB-8CEAC7D81EDF}" name="TYPE" dataDxfId="92" totalsRowDxfId="93"/>
    <tableColumn id="6" xr3:uid="{E57F0FA2-82F5-4ABF-988B-1CF8703C9B82}" name="METHOD" totalsRowFunction="count" dataDxfId="90" totalsRowDxfId="91"/>
    <tableColumn id="3" xr3:uid="{C8025DAB-561B-4724-BAFA-E4B2E8F8990B}" name="MSTP/FLN/IP DEVICES" dataDxfId="88" totalsRowDxfId="89"/>
    <tableColumn id="18" xr3:uid="{E9CEB099-9AF0-4278-82E9-792954799441}" name="PHYSICAL POINTS" dataDxfId="86" totalsRowDxfId="87"/>
    <tableColumn id="5" xr3:uid="{054A68B1-2734-40F6-BCCC-C2A853F21728}" name="NOTES" totalsRowFunction="count" dataDxfId="84" totalsRowDxfId="85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F6BBC5-C7D8-472D-98E8-4AC40427B7E5}" name="ELEC" displayName="ELEC" ref="A5:L219" totalsRowCount="1" headerRowDxfId="83" dataDxfId="82" totalsRowDxfId="81">
  <autoFilter ref="A5:L218" xr:uid="{5CF6BBC5-C7D8-472D-98E8-4AC40427B7E5}"/>
  <tableColumns count="12">
    <tableColumn id="1" xr3:uid="{89FE0D6E-01D3-482F-8BD4-FFABAA1EB59B}" name="BLDG #" totalsRowLabel="Total" dataDxfId="79" totalsRowDxfId="80" dataCellStyle="Normal 2 2"/>
    <tableColumn id="9" xr3:uid="{8A9D6F38-146A-4DE1-9633-231B658ABEF0}" name="BLDG NAME" dataDxfId="77" totalsRowDxfId="78" dataCellStyle="Normal 2 2">
      <calculatedColumnFormula>_xlfn.XLOOKUP(ELEC[[#This Row],[BLDG '#]],Properties[Property],Properties[Description],"",0)</calculatedColumnFormula>
    </tableColumn>
    <tableColumn id="2" xr3:uid="{7FBAB058-6624-4FD3-98B5-EB68A74172F8}" name="CUSTOMER" totalsRowFunction="count" dataDxfId="75" totalsRowDxfId="76"/>
    <tableColumn id="8" xr3:uid="{87E1AFB5-B6BC-4BB4-B13F-86B5F4BFC8FC}" name="BILLED IN AIM (Y/N)" dataDxfId="73" totalsRowDxfId="74"/>
    <tableColumn id="3" xr3:uid="{AB0B2FC2-4738-4E92-A978-F1415D77DE26}" name="METER ID" dataDxfId="71" totalsRowDxfId="72"/>
    <tableColumn id="4" xr3:uid="{E0A8F880-043A-4667-AB5C-EBABCD9E4855}" name="METER TYPE" dataDxfId="69" totalsRowDxfId="70"/>
    <tableColumn id="5" xr3:uid="{348AA923-6DF6-42C6-83A7-78CFC38BE016}" name="CALC" dataDxfId="67" totalsRowDxfId="68"/>
    <tableColumn id="7" xr3:uid="{23FE260D-B112-486B-8D1E-49A801D79FEA}" name="BAS POINT NAME(S)" dataDxfId="65" totalsRowDxfId="66"/>
    <tableColumn id="6" xr3:uid="{16D0C6E6-09BD-4360-8EFD-7A162E855511}" name="NOTES" totalsRowFunction="count" dataDxfId="63" totalsRowDxfId="64"/>
    <tableColumn id="11" xr3:uid="{E7701F8A-F76C-487D-8416-3887609D7837}" name="NEED ALIAS? (Y/N)" dataDxfId="61" totalsRowDxfId="62"/>
    <tableColumn id="12" xr3:uid="{34FEA300-C1DA-4112-93C9-E31EB2E56EA1}" name="ALIAS" totalsRowFunction="count" dataDxfId="59" totalsRowDxfId="60">
      <calculatedColumnFormula>IF(ELEC[[#This Row],[NEED ALIAS? (Y/N)]]="Y",_xlfn.TEXTJOIN("",TRUE,ELEC[[#This Row],[METER ID]],"_","UTL_METER","_","DAY32"),"")</calculatedColumnFormula>
    </tableColumn>
    <tableColumn id="13" xr3:uid="{A56989D4-04E0-40E5-9CB8-AEABD4E4A78F}" name="ALIAS IN DESIGO? (Y/N)" totalsRowFunction="count" dataDxfId="57" totalsRowDxfId="5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13AC1-2A3E-4AE6-B073-7FB66DBC3E31}" name="STEAM" displayName="STEAM" ref="A4:L110" totalsRowCount="1" headerRowDxfId="56" dataDxfId="55">
  <autoFilter ref="A4:L109" xr:uid="{0C013AC1-2A3E-4AE6-B073-7FB66DBC3E31}">
    <filterColumn colId="4">
      <filters>
        <filter val="ST0146"/>
      </filters>
    </filterColumn>
  </autoFilter>
  <sortState xmlns:xlrd2="http://schemas.microsoft.com/office/spreadsheetml/2017/richdata2" ref="A5:L109">
    <sortCondition ref="A4:A109"/>
  </sortState>
  <tableColumns count="12">
    <tableColumn id="1" xr3:uid="{0C8832C0-11C3-4A92-9E7A-B6CF58F244DF}" name="BLDG #" totalsRowLabel="Total" dataDxfId="53" totalsRowDxfId="54"/>
    <tableColumn id="9" xr3:uid="{255F9E50-3F96-40D3-9C6E-342F341C1296}" name="BLDG NAME" dataDxfId="51" totalsRowDxfId="52">
      <calculatedColumnFormula>_xlfn.XLOOKUP(STEAM[[#This Row],[BLDG '#]],Properties[Property],Properties[Description],"",0)</calculatedColumnFormula>
    </tableColumn>
    <tableColumn id="2" xr3:uid="{F4C36B39-E0BA-4807-BDE7-FD5B05CD5FC2}" name="CUSTOMER" totalsRowFunction="count" dataDxfId="49" totalsRowDxfId="50"/>
    <tableColumn id="7" xr3:uid="{634F92D5-B6A1-4F7E-958C-05A593ACC803}" name="BILLED IN AIM (Y/N)" dataDxfId="47" totalsRowDxfId="48"/>
    <tableColumn id="3" xr3:uid="{2A9EB49C-0ADF-4684-ACE2-24EF2C61243F}" name="METER ID" dataDxfId="45" totalsRowDxfId="46"/>
    <tableColumn id="4" xr3:uid="{39ED09DF-F81A-4EF0-B236-BFB69DA07FD9}" name="METER TYPE" dataDxfId="43" totalsRowDxfId="44"/>
    <tableColumn id="5" xr3:uid="{2EF180E3-9931-427C-8A4D-66DB78FDE737}" name="CALC" dataDxfId="41" totalsRowDxfId="42"/>
    <tableColumn id="8" xr3:uid="{BBDFB14C-610A-4870-AAE6-2970D562A947}" name="BAS POINT NAME(S)" dataDxfId="39" totalsRowDxfId="40"/>
    <tableColumn id="6" xr3:uid="{EE3C0AF0-15E7-4492-9086-4C85CBAF9516}" name="NOTES" dataDxfId="37" totalsRowDxfId="38"/>
    <tableColumn id="10" xr3:uid="{9F99746B-B13B-4F52-9516-0C40573C096B}" name="NEED ALIAS? (Y/N)" dataDxfId="35" totalsRowDxfId="36"/>
    <tableColumn id="11" xr3:uid="{B93A56A7-2FDA-4F5A-9F75-7DA64414734F}" name="ALIAS" dataDxfId="33" totalsRowDxfId="34">
      <calculatedColumnFormula>IF(STEAM[[#This Row],[NEED ALIAS? (Y/N)]]="Y",_xlfn.TEXTJOIN("",TRUE,STEAM[[#This Row],[METER ID]],"_","UTL_METER","_","DAY32"),"")</calculatedColumnFormula>
    </tableColumn>
    <tableColumn id="12" xr3:uid="{07B1A0AB-2C74-4D8B-BAE1-41E4AA5C9824}" name="ALIAS IN DESIGO? (Y/N)" totalsRowFunction="count" dataDxfId="31" totalsRowDxfId="32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E47BF2-88A2-434C-A627-FF07914BFCE6}" name="CHW" displayName="CHW" ref="A4:L124" totalsRowCount="1" headerRowDxfId="30" dataDxfId="29" totalsRowDxfId="28">
  <autoFilter ref="A4:L123" xr:uid="{3DE47BF2-88A2-434C-A627-FF07914BFCE6}"/>
  <tableColumns count="12">
    <tableColumn id="1" xr3:uid="{06F7D762-4862-49DD-BB4D-4899C24AB0E8}" name="BLDG #" dataDxfId="26" totalsRowDxfId="27"/>
    <tableColumn id="9" xr3:uid="{F7A0068C-CA91-4A8E-82AA-DA5D686CD50D}" name="BLDG NAME" dataDxfId="24" totalsRowDxfId="25">
      <calculatedColumnFormula>_xlfn.XLOOKUP(CHW[[#This Row],[BLDG '#]],Properties[Property],Properties[Description],"",0)</calculatedColumnFormula>
    </tableColumn>
    <tableColumn id="2" xr3:uid="{EE08D6D9-2BAA-4DB1-B67E-304170A10189}" name="CUSTOMER" totalsRowFunction="count" dataDxfId="22" totalsRowDxfId="23"/>
    <tableColumn id="7" xr3:uid="{988B8F31-C86A-486F-9ACF-83BA3D78BBDD}" name="BILLED IN AIM (Y/N)" dataDxfId="20" totalsRowDxfId="21"/>
    <tableColumn id="3" xr3:uid="{0DBF2ED6-8412-496B-BFD3-201C7246B0C8}" name="METER ID" totalsRowFunction="custom" dataDxfId="18" totalsRowDxfId="19">
      <totalsRowFormula>SUBTOTAL(3,E5:E123)</totalsRowFormula>
    </tableColumn>
    <tableColumn id="4" xr3:uid="{7FC35DEC-4957-4672-9766-C6423D7C8BFA}" name="METER TYPE" dataDxfId="16" totalsRowDxfId="17"/>
    <tableColumn id="5" xr3:uid="{DC9DF422-639C-4FF6-B059-E041AFA18C8A}" name="CALC" dataDxfId="14" totalsRowDxfId="15"/>
    <tableColumn id="8" xr3:uid="{F39A5308-4343-431C-8B61-AE4C5E3F79B0}" name="BAS POINT NAME(S)" dataDxfId="12" totalsRowDxfId="13"/>
    <tableColumn id="6" xr3:uid="{B3B94AD6-80E9-47A3-9276-06A6038BD46F}" name="NOTES" dataDxfId="10" totalsRowDxfId="11"/>
    <tableColumn id="10" xr3:uid="{CA725B59-D1CE-4073-99A6-6B8F9DB9CCAA}" name="NEED ALIAS? (Y/N)" dataDxfId="8" totalsRowDxfId="9"/>
    <tableColumn id="11" xr3:uid="{C4CABF38-B792-4437-9990-5945C715AFE6}" name="ALIAS" dataDxfId="6" totalsRowDxfId="7">
      <calculatedColumnFormula>IF(CHW[[#This Row],[NEED ALIAS? (Y/N)]]="Y",_xlfn.TEXTJOIN("",TRUE,CHW[[#This Row],[METER ID]],"_","UTL_METER","_","DAY32"),"")</calculatedColumnFormula>
    </tableColumn>
    <tableColumn id="12" xr3:uid="{18C65D11-007D-419A-B76A-0AA030F8BAEE}" name="ALIAS IN DESIGO? (Y/N)" totalsRowFunction="count" dataDxfId="4" totalsRowDxfId="5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0B541E-05B7-4004-AD87-C070DE000FEE}" name="Properties" displayName="Properties" ref="A1:D1174" totalsRowShown="0">
  <autoFilter ref="A1:D1174" xr:uid="{740B541E-05B7-4004-AD87-C070DE000FEE}"/>
  <tableColumns count="4">
    <tableColumn id="1" xr3:uid="{D313836B-EA14-451D-BBCE-8527A35223B7}" name="Property" dataDxfId="3"/>
    <tableColumn id="2" xr3:uid="{B741FC0D-5B78-4787-802A-4028CDA416EF}" name="Description" dataDxfId="2"/>
    <tableColumn id="4" xr3:uid="{2AE2B2D3-BB1B-4A9E-9CE5-C74E8F89D117}" name="Address 1" dataDxfId="1"/>
    <tableColumn id="5" xr3:uid="{234C0229-F869-4166-BC17-D4D0D9FE0684}" name="GSF" dataDxfId="0" dataCellStyle="C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5-07-28T20:53:11.22" personId="{D0DCF980-A707-4C9A-B5B8-307FE6F1E659}" id="{35A5B1EE-3CB1-4DEB-9532-D48D31EFF692}">
    <text>Both Degraff buildings receive a bill directly from CoT. Utility Type: ELT.  MeterID for Degraff East: 105401EL.</text>
  </threadedComment>
  <threadedComment ref="G6" dT="2025-07-28T20:54:38.15" personId="{D0DCF980-A707-4C9A-B5B8-307FE6F1E659}" id="{D24BC5FA-6AED-4F2D-BFBD-41B3235CD50A}">
    <text>Both Degraff buildings receive a bill directly from CoT. Utility Type: ELT.  MeterID for Degraff West: 483233EL.</text>
  </threadedComment>
  <threadedComment ref="E127" dT="2025-07-28T22:04:44.77" personId="{D0DCF980-A707-4C9A-B5B8-307FE6F1E659}" id="{ED361379-C109-425E-B4F2-1A9F9ABE01AA}">
    <text>UNSURE. Substation is offline. Check points: "CITY-FSU_KW01" = "MAIN1_KW01" + "MAIN2_KW01" - "FSUKWH01"</text>
  </threadedComment>
  <threadedComment ref="G378" dT="2025-07-28T20:39:45.71" personId="{D0DCF980-A707-4C9A-B5B8-307FE6F1E659}" id="{D6D8565A-2135-419F-9C45-3D2C2F0932D1}">
    <text>Yes, it’s still being billed in AiM.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87" dT="2023-06-07T19:49:43.07" personId="{D0DCF980-A707-4C9A-B5B8-307FE6F1E659}" id="{3E47A3B9-9DE6-4175-B87B-F8EE63684A07}">
    <text>Alias manually input. This meter consists of TWO BAS points. They are both aliased and differentiated by using .1 and .2 at the end of the alias.</text>
  </threadedComment>
  <threadedComment ref="E115" dT="2023-06-23T18:50:23.47" personId="{D0DCF980-A707-4C9A-B5B8-307FE6F1E659}" id="{B18CBE6E-778D-4827-8977-A5B9495BC309}">
    <text>meterID: E0122-CELLTWR. Replaced - with _ for the alias formula.</text>
  </threadedComment>
  <threadedComment ref="H127" dT="2023-06-23T20:11:18.89" personId="{D0DCF980-A707-4C9A-B5B8-307FE6F1E659}" id="{B42E4CA6-82CF-4EA2-92EE-7918071C9267}">
    <text>ppcl shows 4 points used to obtain the month values:  "AT&amp;T1:CONSUMPTN HI" - "ATT1_KWH_MH" + ("AT&amp;T1:CONSUMPTN LO" - "ATT1_KWH_ML").   points "MH" and "ML" are in Desigo, but the other two are not. They are also not trended so I can't see their value historically.</text>
  </threadedComment>
  <threadedComment ref="D213" dT="2023-06-05T19:11:30.66" personId="{D0DCF980-A707-4C9A-B5B8-307FE6F1E659}" id="{FD746E2C-B074-494B-97F0-AED6755266CB}">
    <text>All highlighted are production meters. They are not billed.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5" dT="2023-07-13T16:10:22.71" personId="{D0DCF980-A707-4C9A-B5B8-307FE6F1E659}" id="{FE0D271D-2DEC-452E-92E8-BEB1689A2292}">
    <text>Alias manually input. This meter consists of FOUR BAS points. They are all aliased and differentiated by using .1, .2, .3, .4 at the end of the alias.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Relationship Id="rId5" Type="http://schemas.microsoft.com/office/2019/04/relationships/namedSheetView" Target="../namedSheetViews/namedSheetView2.xml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593F-C7B7-47F6-8675-4FAD9F44B520}">
  <dimension ref="A1:B71"/>
  <sheetViews>
    <sheetView showGridLines="0" workbookViewId="0">
      <selection activeCell="D9" sqref="D9"/>
    </sheetView>
  </sheetViews>
  <sheetFormatPr defaultColWidth="9.140625" defaultRowHeight="14.25"/>
  <cols>
    <col min="1" max="1" width="63.140625" style="6" customWidth="1"/>
    <col min="2" max="2" width="8.140625" style="62" customWidth="1"/>
    <col min="3" max="16384" width="9.140625" style="6"/>
  </cols>
  <sheetData>
    <row r="1" spans="1:2" ht="18">
      <c r="A1" s="72" t="s">
        <v>0</v>
      </c>
    </row>
    <row r="3" spans="1:2" ht="15.75">
      <c r="A3" s="58" t="s">
        <v>1</v>
      </c>
    </row>
    <row r="4" spans="1:2">
      <c r="A4" s="6" t="s">
        <v>2</v>
      </c>
      <c r="B4" s="62">
        <f>COUNTIF(METERS[TEAM MEMBER],A4)</f>
        <v>26</v>
      </c>
    </row>
    <row r="5" spans="1:2">
      <c r="A5" s="6" t="s">
        <v>3</v>
      </c>
      <c r="B5" s="62">
        <f>COUNTIF(METERS[TEAM MEMBER],A5)</f>
        <v>4</v>
      </c>
    </row>
    <row r="6" spans="1:2">
      <c r="A6" s="6" t="s">
        <v>4</v>
      </c>
      <c r="B6" s="62">
        <f>COUNTIF(METERS[TEAM MEMBER],A6)</f>
        <v>123</v>
      </c>
    </row>
    <row r="7" spans="1:2">
      <c r="A7" s="6" t="s">
        <v>5</v>
      </c>
      <c r="B7" s="62">
        <f>COUNTIF(METERS[TEAM MEMBER],A7)</f>
        <v>101</v>
      </c>
    </row>
    <row r="8" spans="1:2">
      <c r="A8" s="6" t="s">
        <v>6</v>
      </c>
      <c r="B8" s="62">
        <f>COUNTIF(METERS[TEAM MEMBER],A8)</f>
        <v>97</v>
      </c>
    </row>
    <row r="9" spans="1:2">
      <c r="A9" s="6" t="s">
        <v>7</v>
      </c>
      <c r="B9" s="62">
        <f>COUNTIF(METERS[TEAM MEMBER],A9)</f>
        <v>94</v>
      </c>
    </row>
    <row r="10" spans="1:2">
      <c r="A10" s="5" t="s">
        <v>8</v>
      </c>
      <c r="B10" s="71">
        <f>COUNTA(METERS[METERID])-SUM(B4:B9)</f>
        <v>0</v>
      </c>
    </row>
    <row r="12" spans="1:2" ht="15.75">
      <c r="A12" s="58" t="s">
        <v>9</v>
      </c>
    </row>
    <row r="13" spans="1:2">
      <c r="A13" s="6" t="s">
        <v>10</v>
      </c>
      <c r="B13" s="62">
        <f>COUNTIF(METERS[TYPE],A13)</f>
        <v>212</v>
      </c>
    </row>
    <row r="14" spans="1:2">
      <c r="A14" s="6" t="s">
        <v>11</v>
      </c>
      <c r="B14" s="62">
        <f>COUNTIF(METERS[TYPE],A14)</f>
        <v>120</v>
      </c>
    </row>
    <row r="15" spans="1:2">
      <c r="A15" s="6" t="s">
        <v>12</v>
      </c>
      <c r="B15" s="62">
        <f>COUNTIF(METERS[TYPE],A15)</f>
        <v>105</v>
      </c>
    </row>
    <row r="16" spans="1:2">
      <c r="A16" s="5" t="s">
        <v>13</v>
      </c>
      <c r="B16" s="71">
        <f>SUM(B13:B15)</f>
        <v>437</v>
      </c>
    </row>
    <row r="18" spans="1:2" ht="15.75">
      <c r="A18" s="58" t="s">
        <v>14</v>
      </c>
    </row>
    <row r="19" spans="1:2">
      <c r="A19" s="17" t="s">
        <v>15</v>
      </c>
      <c r="B19" s="62">
        <f>COUNTIF(METERS[METHOD],A19)</f>
        <v>165</v>
      </c>
    </row>
    <row r="20" spans="1:2">
      <c r="A20" s="17" t="s">
        <v>16</v>
      </c>
      <c r="B20" s="62">
        <f>COUNTIF(METERS[METHOD],A20)</f>
        <v>41</v>
      </c>
    </row>
    <row r="21" spans="1:2">
      <c r="A21" s="17" t="s">
        <v>17</v>
      </c>
      <c r="B21" s="62">
        <f>COUNTIF(METERS[METHOD],A21)</f>
        <v>19</v>
      </c>
    </row>
    <row r="22" spans="1:2">
      <c r="A22" s="17" t="s">
        <v>18</v>
      </c>
      <c r="B22" s="62">
        <f>COUNTIF(METERS[METHOD],A22)</f>
        <v>160</v>
      </c>
    </row>
    <row r="23" spans="1:2">
      <c r="A23" s="17" t="s">
        <v>19</v>
      </c>
      <c r="B23" s="62">
        <f>COUNTIF(METERS[METHOD],A23)</f>
        <v>14</v>
      </c>
    </row>
    <row r="24" spans="1:2">
      <c r="A24" s="17" t="s">
        <v>20</v>
      </c>
      <c r="B24" s="62">
        <f>COUNTIF(METERS[METHOD],A24)</f>
        <v>7</v>
      </c>
    </row>
    <row r="25" spans="1:2">
      <c r="A25" s="17" t="s">
        <v>21</v>
      </c>
      <c r="B25" s="62">
        <f>COUNTIF(METERS[METHOD],A25)</f>
        <v>0</v>
      </c>
    </row>
    <row r="26" spans="1:2">
      <c r="A26" s="17" t="s">
        <v>22</v>
      </c>
      <c r="B26" s="62">
        <f>COUNTIF(METERS[METHOD],A26)</f>
        <v>28</v>
      </c>
    </row>
    <row r="27" spans="1:2">
      <c r="B27" s="6"/>
    </row>
    <row r="32" spans="1:2" ht="40.5" customHeight="1">
      <c r="A32" s="72" t="s">
        <v>23</v>
      </c>
      <c r="B32" s="59"/>
    </row>
    <row r="33" spans="1:2" ht="15.75">
      <c r="A33" s="56"/>
      <c r="B33" s="59"/>
    </row>
    <row r="34" spans="1:2" ht="15.75">
      <c r="A34" s="57" t="s">
        <v>24</v>
      </c>
      <c r="B34" s="60">
        <f>COUNTA(ELEC[METER ID],STEAM[METER ID],CHW[METER ID])</f>
        <v>437</v>
      </c>
    </row>
    <row r="36" spans="1:2" ht="15.75">
      <c r="A36" s="58" t="s">
        <v>25</v>
      </c>
      <c r="B36" s="59"/>
    </row>
    <row r="37" spans="1:2" ht="15.75">
      <c r="A37" s="56" t="s">
        <v>26</v>
      </c>
      <c r="B37" s="59">
        <f>COUNTA(ELEC[METER ID])</f>
        <v>213</v>
      </c>
    </row>
    <row r="38" spans="1:2" ht="15.75">
      <c r="A38" s="56" t="s">
        <v>27</v>
      </c>
      <c r="B38" s="59">
        <f>COUNTIF(ELEC[NEED ALIAS? (Y/N)],"Y")</f>
        <v>177</v>
      </c>
    </row>
    <row r="39" spans="1:2" ht="15.75">
      <c r="A39" s="56" t="s">
        <v>28</v>
      </c>
      <c r="B39" s="59">
        <f>COUNTIF(ELEC[ALIAS IN DESIGO? (Y/N)],"Y")</f>
        <v>178</v>
      </c>
    </row>
    <row r="40" spans="1:2" ht="15.75">
      <c r="A40" s="56" t="s">
        <v>29</v>
      </c>
      <c r="B40" s="61">
        <f>B39/B38</f>
        <v>1.0056497175141244</v>
      </c>
    </row>
    <row r="41" spans="1:2" ht="15.75">
      <c r="A41" s="56"/>
      <c r="B41" s="59"/>
    </row>
    <row r="42" spans="1:2" ht="15.75">
      <c r="A42" s="58" t="s">
        <v>12</v>
      </c>
    </row>
    <row r="43" spans="1:2" ht="15.75">
      <c r="A43" s="56" t="s">
        <v>30</v>
      </c>
      <c r="B43" s="59">
        <f>COUNTA(STEAM[METER ID])</f>
        <v>105</v>
      </c>
    </row>
    <row r="44" spans="1:2" ht="15.75">
      <c r="A44" s="56" t="s">
        <v>27</v>
      </c>
      <c r="B44" s="59">
        <f>COUNTIF(STEAM[NEED ALIAS? (Y/N)],"Y")</f>
        <v>85</v>
      </c>
    </row>
    <row r="45" spans="1:2" ht="15.75">
      <c r="A45" s="56" t="s">
        <v>28</v>
      </c>
      <c r="B45" s="59">
        <f>COUNTIF(STEAM[ALIAS IN DESIGO? (Y/N)],"Y")</f>
        <v>84</v>
      </c>
    </row>
    <row r="46" spans="1:2" ht="15.75">
      <c r="A46" s="56" t="s">
        <v>29</v>
      </c>
      <c r="B46" s="61">
        <f>B45/B44</f>
        <v>0.9882352941176471</v>
      </c>
    </row>
    <row r="47" spans="1:2" ht="15.75">
      <c r="A47" s="56"/>
      <c r="B47" s="59"/>
    </row>
    <row r="48" spans="1:2" ht="15.75">
      <c r="A48" s="58" t="s">
        <v>31</v>
      </c>
      <c r="B48" s="59"/>
    </row>
    <row r="49" spans="1:2" ht="15.75">
      <c r="A49" s="56" t="s">
        <v>32</v>
      </c>
      <c r="B49" s="59">
        <f>COUNTA(CHW[METER ID])</f>
        <v>119</v>
      </c>
    </row>
    <row r="50" spans="1:2" ht="15.75">
      <c r="A50" s="56" t="s">
        <v>27</v>
      </c>
      <c r="B50" s="59">
        <f>COUNTIF(CHW[NEED ALIAS? (Y/N)],"Y")</f>
        <v>98</v>
      </c>
    </row>
    <row r="51" spans="1:2" ht="15.75">
      <c r="A51" s="56" t="s">
        <v>28</v>
      </c>
      <c r="B51" s="59">
        <f>COUNTIF(CHW[ALIAS IN DESIGO? (Y/N)],"Y")</f>
        <v>93</v>
      </c>
    </row>
    <row r="52" spans="1:2" ht="15.75">
      <c r="A52" s="56" t="s">
        <v>29</v>
      </c>
      <c r="B52" s="61">
        <f>B51/B50</f>
        <v>0.94897959183673475</v>
      </c>
    </row>
    <row r="54" spans="1:2">
      <c r="A54" s="6" t="s">
        <v>33</v>
      </c>
      <c r="B54" s="62">
        <f>SUM(B38,B44,B50)</f>
        <v>360</v>
      </c>
    </row>
    <row r="55" spans="1:2" ht="15.75">
      <c r="A55" s="57" t="s">
        <v>34</v>
      </c>
      <c r="B55" s="63">
        <f>SUM(B39,B45,B51)/SUM(B38,B44,B50)</f>
        <v>0.98611111111111116</v>
      </c>
    </row>
    <row r="61" spans="1:2">
      <c r="A61" s="6" t="s">
        <v>35</v>
      </c>
    </row>
    <row r="63" spans="1:2">
      <c r="A63" s="6" t="s">
        <v>36</v>
      </c>
    </row>
    <row r="64" spans="1:2">
      <c r="A64" s="6" t="s">
        <v>37</v>
      </c>
    </row>
    <row r="65" spans="1:1">
      <c r="A65" s="6" t="s">
        <v>38</v>
      </c>
    </row>
    <row r="66" spans="1:1">
      <c r="A66" s="6" t="s">
        <v>39</v>
      </c>
    </row>
    <row r="71" spans="1:1">
      <c r="A71" s="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5041-408C-4864-BBEA-00B20F987785}">
  <sheetPr>
    <tabColor rgb="FF00B050"/>
  </sheetPr>
  <dimension ref="A1:G472"/>
  <sheetViews>
    <sheetView zoomScaleNormal="100" workbookViewId="0">
      <selection activeCell="E130" sqref="E130"/>
    </sheetView>
  </sheetViews>
  <sheetFormatPr defaultColWidth="9.140625" defaultRowHeight="14.25"/>
  <cols>
    <col min="1" max="1" width="18.140625" style="6" customWidth="1"/>
    <col min="2" max="2" width="15.85546875" style="6" bestFit="1" customWidth="1"/>
    <col min="3" max="3" width="11.140625" style="6" customWidth="1"/>
    <col min="4" max="4" width="14" style="6" customWidth="1"/>
    <col min="5" max="5" width="35.140625" style="6" customWidth="1"/>
    <col min="6" max="6" width="37.5703125" style="6" customWidth="1"/>
    <col min="7" max="7" width="74.85546875" style="6" customWidth="1"/>
    <col min="8" max="16384" width="9.140625" style="6"/>
  </cols>
  <sheetData>
    <row r="1" spans="1:7" ht="21">
      <c r="A1" s="8" t="s">
        <v>41</v>
      </c>
    </row>
    <row r="2" spans="1:7" ht="18">
      <c r="A2" s="77" t="s">
        <v>42</v>
      </c>
    </row>
    <row r="4" spans="1:7">
      <c r="A4" s="6" t="s">
        <v>43</v>
      </c>
      <c r="B4" s="6" t="s">
        <v>44</v>
      </c>
      <c r="C4" s="6" t="s">
        <v>45</v>
      </c>
      <c r="D4" s="6" t="s">
        <v>46</v>
      </c>
      <c r="E4" s="6" t="s">
        <v>47</v>
      </c>
      <c r="F4" s="6" t="s">
        <v>48</v>
      </c>
      <c r="G4" s="6" t="s">
        <v>49</v>
      </c>
    </row>
    <row r="5" spans="1:7" ht="28.5">
      <c r="A5" s="6" t="s">
        <v>5</v>
      </c>
      <c r="B5" s="7" t="s">
        <v>50</v>
      </c>
      <c r="C5" s="6" t="s">
        <v>10</v>
      </c>
      <c r="D5" s="6" t="s">
        <v>18</v>
      </c>
      <c r="E5" s="6" t="s">
        <v>51</v>
      </c>
      <c r="G5" s="30" t="s">
        <v>52</v>
      </c>
    </row>
    <row r="6" spans="1:7" ht="28.5">
      <c r="A6" s="6" t="s">
        <v>5</v>
      </c>
      <c r="B6" s="7" t="s">
        <v>53</v>
      </c>
      <c r="C6" s="6" t="s">
        <v>10</v>
      </c>
      <c r="D6" s="6" t="s">
        <v>18</v>
      </c>
      <c r="E6" s="6" t="s">
        <v>54</v>
      </c>
      <c r="G6" s="30" t="s">
        <v>55</v>
      </c>
    </row>
    <row r="7" spans="1:7" ht="99.75" hidden="1">
      <c r="A7" s="6" t="s">
        <v>7</v>
      </c>
      <c r="B7" s="7" t="s">
        <v>56</v>
      </c>
      <c r="C7" s="6" t="s">
        <v>11</v>
      </c>
      <c r="D7" s="6" t="s">
        <v>15</v>
      </c>
      <c r="E7" s="30" t="s">
        <v>57</v>
      </c>
      <c r="F7" s="30" t="s">
        <v>58</v>
      </c>
      <c r="G7" s="11" t="s">
        <v>59</v>
      </c>
    </row>
    <row r="8" spans="1:7" ht="28.5" hidden="1">
      <c r="A8" s="6" t="s">
        <v>6</v>
      </c>
      <c r="B8" s="7" t="s">
        <v>60</v>
      </c>
      <c r="C8" s="6" t="s">
        <v>11</v>
      </c>
      <c r="D8" s="6" t="s">
        <v>15</v>
      </c>
      <c r="E8" s="6" t="s">
        <v>61</v>
      </c>
      <c r="F8" s="30" t="s">
        <v>62</v>
      </c>
      <c r="G8" s="6" t="s">
        <v>63</v>
      </c>
    </row>
    <row r="9" spans="1:7" ht="42.75" hidden="1">
      <c r="A9" s="6" t="s">
        <v>6</v>
      </c>
      <c r="B9" s="7" t="s">
        <v>64</v>
      </c>
      <c r="C9" s="6" t="s">
        <v>11</v>
      </c>
      <c r="D9" s="6" t="s">
        <v>15</v>
      </c>
      <c r="F9" s="30" t="s">
        <v>65</v>
      </c>
    </row>
    <row r="10" spans="1:7" ht="42.75" hidden="1">
      <c r="A10" s="6" t="s">
        <v>6</v>
      </c>
      <c r="B10" s="7" t="s">
        <v>66</v>
      </c>
      <c r="C10" s="6" t="s">
        <v>11</v>
      </c>
      <c r="D10" s="6" t="s">
        <v>15</v>
      </c>
      <c r="F10" s="30" t="s">
        <v>67</v>
      </c>
    </row>
    <row r="11" spans="1:7" ht="42.75" hidden="1">
      <c r="A11" s="6" t="s">
        <v>2</v>
      </c>
      <c r="B11" s="7" t="s">
        <v>68</v>
      </c>
      <c r="C11" s="6" t="s">
        <v>11</v>
      </c>
      <c r="D11" s="6" t="s">
        <v>15</v>
      </c>
      <c r="E11" s="6" t="s">
        <v>69</v>
      </c>
      <c r="F11" s="30" t="s">
        <v>70</v>
      </c>
    </row>
    <row r="12" spans="1:7" ht="42.75" hidden="1">
      <c r="A12" s="6" t="s">
        <v>2</v>
      </c>
      <c r="B12" s="7" t="s">
        <v>71</v>
      </c>
      <c r="C12" s="6" t="s">
        <v>11</v>
      </c>
      <c r="D12" s="6" t="s">
        <v>15</v>
      </c>
      <c r="F12" s="30" t="s">
        <v>72</v>
      </c>
    </row>
    <row r="13" spans="1:7" ht="42.75" hidden="1">
      <c r="A13" s="6" t="s">
        <v>2</v>
      </c>
      <c r="B13" s="7" t="s">
        <v>73</v>
      </c>
      <c r="C13" s="6" t="s">
        <v>11</v>
      </c>
      <c r="D13" s="6" t="s">
        <v>15</v>
      </c>
      <c r="F13" s="30" t="s">
        <v>74</v>
      </c>
    </row>
    <row r="14" spans="1:7" ht="42.75" hidden="1">
      <c r="A14" s="6" t="s">
        <v>3</v>
      </c>
      <c r="B14" s="7" t="s">
        <v>75</v>
      </c>
      <c r="C14" s="6" t="s">
        <v>11</v>
      </c>
      <c r="D14" s="6" t="s">
        <v>15</v>
      </c>
      <c r="F14" s="30" t="s">
        <v>76</v>
      </c>
    </row>
    <row r="15" spans="1:7" ht="42.75" hidden="1">
      <c r="A15" s="6" t="s">
        <v>6</v>
      </c>
      <c r="B15" s="7" t="s">
        <v>77</v>
      </c>
      <c r="C15" s="6" t="s">
        <v>11</v>
      </c>
      <c r="D15" s="6" t="s">
        <v>15</v>
      </c>
      <c r="F15" s="30" t="s">
        <v>78</v>
      </c>
    </row>
    <row r="16" spans="1:7" ht="42.75" hidden="1">
      <c r="A16" s="6" t="s">
        <v>6</v>
      </c>
      <c r="B16" s="7" t="s">
        <v>79</v>
      </c>
      <c r="C16" s="6" t="s">
        <v>11</v>
      </c>
      <c r="D16" s="6" t="s">
        <v>15</v>
      </c>
      <c r="F16" s="30" t="s">
        <v>80</v>
      </c>
    </row>
    <row r="17" spans="1:7" ht="42.75" hidden="1">
      <c r="A17" s="6" t="s">
        <v>6</v>
      </c>
      <c r="B17" s="7" t="s">
        <v>81</v>
      </c>
      <c r="C17" s="6" t="s">
        <v>11</v>
      </c>
      <c r="D17" s="6" t="s">
        <v>15</v>
      </c>
      <c r="F17" s="30" t="s">
        <v>82</v>
      </c>
    </row>
    <row r="18" spans="1:7" ht="42.75" hidden="1">
      <c r="A18" s="6" t="s">
        <v>6</v>
      </c>
      <c r="B18" s="7" t="s">
        <v>83</v>
      </c>
      <c r="C18" s="6" t="s">
        <v>11</v>
      </c>
      <c r="D18" s="6" t="s">
        <v>15</v>
      </c>
      <c r="F18" s="30" t="s">
        <v>84</v>
      </c>
    </row>
    <row r="19" spans="1:7" hidden="1">
      <c r="A19" s="6" t="s">
        <v>6</v>
      </c>
      <c r="B19" s="7" t="s">
        <v>85</v>
      </c>
      <c r="C19" s="6" t="s">
        <v>11</v>
      </c>
      <c r="D19" s="6" t="s">
        <v>16</v>
      </c>
      <c r="F19" s="6" t="s">
        <v>86</v>
      </c>
      <c r="G19" s="6" t="s">
        <v>87</v>
      </c>
    </row>
    <row r="20" spans="1:7" hidden="1">
      <c r="A20" s="6" t="s">
        <v>6</v>
      </c>
      <c r="B20" s="7" t="s">
        <v>88</v>
      </c>
      <c r="C20" s="6" t="s">
        <v>11</v>
      </c>
      <c r="D20" s="6" t="s">
        <v>17</v>
      </c>
      <c r="E20" s="6" t="s">
        <v>89</v>
      </c>
      <c r="G20" s="6" t="s">
        <v>63</v>
      </c>
    </row>
    <row r="21" spans="1:7" ht="28.5" hidden="1">
      <c r="A21" s="6" t="s">
        <v>6</v>
      </c>
      <c r="B21" s="7" t="s">
        <v>90</v>
      </c>
      <c r="C21" s="6" t="s">
        <v>11</v>
      </c>
      <c r="D21" s="6" t="s">
        <v>15</v>
      </c>
      <c r="F21" s="30" t="s">
        <v>91</v>
      </c>
    </row>
    <row r="22" spans="1:7" hidden="1">
      <c r="A22" s="6" t="s">
        <v>5</v>
      </c>
      <c r="B22" s="7" t="s">
        <v>92</v>
      </c>
      <c r="C22" s="6" t="s">
        <v>11</v>
      </c>
      <c r="D22" s="6" t="s">
        <v>18</v>
      </c>
      <c r="E22" s="6" t="s">
        <v>93</v>
      </c>
      <c r="G22" s="6" t="s">
        <v>94</v>
      </c>
    </row>
    <row r="23" spans="1:7" ht="42.75" hidden="1">
      <c r="A23" s="6" t="s">
        <v>6</v>
      </c>
      <c r="B23" s="7" t="s">
        <v>95</v>
      </c>
      <c r="C23" s="6" t="s">
        <v>11</v>
      </c>
      <c r="D23" s="6" t="s">
        <v>15</v>
      </c>
      <c r="F23" s="30" t="s">
        <v>96</v>
      </c>
    </row>
    <row r="24" spans="1:7" ht="42.75" hidden="1">
      <c r="A24" s="6" t="s">
        <v>6</v>
      </c>
      <c r="B24" s="7" t="s">
        <v>97</v>
      </c>
      <c r="C24" s="6" t="s">
        <v>11</v>
      </c>
      <c r="D24" s="6" t="s">
        <v>15</v>
      </c>
      <c r="F24" s="30" t="s">
        <v>98</v>
      </c>
    </row>
    <row r="25" spans="1:7" ht="42.75" hidden="1">
      <c r="A25" s="6" t="s">
        <v>6</v>
      </c>
      <c r="B25" s="7" t="s">
        <v>99</v>
      </c>
      <c r="C25" s="6" t="s">
        <v>11</v>
      </c>
      <c r="D25" s="6" t="s">
        <v>15</v>
      </c>
      <c r="F25" s="30" t="s">
        <v>100</v>
      </c>
    </row>
    <row r="26" spans="1:7" hidden="1">
      <c r="A26" s="6" t="s">
        <v>6</v>
      </c>
      <c r="B26" s="7" t="s">
        <v>101</v>
      </c>
      <c r="C26" s="6" t="s">
        <v>11</v>
      </c>
      <c r="D26" s="6" t="s">
        <v>16</v>
      </c>
      <c r="G26" s="6" t="s">
        <v>102</v>
      </c>
    </row>
    <row r="27" spans="1:7" ht="42.75" hidden="1">
      <c r="A27" s="6" t="s">
        <v>6</v>
      </c>
      <c r="B27" s="7" t="s">
        <v>103</v>
      </c>
      <c r="C27" s="6" t="s">
        <v>11</v>
      </c>
      <c r="D27" s="6" t="s">
        <v>15</v>
      </c>
      <c r="F27" s="30" t="s">
        <v>104</v>
      </c>
    </row>
    <row r="28" spans="1:7" ht="42.75" hidden="1">
      <c r="A28" s="6" t="s">
        <v>6</v>
      </c>
      <c r="B28" s="7" t="s">
        <v>105</v>
      </c>
      <c r="C28" s="6" t="s">
        <v>11</v>
      </c>
      <c r="D28" s="6" t="s">
        <v>15</v>
      </c>
      <c r="F28" s="30" t="s">
        <v>106</v>
      </c>
    </row>
    <row r="29" spans="1:7" ht="42.75" hidden="1">
      <c r="A29" s="6" t="s">
        <v>6</v>
      </c>
      <c r="B29" s="7" t="s">
        <v>107</v>
      </c>
      <c r="C29" s="6" t="s">
        <v>11</v>
      </c>
      <c r="D29" s="6" t="s">
        <v>15</v>
      </c>
      <c r="F29" s="30" t="s">
        <v>108</v>
      </c>
    </row>
    <row r="30" spans="1:7" ht="42.75" hidden="1">
      <c r="A30" s="6" t="s">
        <v>6</v>
      </c>
      <c r="B30" s="7" t="s">
        <v>109</v>
      </c>
      <c r="C30" s="6" t="s">
        <v>11</v>
      </c>
      <c r="D30" s="6" t="s">
        <v>15</v>
      </c>
      <c r="F30" s="30" t="s">
        <v>110</v>
      </c>
    </row>
    <row r="31" spans="1:7" ht="42.75" hidden="1">
      <c r="A31" s="6" t="s">
        <v>6</v>
      </c>
      <c r="B31" s="7" t="s">
        <v>111</v>
      </c>
      <c r="C31" s="6" t="s">
        <v>11</v>
      </c>
      <c r="D31" s="6" t="s">
        <v>15</v>
      </c>
      <c r="F31" s="30" t="s">
        <v>112</v>
      </c>
    </row>
    <row r="32" spans="1:7" ht="42.75" hidden="1">
      <c r="A32" s="6" t="s">
        <v>5</v>
      </c>
      <c r="B32" s="7" t="s">
        <v>113</v>
      </c>
      <c r="C32" s="6" t="s">
        <v>11</v>
      </c>
      <c r="D32" s="6" t="s">
        <v>15</v>
      </c>
      <c r="F32" s="30" t="s">
        <v>114</v>
      </c>
    </row>
    <row r="33" spans="1:6" ht="42.75" hidden="1">
      <c r="A33" s="6" t="s">
        <v>5</v>
      </c>
      <c r="B33" s="7" t="s">
        <v>115</v>
      </c>
      <c r="C33" s="6" t="s">
        <v>11</v>
      </c>
      <c r="D33" s="6" t="s">
        <v>15</v>
      </c>
      <c r="F33" s="30" t="s">
        <v>116</v>
      </c>
    </row>
    <row r="34" spans="1:6" ht="42.75" hidden="1">
      <c r="A34" s="6" t="s">
        <v>5</v>
      </c>
      <c r="B34" s="7" t="s">
        <v>117</v>
      </c>
      <c r="C34" s="6" t="s">
        <v>11</v>
      </c>
      <c r="D34" s="6" t="s">
        <v>15</v>
      </c>
      <c r="F34" s="30" t="s">
        <v>118</v>
      </c>
    </row>
    <row r="35" spans="1:6" hidden="1">
      <c r="A35" s="6" t="s">
        <v>7</v>
      </c>
      <c r="B35" s="7" t="s">
        <v>119</v>
      </c>
      <c r="C35" s="6" t="s">
        <v>11</v>
      </c>
      <c r="D35" s="6" t="s">
        <v>15</v>
      </c>
      <c r="F35" s="6" t="s">
        <v>120</v>
      </c>
    </row>
    <row r="36" spans="1:6" ht="42.75" hidden="1">
      <c r="A36" s="6" t="s">
        <v>5</v>
      </c>
      <c r="B36" s="7" t="s">
        <v>121</v>
      </c>
      <c r="C36" s="6" t="s">
        <v>11</v>
      </c>
      <c r="D36" s="6" t="s">
        <v>15</v>
      </c>
      <c r="F36" s="30" t="s">
        <v>122</v>
      </c>
    </row>
    <row r="37" spans="1:6" ht="99.75" hidden="1">
      <c r="A37" s="6" t="s">
        <v>5</v>
      </c>
      <c r="B37" s="7" t="s">
        <v>123</v>
      </c>
      <c r="C37" s="6" t="s">
        <v>11</v>
      </c>
      <c r="D37" s="6" t="s">
        <v>16</v>
      </c>
      <c r="F37" s="30" t="s">
        <v>124</v>
      </c>
    </row>
    <row r="38" spans="1:6" hidden="1">
      <c r="A38" s="6" t="s">
        <v>5</v>
      </c>
      <c r="B38" s="7" t="s">
        <v>125</v>
      </c>
      <c r="C38" s="6" t="s">
        <v>11</v>
      </c>
      <c r="D38" s="6" t="s">
        <v>17</v>
      </c>
      <c r="E38" s="6" t="s">
        <v>126</v>
      </c>
    </row>
    <row r="39" spans="1:6" ht="42.75" hidden="1">
      <c r="A39" s="6" t="s">
        <v>5</v>
      </c>
      <c r="B39" s="7" t="s">
        <v>127</v>
      </c>
      <c r="C39" s="6" t="s">
        <v>11</v>
      </c>
      <c r="D39" s="6" t="s">
        <v>15</v>
      </c>
      <c r="F39" s="30" t="s">
        <v>128</v>
      </c>
    </row>
    <row r="40" spans="1:6" ht="42.75" hidden="1">
      <c r="A40" s="6" t="s">
        <v>5</v>
      </c>
      <c r="B40" s="7" t="s">
        <v>129</v>
      </c>
      <c r="C40" s="6" t="s">
        <v>11</v>
      </c>
      <c r="D40" s="6" t="s">
        <v>15</v>
      </c>
      <c r="F40" s="30" t="s">
        <v>130</v>
      </c>
    </row>
    <row r="41" spans="1:6" hidden="1">
      <c r="A41" s="6" t="s">
        <v>5</v>
      </c>
      <c r="B41" s="7" t="s">
        <v>131</v>
      </c>
      <c r="C41" s="6" t="s">
        <v>11</v>
      </c>
      <c r="D41" s="6" t="s">
        <v>17</v>
      </c>
      <c r="E41" s="6" t="s">
        <v>132</v>
      </c>
    </row>
    <row r="42" spans="1:6" hidden="1">
      <c r="A42" s="6" t="s">
        <v>5</v>
      </c>
      <c r="B42" s="7" t="s">
        <v>133</v>
      </c>
      <c r="C42" s="6" t="s">
        <v>11</v>
      </c>
      <c r="D42" s="6" t="s">
        <v>17</v>
      </c>
      <c r="E42" s="6" t="s">
        <v>134</v>
      </c>
    </row>
    <row r="43" spans="1:6" ht="42.75" hidden="1">
      <c r="A43" s="6" t="s">
        <v>5</v>
      </c>
      <c r="B43" s="7" t="s">
        <v>135</v>
      </c>
      <c r="C43" s="6" t="s">
        <v>11</v>
      </c>
      <c r="D43" s="6" t="s">
        <v>15</v>
      </c>
      <c r="F43" s="30" t="s">
        <v>136</v>
      </c>
    </row>
    <row r="44" spans="1:6" ht="42.75" hidden="1">
      <c r="A44" s="6" t="s">
        <v>5</v>
      </c>
      <c r="B44" s="7" t="s">
        <v>137</v>
      </c>
      <c r="C44" s="6" t="s">
        <v>11</v>
      </c>
      <c r="D44" s="6" t="s">
        <v>15</v>
      </c>
      <c r="F44" s="30" t="s">
        <v>138</v>
      </c>
    </row>
    <row r="45" spans="1:6" ht="42.75" hidden="1">
      <c r="A45" s="6" t="s">
        <v>5</v>
      </c>
      <c r="B45" s="7" t="s">
        <v>139</v>
      </c>
      <c r="C45" s="6" t="s">
        <v>11</v>
      </c>
      <c r="D45" s="6" t="s">
        <v>15</v>
      </c>
      <c r="F45" s="30" t="s">
        <v>140</v>
      </c>
    </row>
    <row r="46" spans="1:6" ht="42.75" hidden="1">
      <c r="A46" s="6" t="s">
        <v>5</v>
      </c>
      <c r="B46" s="7" t="s">
        <v>141</v>
      </c>
      <c r="C46" s="6" t="s">
        <v>11</v>
      </c>
      <c r="D46" s="6" t="s">
        <v>15</v>
      </c>
      <c r="F46" s="30" t="s">
        <v>142</v>
      </c>
    </row>
    <row r="47" spans="1:6" ht="42.75" hidden="1">
      <c r="A47" s="6" t="s">
        <v>5</v>
      </c>
      <c r="B47" s="7" t="s">
        <v>143</v>
      </c>
      <c r="C47" s="6" t="s">
        <v>11</v>
      </c>
      <c r="D47" s="6" t="s">
        <v>15</v>
      </c>
      <c r="F47" s="30" t="s">
        <v>144</v>
      </c>
    </row>
    <row r="48" spans="1:6" ht="42.75" hidden="1">
      <c r="A48" s="6" t="s">
        <v>5</v>
      </c>
      <c r="B48" s="7" t="s">
        <v>145</v>
      </c>
      <c r="C48" s="6" t="s">
        <v>11</v>
      </c>
      <c r="D48" s="6" t="s">
        <v>15</v>
      </c>
      <c r="F48" s="30" t="s">
        <v>146</v>
      </c>
    </row>
    <row r="49" spans="1:7" ht="42.75" hidden="1">
      <c r="A49" s="6" t="s">
        <v>5</v>
      </c>
      <c r="B49" s="7" t="s">
        <v>147</v>
      </c>
      <c r="C49" s="6" t="s">
        <v>11</v>
      </c>
      <c r="D49" s="6" t="s">
        <v>15</v>
      </c>
      <c r="F49" s="30" t="s">
        <v>148</v>
      </c>
    </row>
    <row r="50" spans="1:7" ht="42.75" hidden="1">
      <c r="A50" s="6" t="s">
        <v>5</v>
      </c>
      <c r="B50" s="7" t="s">
        <v>149</v>
      </c>
      <c r="C50" s="6" t="s">
        <v>11</v>
      </c>
      <c r="D50" s="6" t="s">
        <v>15</v>
      </c>
      <c r="F50" s="30" t="s">
        <v>150</v>
      </c>
    </row>
    <row r="51" spans="1:7" ht="42.75" hidden="1">
      <c r="A51" s="6" t="s">
        <v>5</v>
      </c>
      <c r="B51" s="7" t="s">
        <v>151</v>
      </c>
      <c r="C51" s="6" t="s">
        <v>11</v>
      </c>
      <c r="D51" s="6" t="s">
        <v>15</v>
      </c>
      <c r="F51" s="30" t="s">
        <v>152</v>
      </c>
    </row>
    <row r="52" spans="1:7" ht="42.75" hidden="1">
      <c r="A52" s="6" t="s">
        <v>5</v>
      </c>
      <c r="B52" s="7" t="s">
        <v>153</v>
      </c>
      <c r="C52" s="6" t="s">
        <v>11</v>
      </c>
      <c r="D52" s="6" t="s">
        <v>15</v>
      </c>
      <c r="F52" s="30" t="s">
        <v>154</v>
      </c>
    </row>
    <row r="53" spans="1:7" ht="42.75" hidden="1">
      <c r="A53" s="6" t="s">
        <v>5</v>
      </c>
      <c r="B53" s="7" t="s">
        <v>155</v>
      </c>
      <c r="C53" s="6" t="s">
        <v>11</v>
      </c>
      <c r="D53" s="6" t="s">
        <v>15</v>
      </c>
      <c r="F53" s="30" t="s">
        <v>156</v>
      </c>
    </row>
    <row r="54" spans="1:7" hidden="1">
      <c r="A54" s="6" t="s">
        <v>5</v>
      </c>
      <c r="B54" s="7" t="s">
        <v>157</v>
      </c>
      <c r="C54" s="6" t="s">
        <v>11</v>
      </c>
      <c r="D54" s="6" t="s">
        <v>15</v>
      </c>
      <c r="E54" s="6" t="s">
        <v>158</v>
      </c>
      <c r="F54" s="6" t="s">
        <v>158</v>
      </c>
      <c r="G54" s="6" t="s">
        <v>159</v>
      </c>
    </row>
    <row r="55" spans="1:7" hidden="1">
      <c r="A55" s="6" t="s">
        <v>5</v>
      </c>
      <c r="B55" s="7" t="s">
        <v>160</v>
      </c>
      <c r="C55" s="6" t="s">
        <v>11</v>
      </c>
      <c r="D55" s="6" t="s">
        <v>15</v>
      </c>
      <c r="E55" s="6" t="s">
        <v>158</v>
      </c>
      <c r="F55" s="6" t="s">
        <v>158</v>
      </c>
    </row>
    <row r="56" spans="1:7" ht="42.75" hidden="1">
      <c r="A56" s="6" t="s">
        <v>5</v>
      </c>
      <c r="B56" s="7" t="s">
        <v>161</v>
      </c>
      <c r="C56" s="6" t="s">
        <v>11</v>
      </c>
      <c r="D56" s="6" t="s">
        <v>15</v>
      </c>
      <c r="F56" s="30" t="s">
        <v>162</v>
      </c>
    </row>
    <row r="57" spans="1:7" ht="42.75" hidden="1">
      <c r="A57" s="6" t="s">
        <v>5</v>
      </c>
      <c r="B57" s="7" t="s">
        <v>163</v>
      </c>
      <c r="C57" s="6" t="s">
        <v>11</v>
      </c>
      <c r="D57" s="6" t="s">
        <v>15</v>
      </c>
      <c r="F57" s="30" t="s">
        <v>164</v>
      </c>
    </row>
    <row r="58" spans="1:7" ht="42.75" hidden="1">
      <c r="A58" s="6" t="s">
        <v>5</v>
      </c>
      <c r="B58" s="7" t="s">
        <v>165</v>
      </c>
      <c r="C58" s="6" t="s">
        <v>11</v>
      </c>
      <c r="D58" s="6" t="s">
        <v>15</v>
      </c>
      <c r="F58" s="30" t="s">
        <v>166</v>
      </c>
    </row>
    <row r="59" spans="1:7" ht="42.75" hidden="1">
      <c r="A59" s="6" t="s">
        <v>5</v>
      </c>
      <c r="B59" s="7" t="s">
        <v>167</v>
      </c>
      <c r="C59" s="6" t="s">
        <v>11</v>
      </c>
      <c r="D59" s="6" t="s">
        <v>15</v>
      </c>
      <c r="F59" s="30" t="s">
        <v>168</v>
      </c>
    </row>
    <row r="60" spans="1:7" ht="42.75" hidden="1">
      <c r="A60" s="6" t="s">
        <v>5</v>
      </c>
      <c r="B60" s="7" t="s">
        <v>169</v>
      </c>
      <c r="C60" s="6" t="s">
        <v>11</v>
      </c>
      <c r="D60" s="6" t="s">
        <v>15</v>
      </c>
      <c r="F60" s="30" t="s">
        <v>170</v>
      </c>
    </row>
    <row r="61" spans="1:7" ht="42.75" hidden="1">
      <c r="A61" s="6" t="s">
        <v>5</v>
      </c>
      <c r="B61" s="7" t="s">
        <v>171</v>
      </c>
      <c r="C61" s="6" t="s">
        <v>11</v>
      </c>
      <c r="D61" s="6" t="s">
        <v>15</v>
      </c>
      <c r="F61" s="30" t="s">
        <v>172</v>
      </c>
    </row>
    <row r="62" spans="1:7" ht="42.75" hidden="1">
      <c r="A62" s="6" t="s">
        <v>6</v>
      </c>
      <c r="B62" s="7" t="s">
        <v>173</v>
      </c>
      <c r="C62" s="6" t="s">
        <v>11</v>
      </c>
      <c r="D62" s="6" t="s">
        <v>15</v>
      </c>
      <c r="F62" s="30" t="s">
        <v>174</v>
      </c>
    </row>
    <row r="63" spans="1:7" hidden="1">
      <c r="A63" s="6" t="s">
        <v>6</v>
      </c>
      <c r="B63" s="7" t="s">
        <v>175</v>
      </c>
      <c r="C63" s="6" t="s">
        <v>11</v>
      </c>
      <c r="D63" s="6" t="s">
        <v>17</v>
      </c>
      <c r="E63" s="6" t="s">
        <v>176</v>
      </c>
    </row>
    <row r="64" spans="1:7" ht="28.5" hidden="1">
      <c r="A64" s="6" t="s">
        <v>6</v>
      </c>
      <c r="B64" s="7" t="s">
        <v>177</v>
      </c>
      <c r="C64" s="6" t="s">
        <v>11</v>
      </c>
      <c r="D64" s="6" t="s">
        <v>15</v>
      </c>
      <c r="F64" s="30" t="s">
        <v>178</v>
      </c>
      <c r="G64" s="30" t="s">
        <v>179</v>
      </c>
    </row>
    <row r="65" spans="1:7" ht="42.75" hidden="1">
      <c r="A65" s="6" t="s">
        <v>6</v>
      </c>
      <c r="B65" s="7" t="s">
        <v>180</v>
      </c>
      <c r="C65" s="6" t="s">
        <v>11</v>
      </c>
      <c r="D65" s="6" t="s">
        <v>15</v>
      </c>
      <c r="F65" s="30" t="s">
        <v>181</v>
      </c>
    </row>
    <row r="66" spans="1:7" ht="42.75" hidden="1">
      <c r="A66" s="6" t="s">
        <v>6</v>
      </c>
      <c r="B66" s="7" t="s">
        <v>182</v>
      </c>
      <c r="C66" s="6" t="s">
        <v>11</v>
      </c>
      <c r="D66" s="6" t="s">
        <v>15</v>
      </c>
      <c r="F66" s="30" t="s">
        <v>183</v>
      </c>
    </row>
    <row r="67" spans="1:7" hidden="1">
      <c r="A67" s="6" t="s">
        <v>6</v>
      </c>
      <c r="B67" s="7" t="s">
        <v>184</v>
      </c>
      <c r="C67" s="6" t="s">
        <v>11</v>
      </c>
      <c r="D67" s="6" t="s">
        <v>16</v>
      </c>
      <c r="G67" s="6" t="s">
        <v>185</v>
      </c>
    </row>
    <row r="68" spans="1:7" hidden="1">
      <c r="A68" s="6" t="s">
        <v>6</v>
      </c>
      <c r="B68" s="7" t="s">
        <v>186</v>
      </c>
      <c r="C68" s="6" t="s">
        <v>11</v>
      </c>
      <c r="D68" s="6" t="s">
        <v>16</v>
      </c>
      <c r="G68" s="6" t="s">
        <v>185</v>
      </c>
    </row>
    <row r="69" spans="1:7" hidden="1">
      <c r="A69" s="6" t="s">
        <v>6</v>
      </c>
      <c r="B69" s="7" t="s">
        <v>187</v>
      </c>
      <c r="C69" s="6" t="s">
        <v>11</v>
      </c>
      <c r="D69" s="6" t="s">
        <v>17</v>
      </c>
      <c r="E69" s="6" t="s">
        <v>188</v>
      </c>
    </row>
    <row r="70" spans="1:7" ht="42.75" hidden="1">
      <c r="A70" s="6" t="s">
        <v>6</v>
      </c>
      <c r="B70" s="7" t="s">
        <v>189</v>
      </c>
      <c r="C70" s="6" t="s">
        <v>11</v>
      </c>
      <c r="D70" s="6" t="s">
        <v>15</v>
      </c>
      <c r="F70" s="30" t="s">
        <v>190</v>
      </c>
    </row>
    <row r="71" spans="1:7" ht="42.75" hidden="1">
      <c r="A71" s="6" t="s">
        <v>6</v>
      </c>
      <c r="B71" s="7" t="s">
        <v>191</v>
      </c>
      <c r="C71" s="6" t="s">
        <v>11</v>
      </c>
      <c r="D71" s="6" t="s">
        <v>15</v>
      </c>
      <c r="F71" s="30" t="s">
        <v>192</v>
      </c>
    </row>
    <row r="72" spans="1:7" ht="42.75" hidden="1">
      <c r="A72" s="6" t="s">
        <v>6</v>
      </c>
      <c r="B72" s="7" t="s">
        <v>193</v>
      </c>
      <c r="C72" s="6" t="s">
        <v>11</v>
      </c>
      <c r="D72" s="6" t="s">
        <v>15</v>
      </c>
      <c r="F72" s="30" t="s">
        <v>194</v>
      </c>
    </row>
    <row r="73" spans="1:7" ht="42.75" hidden="1">
      <c r="A73" s="6" t="s">
        <v>6</v>
      </c>
      <c r="B73" s="7" t="s">
        <v>195</v>
      </c>
      <c r="C73" s="6" t="s">
        <v>11</v>
      </c>
      <c r="D73" s="6" t="s">
        <v>15</v>
      </c>
      <c r="F73" s="30" t="s">
        <v>196</v>
      </c>
    </row>
    <row r="74" spans="1:7" ht="42.75" hidden="1">
      <c r="A74" s="6" t="s">
        <v>5</v>
      </c>
      <c r="B74" s="7" t="s">
        <v>197</v>
      </c>
      <c r="C74" s="6" t="s">
        <v>11</v>
      </c>
      <c r="D74" s="6" t="s">
        <v>15</v>
      </c>
      <c r="F74" s="30" t="s">
        <v>198</v>
      </c>
    </row>
    <row r="75" spans="1:7" hidden="1">
      <c r="A75" s="6" t="s">
        <v>7</v>
      </c>
      <c r="B75" s="7" t="s">
        <v>199</v>
      </c>
      <c r="C75" s="6" t="s">
        <v>11</v>
      </c>
      <c r="D75" s="6" t="s">
        <v>17</v>
      </c>
      <c r="E75" s="6" t="s">
        <v>200</v>
      </c>
    </row>
    <row r="76" spans="1:7" hidden="1">
      <c r="A76" s="6" t="s">
        <v>7</v>
      </c>
      <c r="B76" s="7" t="s">
        <v>201</v>
      </c>
      <c r="C76" s="6" t="s">
        <v>11</v>
      </c>
      <c r="D76" s="6" t="s">
        <v>15</v>
      </c>
      <c r="F76" s="6" t="s">
        <v>202</v>
      </c>
    </row>
    <row r="77" spans="1:7" hidden="1">
      <c r="A77" s="6" t="s">
        <v>7</v>
      </c>
      <c r="B77" s="7" t="s">
        <v>203</v>
      </c>
      <c r="C77" s="6" t="s">
        <v>11</v>
      </c>
      <c r="D77" s="6" t="s">
        <v>16</v>
      </c>
      <c r="G77" s="6" t="s">
        <v>204</v>
      </c>
    </row>
    <row r="78" spans="1:7" ht="42.75" hidden="1">
      <c r="A78" s="6" t="s">
        <v>7</v>
      </c>
      <c r="B78" s="7" t="s">
        <v>205</v>
      </c>
      <c r="C78" s="6" t="s">
        <v>11</v>
      </c>
      <c r="D78" s="6" t="s">
        <v>15</v>
      </c>
      <c r="E78" s="30" t="s">
        <v>206</v>
      </c>
      <c r="F78" s="30" t="s">
        <v>207</v>
      </c>
      <c r="G78" s="30" t="s">
        <v>208</v>
      </c>
    </row>
    <row r="79" spans="1:7" ht="42.75" hidden="1">
      <c r="A79" s="6" t="s">
        <v>7</v>
      </c>
      <c r="B79" s="7" t="s">
        <v>209</v>
      </c>
      <c r="C79" s="6" t="s">
        <v>11</v>
      </c>
      <c r="D79" s="6" t="s">
        <v>15</v>
      </c>
      <c r="E79" s="30" t="s">
        <v>206</v>
      </c>
      <c r="F79" s="30" t="s">
        <v>210</v>
      </c>
      <c r="G79" s="30" t="s">
        <v>211</v>
      </c>
    </row>
    <row r="80" spans="1:7" hidden="1">
      <c r="A80" s="6" t="s">
        <v>7</v>
      </c>
      <c r="B80" s="7" t="s">
        <v>212</v>
      </c>
      <c r="C80" s="6" t="s">
        <v>11</v>
      </c>
      <c r="D80" s="6" t="s">
        <v>15</v>
      </c>
      <c r="F80" s="6" t="s">
        <v>213</v>
      </c>
    </row>
    <row r="81" spans="1:7" ht="42.75" hidden="1">
      <c r="A81" s="6" t="s">
        <v>5</v>
      </c>
      <c r="B81" s="7" t="s">
        <v>214</v>
      </c>
      <c r="C81" s="6" t="s">
        <v>11</v>
      </c>
      <c r="D81" s="6" t="s">
        <v>15</v>
      </c>
      <c r="F81" s="30" t="s">
        <v>215</v>
      </c>
    </row>
    <row r="82" spans="1:7" hidden="1">
      <c r="A82" s="6" t="s">
        <v>5</v>
      </c>
      <c r="B82" s="7" t="s">
        <v>216</v>
      </c>
      <c r="C82" s="6" t="s">
        <v>11</v>
      </c>
      <c r="D82" s="6" t="s">
        <v>217</v>
      </c>
      <c r="E82" s="6" t="s">
        <v>158</v>
      </c>
      <c r="F82" s="6" t="s">
        <v>158</v>
      </c>
      <c r="G82" s="6" t="s">
        <v>218</v>
      </c>
    </row>
    <row r="83" spans="1:7" ht="42.75" hidden="1">
      <c r="A83" s="6" t="s">
        <v>4</v>
      </c>
      <c r="B83" s="7" t="s">
        <v>219</v>
      </c>
      <c r="C83" s="6" t="s">
        <v>11</v>
      </c>
      <c r="D83" s="6" t="s">
        <v>15</v>
      </c>
      <c r="F83" s="30" t="s">
        <v>220</v>
      </c>
    </row>
    <row r="84" spans="1:7" ht="28.5" hidden="1">
      <c r="A84" s="6" t="s">
        <v>4</v>
      </c>
      <c r="B84" s="7" t="s">
        <v>221</v>
      </c>
      <c r="C84" s="6" t="s">
        <v>11</v>
      </c>
      <c r="D84" s="6" t="s">
        <v>15</v>
      </c>
      <c r="F84" s="30" t="s">
        <v>222</v>
      </c>
    </row>
    <row r="85" spans="1:7" ht="28.5" hidden="1">
      <c r="A85" s="6" t="s">
        <v>4</v>
      </c>
      <c r="B85" s="7" t="s">
        <v>223</v>
      </c>
      <c r="C85" s="6" t="s">
        <v>11</v>
      </c>
      <c r="D85" s="6" t="s">
        <v>15</v>
      </c>
      <c r="F85" s="30" t="s">
        <v>224</v>
      </c>
    </row>
    <row r="86" spans="1:7" ht="28.5" hidden="1">
      <c r="A86" s="6" t="s">
        <v>4</v>
      </c>
      <c r="B86" s="7" t="s">
        <v>225</v>
      </c>
      <c r="C86" s="6" t="s">
        <v>11</v>
      </c>
      <c r="D86" s="6" t="s">
        <v>15</v>
      </c>
      <c r="F86" s="30" t="s">
        <v>226</v>
      </c>
    </row>
    <row r="87" spans="1:7" ht="28.5" hidden="1">
      <c r="A87" s="6" t="s">
        <v>4</v>
      </c>
      <c r="B87" s="7" t="s">
        <v>227</v>
      </c>
      <c r="C87" s="6" t="s">
        <v>11</v>
      </c>
      <c r="D87" s="6" t="s">
        <v>15</v>
      </c>
      <c r="F87" s="30" t="s">
        <v>228</v>
      </c>
    </row>
    <row r="88" spans="1:7" ht="156.75" hidden="1">
      <c r="A88" s="6" t="s">
        <v>4</v>
      </c>
      <c r="B88" s="7" t="s">
        <v>229</v>
      </c>
      <c r="C88" s="6" t="s">
        <v>11</v>
      </c>
      <c r="D88" s="6" t="s">
        <v>15</v>
      </c>
      <c r="F88" s="30" t="s">
        <v>230</v>
      </c>
    </row>
    <row r="89" spans="1:7" ht="42.75" hidden="1">
      <c r="A89" s="6" t="s">
        <v>2</v>
      </c>
      <c r="B89" s="7" t="s">
        <v>231</v>
      </c>
      <c r="C89" s="6" t="s">
        <v>11</v>
      </c>
      <c r="D89" s="6" t="s">
        <v>15</v>
      </c>
      <c r="F89" s="30" t="s">
        <v>232</v>
      </c>
    </row>
    <row r="90" spans="1:7" ht="42.75" hidden="1">
      <c r="A90" s="6" t="s">
        <v>2</v>
      </c>
      <c r="B90" s="7" t="s">
        <v>233</v>
      </c>
      <c r="C90" s="6" t="s">
        <v>11</v>
      </c>
      <c r="D90" s="6" t="s">
        <v>15</v>
      </c>
      <c r="F90" s="30" t="s">
        <v>234</v>
      </c>
    </row>
    <row r="91" spans="1:7" ht="42.75" hidden="1">
      <c r="A91" s="6" t="s">
        <v>2</v>
      </c>
      <c r="B91" s="7" t="s">
        <v>235</v>
      </c>
      <c r="C91" s="6" t="s">
        <v>11</v>
      </c>
      <c r="D91" s="6" t="s">
        <v>15</v>
      </c>
      <c r="F91" s="30" t="s">
        <v>236</v>
      </c>
    </row>
    <row r="92" spans="1:7" ht="42.75" hidden="1">
      <c r="A92" s="6" t="s">
        <v>2</v>
      </c>
      <c r="B92" s="7" t="s">
        <v>237</v>
      </c>
      <c r="C92" s="6" t="s">
        <v>11</v>
      </c>
      <c r="D92" s="6" t="s">
        <v>15</v>
      </c>
      <c r="F92" s="30" t="s">
        <v>238</v>
      </c>
    </row>
    <row r="93" spans="1:7" ht="42.75" hidden="1">
      <c r="A93" s="6" t="s">
        <v>2</v>
      </c>
      <c r="B93" s="7" t="s">
        <v>239</v>
      </c>
      <c r="C93" s="6" t="s">
        <v>11</v>
      </c>
      <c r="D93" s="6" t="s">
        <v>15</v>
      </c>
      <c r="F93" s="30" t="s">
        <v>240</v>
      </c>
    </row>
    <row r="94" spans="1:7" ht="42.75" hidden="1">
      <c r="A94" s="6" t="s">
        <v>2</v>
      </c>
      <c r="B94" s="7" t="s">
        <v>241</v>
      </c>
      <c r="C94" s="6" t="s">
        <v>11</v>
      </c>
      <c r="D94" s="6" t="s">
        <v>15</v>
      </c>
      <c r="F94" s="30" t="s">
        <v>242</v>
      </c>
    </row>
    <row r="95" spans="1:7" ht="42.75" hidden="1">
      <c r="A95" s="6" t="s">
        <v>2</v>
      </c>
      <c r="B95" s="7" t="s">
        <v>243</v>
      </c>
      <c r="C95" s="6" t="s">
        <v>11</v>
      </c>
      <c r="D95" s="6" t="s">
        <v>15</v>
      </c>
      <c r="F95" s="30" t="s">
        <v>244</v>
      </c>
    </row>
    <row r="96" spans="1:7" ht="42.75" hidden="1">
      <c r="A96" s="6" t="s">
        <v>2</v>
      </c>
      <c r="B96" s="7" t="s">
        <v>245</v>
      </c>
      <c r="C96" s="6" t="s">
        <v>11</v>
      </c>
      <c r="D96" s="6" t="s">
        <v>15</v>
      </c>
      <c r="F96" s="30" t="s">
        <v>246</v>
      </c>
    </row>
    <row r="97" spans="1:7" ht="42.75" hidden="1">
      <c r="A97" s="6" t="s">
        <v>2</v>
      </c>
      <c r="B97" s="7" t="s">
        <v>247</v>
      </c>
      <c r="C97" s="6" t="s">
        <v>11</v>
      </c>
      <c r="D97" s="6" t="s">
        <v>15</v>
      </c>
      <c r="F97" s="30" t="s">
        <v>248</v>
      </c>
    </row>
    <row r="98" spans="1:7" ht="42.75" hidden="1">
      <c r="A98" s="6" t="s">
        <v>2</v>
      </c>
      <c r="B98" s="7" t="s">
        <v>249</v>
      </c>
      <c r="C98" s="6" t="s">
        <v>11</v>
      </c>
      <c r="D98" s="6" t="s">
        <v>15</v>
      </c>
      <c r="F98" s="30" t="s">
        <v>250</v>
      </c>
    </row>
    <row r="99" spans="1:7" hidden="1">
      <c r="A99" s="6" t="s">
        <v>7</v>
      </c>
      <c r="B99" s="7" t="s">
        <v>251</v>
      </c>
      <c r="C99" s="6" t="s">
        <v>11</v>
      </c>
      <c r="D99" s="6" t="s">
        <v>17</v>
      </c>
      <c r="E99" s="6" t="s">
        <v>252</v>
      </c>
      <c r="G99" s="6" t="s">
        <v>253</v>
      </c>
    </row>
    <row r="100" spans="1:7" hidden="1">
      <c r="A100" s="6" t="s">
        <v>5</v>
      </c>
      <c r="B100" s="7" t="s">
        <v>254</v>
      </c>
      <c r="C100" s="6" t="s">
        <v>11</v>
      </c>
      <c r="D100" s="6" t="s">
        <v>16</v>
      </c>
      <c r="G100" s="6" t="s">
        <v>255</v>
      </c>
    </row>
    <row r="101" spans="1:7" hidden="1">
      <c r="A101" s="6" t="s">
        <v>7</v>
      </c>
      <c r="B101" s="7" t="s">
        <v>256</v>
      </c>
      <c r="C101" s="6" t="s">
        <v>11</v>
      </c>
      <c r="D101" s="6" t="s">
        <v>17</v>
      </c>
      <c r="E101" s="6" t="s">
        <v>257</v>
      </c>
      <c r="G101" s="6" t="s">
        <v>253</v>
      </c>
    </row>
    <row r="102" spans="1:7" hidden="1">
      <c r="A102" s="6" t="s">
        <v>7</v>
      </c>
      <c r="B102" s="7" t="s">
        <v>258</v>
      </c>
      <c r="C102" s="6" t="s">
        <v>11</v>
      </c>
      <c r="D102" s="6" t="s">
        <v>16</v>
      </c>
      <c r="G102" s="6" t="s">
        <v>259</v>
      </c>
    </row>
    <row r="103" spans="1:7" hidden="1">
      <c r="A103" s="6" t="s">
        <v>7</v>
      </c>
      <c r="B103" s="7" t="s">
        <v>260</v>
      </c>
      <c r="C103" s="6" t="s">
        <v>11</v>
      </c>
      <c r="D103" s="6" t="s">
        <v>16</v>
      </c>
      <c r="G103" s="6" t="s">
        <v>259</v>
      </c>
    </row>
    <row r="104" spans="1:7" ht="42.75" hidden="1">
      <c r="A104" s="6" t="s">
        <v>5</v>
      </c>
      <c r="B104" s="7" t="s">
        <v>261</v>
      </c>
      <c r="C104" s="6" t="s">
        <v>11</v>
      </c>
      <c r="D104" s="6" t="s">
        <v>15</v>
      </c>
      <c r="F104" s="30" t="s">
        <v>262</v>
      </c>
    </row>
    <row r="105" spans="1:7" ht="42.75" hidden="1">
      <c r="A105" s="6" t="s">
        <v>5</v>
      </c>
      <c r="B105" s="7" t="s">
        <v>263</v>
      </c>
      <c r="C105" s="6" t="s">
        <v>11</v>
      </c>
      <c r="D105" s="6" t="s">
        <v>15</v>
      </c>
      <c r="F105" s="30" t="s">
        <v>264</v>
      </c>
    </row>
    <row r="106" spans="1:7" hidden="1">
      <c r="A106" s="6" t="s">
        <v>5</v>
      </c>
      <c r="B106" s="7" t="s">
        <v>265</v>
      </c>
      <c r="C106" s="6" t="s">
        <v>11</v>
      </c>
      <c r="D106" s="6" t="s">
        <v>17</v>
      </c>
      <c r="E106" s="6" t="s">
        <v>266</v>
      </c>
    </row>
    <row r="107" spans="1:7" ht="42.75" hidden="1">
      <c r="A107" s="6" t="s">
        <v>5</v>
      </c>
      <c r="B107" s="7" t="s">
        <v>267</v>
      </c>
      <c r="C107" s="6" t="s">
        <v>11</v>
      </c>
      <c r="D107" s="6" t="s">
        <v>15</v>
      </c>
      <c r="F107" s="30" t="s">
        <v>268</v>
      </c>
    </row>
    <row r="108" spans="1:7" ht="42.75" hidden="1">
      <c r="A108" s="6" t="s">
        <v>5</v>
      </c>
      <c r="B108" s="7" t="s">
        <v>269</v>
      </c>
      <c r="C108" s="6" t="s">
        <v>11</v>
      </c>
      <c r="D108" s="6" t="s">
        <v>15</v>
      </c>
      <c r="F108" s="30" t="s">
        <v>270</v>
      </c>
    </row>
    <row r="109" spans="1:7" hidden="1">
      <c r="A109" s="6" t="s">
        <v>7</v>
      </c>
      <c r="B109" s="7" t="s">
        <v>271</v>
      </c>
      <c r="C109" s="6" t="s">
        <v>11</v>
      </c>
      <c r="D109" s="6" t="s">
        <v>15</v>
      </c>
      <c r="E109" s="6" t="s">
        <v>272</v>
      </c>
      <c r="F109" s="6" t="s">
        <v>273</v>
      </c>
      <c r="G109" s="6" t="s">
        <v>274</v>
      </c>
    </row>
    <row r="110" spans="1:7" hidden="1">
      <c r="A110" s="6" t="s">
        <v>7</v>
      </c>
      <c r="B110" s="7" t="s">
        <v>275</v>
      </c>
      <c r="C110" s="6" t="s">
        <v>11</v>
      </c>
      <c r="D110" s="6" t="s">
        <v>16</v>
      </c>
    </row>
    <row r="111" spans="1:7" hidden="1">
      <c r="A111" s="6" t="s">
        <v>7</v>
      </c>
      <c r="B111" s="7" t="s">
        <v>276</v>
      </c>
      <c r="C111" s="6" t="s">
        <v>11</v>
      </c>
      <c r="D111" s="6" t="s">
        <v>16</v>
      </c>
    </row>
    <row r="112" spans="1:7" hidden="1">
      <c r="A112" s="6" t="s">
        <v>7</v>
      </c>
      <c r="B112" s="7" t="s">
        <v>277</v>
      </c>
      <c r="C112" s="6" t="s">
        <v>11</v>
      </c>
      <c r="D112" s="6" t="s">
        <v>16</v>
      </c>
    </row>
    <row r="113" spans="1:7" hidden="1">
      <c r="A113" s="6" t="s">
        <v>7</v>
      </c>
      <c r="B113" s="7" t="s">
        <v>278</v>
      </c>
      <c r="C113" s="6" t="s">
        <v>11</v>
      </c>
      <c r="D113" s="6" t="s">
        <v>16</v>
      </c>
    </row>
    <row r="114" spans="1:7" hidden="1">
      <c r="A114" s="6" t="s">
        <v>7</v>
      </c>
      <c r="B114" s="7" t="s">
        <v>279</v>
      </c>
      <c r="C114" s="6" t="s">
        <v>11</v>
      </c>
      <c r="D114" s="6" t="s">
        <v>16</v>
      </c>
    </row>
    <row r="115" spans="1:7" hidden="1">
      <c r="A115" s="6" t="s">
        <v>4</v>
      </c>
      <c r="B115" s="7" t="s">
        <v>280</v>
      </c>
      <c r="C115" s="6" t="s">
        <v>11</v>
      </c>
      <c r="D115" s="6" t="s">
        <v>17</v>
      </c>
      <c r="E115" s="6" t="s">
        <v>281</v>
      </c>
    </row>
    <row r="116" spans="1:7" hidden="1">
      <c r="A116" s="6" t="s">
        <v>6</v>
      </c>
      <c r="B116" s="7" t="s">
        <v>282</v>
      </c>
      <c r="C116" s="6" t="s">
        <v>11</v>
      </c>
      <c r="D116" s="6" t="s">
        <v>16</v>
      </c>
      <c r="G116" s="6" t="s">
        <v>283</v>
      </c>
    </row>
    <row r="117" spans="1:7" hidden="1">
      <c r="A117" s="6" t="s">
        <v>6</v>
      </c>
      <c r="B117" s="7" t="s">
        <v>284</v>
      </c>
      <c r="C117" s="6" t="s">
        <v>11</v>
      </c>
      <c r="D117" s="6" t="s">
        <v>16</v>
      </c>
      <c r="G117" s="6" t="s">
        <v>283</v>
      </c>
    </row>
    <row r="118" spans="1:7" hidden="1">
      <c r="A118" s="6" t="s">
        <v>6</v>
      </c>
      <c r="B118" s="7" t="s">
        <v>285</v>
      </c>
      <c r="C118" s="6" t="s">
        <v>11</v>
      </c>
      <c r="D118" s="6" t="s">
        <v>16</v>
      </c>
      <c r="G118" s="6" t="s">
        <v>283</v>
      </c>
    </row>
    <row r="119" spans="1:7" hidden="1">
      <c r="A119" s="6" t="s">
        <v>6</v>
      </c>
      <c r="B119" s="7" t="s">
        <v>286</v>
      </c>
      <c r="C119" s="6" t="s">
        <v>11</v>
      </c>
      <c r="D119" s="6" t="s">
        <v>16</v>
      </c>
      <c r="G119" s="6" t="s">
        <v>283</v>
      </c>
    </row>
    <row r="120" spans="1:7" ht="28.5" hidden="1">
      <c r="A120" s="6" t="s">
        <v>5</v>
      </c>
      <c r="B120" s="7" t="s">
        <v>287</v>
      </c>
      <c r="C120" s="6" t="s">
        <v>11</v>
      </c>
      <c r="D120" s="6" t="s">
        <v>15</v>
      </c>
      <c r="E120" s="30"/>
      <c r="F120" s="30" t="s">
        <v>288</v>
      </c>
      <c r="G120" s="6" t="s">
        <v>289</v>
      </c>
    </row>
    <row r="121" spans="1:7" hidden="1">
      <c r="A121" s="6" t="s">
        <v>7</v>
      </c>
      <c r="B121" s="7" t="s">
        <v>290</v>
      </c>
      <c r="C121" s="6" t="s">
        <v>11</v>
      </c>
      <c r="D121" s="6" t="s">
        <v>17</v>
      </c>
      <c r="E121" s="6" t="s">
        <v>291</v>
      </c>
      <c r="G121" s="6" t="s">
        <v>292</v>
      </c>
    </row>
    <row r="122" spans="1:7" hidden="1">
      <c r="A122" s="6" t="s">
        <v>7</v>
      </c>
      <c r="B122" s="7" t="s">
        <v>293</v>
      </c>
      <c r="C122" s="6" t="s">
        <v>11</v>
      </c>
      <c r="D122" s="6" t="s">
        <v>17</v>
      </c>
      <c r="E122" s="6" t="s">
        <v>294</v>
      </c>
      <c r="G122" s="6" t="s">
        <v>292</v>
      </c>
    </row>
    <row r="123" spans="1:7" hidden="1">
      <c r="A123" s="6" t="s">
        <v>7</v>
      </c>
      <c r="B123" s="7" t="s">
        <v>295</v>
      </c>
      <c r="C123" s="6" t="s">
        <v>11</v>
      </c>
      <c r="D123" s="6" t="s">
        <v>17</v>
      </c>
      <c r="E123" s="6" t="s">
        <v>296</v>
      </c>
      <c r="G123" s="6" t="s">
        <v>292</v>
      </c>
    </row>
    <row r="124" spans="1:7" hidden="1">
      <c r="A124" s="6" t="s">
        <v>7</v>
      </c>
      <c r="B124" s="7" t="s">
        <v>297</v>
      </c>
      <c r="C124" s="6" t="s">
        <v>11</v>
      </c>
      <c r="D124" s="6" t="s">
        <v>17</v>
      </c>
      <c r="E124" s="6" t="s">
        <v>298</v>
      </c>
      <c r="G124" s="6" t="s">
        <v>292</v>
      </c>
    </row>
    <row r="125" spans="1:7" hidden="1">
      <c r="A125" s="6" t="s">
        <v>7</v>
      </c>
      <c r="B125" s="7" t="s">
        <v>299</v>
      </c>
      <c r="C125" s="6" t="s">
        <v>11</v>
      </c>
      <c r="D125" s="6" t="s">
        <v>17</v>
      </c>
      <c r="E125" s="6" t="s">
        <v>300</v>
      </c>
      <c r="G125" s="6" t="s">
        <v>292</v>
      </c>
    </row>
    <row r="126" spans="1:7" ht="42.75" hidden="1">
      <c r="A126" s="6" t="s">
        <v>5</v>
      </c>
      <c r="B126" s="7" t="s">
        <v>301</v>
      </c>
      <c r="C126" s="6" t="s">
        <v>11</v>
      </c>
      <c r="D126" s="6" t="s">
        <v>15</v>
      </c>
      <c r="F126" s="30" t="s">
        <v>302</v>
      </c>
    </row>
    <row r="127" spans="1:7">
      <c r="A127" s="6" t="s">
        <v>7</v>
      </c>
      <c r="B127" s="7" t="s">
        <v>303</v>
      </c>
      <c r="C127" s="6" t="s">
        <v>10</v>
      </c>
      <c r="D127" s="6" t="s">
        <v>20</v>
      </c>
      <c r="E127" s="6" t="s">
        <v>304</v>
      </c>
      <c r="G127" s="6" t="s">
        <v>305</v>
      </c>
    </row>
    <row r="128" spans="1:7">
      <c r="A128" s="6" t="s">
        <v>6</v>
      </c>
      <c r="B128" s="7" t="s">
        <v>306</v>
      </c>
      <c r="C128" s="6" t="s">
        <v>10</v>
      </c>
      <c r="D128" s="6" t="s">
        <v>18</v>
      </c>
      <c r="E128" s="6" t="s">
        <v>307</v>
      </c>
    </row>
    <row r="129" spans="1:7">
      <c r="A129" s="6" t="s">
        <v>6</v>
      </c>
      <c r="B129" s="7" t="s">
        <v>308</v>
      </c>
      <c r="C129" s="6" t="s">
        <v>10</v>
      </c>
      <c r="D129" s="6" t="s">
        <v>18</v>
      </c>
      <c r="E129" s="6" t="s">
        <v>309</v>
      </c>
    </row>
    <row r="130" spans="1:7">
      <c r="A130" s="6" t="s">
        <v>6</v>
      </c>
      <c r="B130" s="7" t="s">
        <v>310</v>
      </c>
      <c r="C130" s="6" t="s">
        <v>10</v>
      </c>
      <c r="D130" s="6" t="s">
        <v>18</v>
      </c>
      <c r="E130" s="6" t="s">
        <v>311</v>
      </c>
    </row>
    <row r="131" spans="1:7">
      <c r="A131" s="6" t="s">
        <v>6</v>
      </c>
      <c r="B131" s="7" t="s">
        <v>312</v>
      </c>
      <c r="C131" s="6" t="s">
        <v>10</v>
      </c>
      <c r="D131" s="6" t="s">
        <v>18</v>
      </c>
      <c r="E131" s="6" t="s">
        <v>313</v>
      </c>
    </row>
    <row r="132" spans="1:7">
      <c r="A132" s="6" t="s">
        <v>6</v>
      </c>
      <c r="B132" s="7" t="s">
        <v>314</v>
      </c>
      <c r="C132" s="6" t="s">
        <v>10</v>
      </c>
      <c r="D132" s="6" t="s">
        <v>16</v>
      </c>
      <c r="G132" s="6" t="s">
        <v>315</v>
      </c>
    </row>
    <row r="133" spans="1:7">
      <c r="A133" s="6" t="s">
        <v>4</v>
      </c>
      <c r="B133" s="7" t="s">
        <v>316</v>
      </c>
      <c r="C133" s="6" t="s">
        <v>10</v>
      </c>
      <c r="D133" s="6" t="s">
        <v>18</v>
      </c>
      <c r="E133" s="6" t="s">
        <v>317</v>
      </c>
    </row>
    <row r="134" spans="1:7">
      <c r="A134" s="6" t="s">
        <v>6</v>
      </c>
      <c r="B134" s="7" t="s">
        <v>318</v>
      </c>
      <c r="C134" s="6" t="s">
        <v>10</v>
      </c>
      <c r="D134" s="6" t="s">
        <v>18</v>
      </c>
      <c r="E134" s="6" t="s">
        <v>319</v>
      </c>
    </row>
    <row r="135" spans="1:7">
      <c r="A135" s="6" t="s">
        <v>6</v>
      </c>
      <c r="B135" s="7" t="s">
        <v>320</v>
      </c>
      <c r="C135" s="6" t="s">
        <v>10</v>
      </c>
      <c r="D135" s="6" t="s">
        <v>16</v>
      </c>
      <c r="G135" s="6" t="s">
        <v>321</v>
      </c>
    </row>
    <row r="136" spans="1:7">
      <c r="A136" s="6" t="s">
        <v>6</v>
      </c>
      <c r="B136" s="7" t="s">
        <v>322</v>
      </c>
      <c r="C136" s="6" t="s">
        <v>10</v>
      </c>
      <c r="D136" s="6" t="s">
        <v>18</v>
      </c>
      <c r="E136" s="6" t="s">
        <v>323</v>
      </c>
    </row>
    <row r="137" spans="1:7">
      <c r="A137" s="6" t="s">
        <v>6</v>
      </c>
      <c r="B137" s="7" t="s">
        <v>324</v>
      </c>
      <c r="C137" s="6" t="s">
        <v>10</v>
      </c>
      <c r="D137" s="6" t="s">
        <v>18</v>
      </c>
      <c r="E137" s="6" t="s">
        <v>325</v>
      </c>
    </row>
    <row r="138" spans="1:7">
      <c r="A138" s="6" t="s">
        <v>6</v>
      </c>
      <c r="B138" s="7" t="s">
        <v>326</v>
      </c>
      <c r="C138" s="6" t="s">
        <v>10</v>
      </c>
      <c r="D138" s="6" t="s">
        <v>18</v>
      </c>
      <c r="E138" s="6" t="s">
        <v>327</v>
      </c>
    </row>
    <row r="139" spans="1:7">
      <c r="A139" s="6" t="s">
        <v>6</v>
      </c>
      <c r="B139" s="7" t="s">
        <v>328</v>
      </c>
      <c r="C139" s="6" t="s">
        <v>10</v>
      </c>
      <c r="D139" s="6" t="s">
        <v>18</v>
      </c>
      <c r="E139" s="6" t="s">
        <v>329</v>
      </c>
    </row>
    <row r="140" spans="1:7">
      <c r="A140" s="6" t="s">
        <v>6</v>
      </c>
      <c r="B140" s="7" t="s">
        <v>330</v>
      </c>
      <c r="C140" s="6" t="s">
        <v>10</v>
      </c>
      <c r="D140" s="6" t="s">
        <v>18</v>
      </c>
      <c r="E140" s="6" t="s">
        <v>331</v>
      </c>
    </row>
    <row r="141" spans="1:7">
      <c r="A141" s="6" t="s">
        <v>6</v>
      </c>
      <c r="B141" s="7" t="s">
        <v>332</v>
      </c>
      <c r="C141" s="6" t="s">
        <v>10</v>
      </c>
      <c r="D141" s="6" t="s">
        <v>18</v>
      </c>
      <c r="E141" s="6" t="s">
        <v>333</v>
      </c>
    </row>
    <row r="142" spans="1:7">
      <c r="A142" s="6" t="s">
        <v>6</v>
      </c>
      <c r="B142" s="7" t="s">
        <v>334</v>
      </c>
      <c r="C142" s="6" t="s">
        <v>10</v>
      </c>
      <c r="D142" s="6" t="s">
        <v>16</v>
      </c>
      <c r="G142" s="6" t="s">
        <v>335</v>
      </c>
    </row>
    <row r="143" spans="1:7">
      <c r="A143" s="6" t="s">
        <v>6</v>
      </c>
      <c r="B143" s="7" t="s">
        <v>336</v>
      </c>
      <c r="C143" s="6" t="s">
        <v>10</v>
      </c>
      <c r="D143" s="6" t="s">
        <v>18</v>
      </c>
      <c r="E143" s="6" t="s">
        <v>337</v>
      </c>
    </row>
    <row r="144" spans="1:7">
      <c r="A144" s="6" t="s">
        <v>6</v>
      </c>
      <c r="B144" s="19" t="s">
        <v>338</v>
      </c>
      <c r="C144" s="6" t="s">
        <v>10</v>
      </c>
      <c r="D144" s="6" t="s">
        <v>18</v>
      </c>
      <c r="E144" s="6" t="s">
        <v>339</v>
      </c>
    </row>
    <row r="145" spans="1:7">
      <c r="A145" s="6" t="s">
        <v>6</v>
      </c>
      <c r="B145" s="7" t="s">
        <v>340</v>
      </c>
      <c r="C145" s="6" t="s">
        <v>10</v>
      </c>
      <c r="D145" s="6" t="s">
        <v>18</v>
      </c>
      <c r="E145" s="6" t="s">
        <v>341</v>
      </c>
    </row>
    <row r="146" spans="1:7">
      <c r="A146" s="6" t="s">
        <v>6</v>
      </c>
      <c r="B146" s="7" t="s">
        <v>342</v>
      </c>
      <c r="C146" s="6" t="s">
        <v>10</v>
      </c>
      <c r="D146" s="6" t="s">
        <v>19</v>
      </c>
      <c r="F146" s="6" t="s">
        <v>343</v>
      </c>
    </row>
    <row r="147" spans="1:7">
      <c r="A147" s="6" t="s">
        <v>6</v>
      </c>
      <c r="B147" s="7" t="s">
        <v>344</v>
      </c>
      <c r="C147" s="6" t="s">
        <v>10</v>
      </c>
      <c r="D147" s="6" t="s">
        <v>16</v>
      </c>
      <c r="G147" s="6" t="s">
        <v>345</v>
      </c>
    </row>
    <row r="148" spans="1:7">
      <c r="A148" s="6" t="s">
        <v>6</v>
      </c>
      <c r="B148" s="7" t="s">
        <v>346</v>
      </c>
      <c r="C148" s="6" t="s">
        <v>10</v>
      </c>
      <c r="D148" s="6" t="s">
        <v>18</v>
      </c>
      <c r="E148" s="6" t="s">
        <v>347</v>
      </c>
    </row>
    <row r="149" spans="1:7">
      <c r="A149" s="6" t="s">
        <v>6</v>
      </c>
      <c r="B149" s="7" t="s">
        <v>348</v>
      </c>
      <c r="C149" s="6" t="s">
        <v>10</v>
      </c>
      <c r="D149" s="6" t="s">
        <v>18</v>
      </c>
      <c r="E149" s="6" t="s">
        <v>349</v>
      </c>
    </row>
    <row r="150" spans="1:7">
      <c r="A150" s="6" t="s">
        <v>6</v>
      </c>
      <c r="B150" s="7" t="s">
        <v>350</v>
      </c>
      <c r="C150" s="6" t="s">
        <v>10</v>
      </c>
      <c r="D150" s="6" t="s">
        <v>18</v>
      </c>
      <c r="E150" s="6" t="s">
        <v>351</v>
      </c>
    </row>
    <row r="151" spans="1:7">
      <c r="A151" s="6" t="s">
        <v>6</v>
      </c>
      <c r="B151" s="7" t="s">
        <v>352</v>
      </c>
      <c r="C151" s="6" t="s">
        <v>10</v>
      </c>
      <c r="D151" s="6" t="s">
        <v>19</v>
      </c>
      <c r="F151" s="6" t="s">
        <v>353</v>
      </c>
    </row>
    <row r="152" spans="1:7">
      <c r="A152" s="6" t="s">
        <v>6</v>
      </c>
      <c r="B152" s="7" t="s">
        <v>354</v>
      </c>
      <c r="C152" s="6" t="s">
        <v>10</v>
      </c>
      <c r="D152" s="6" t="s">
        <v>19</v>
      </c>
      <c r="F152" s="6" t="s">
        <v>355</v>
      </c>
    </row>
    <row r="153" spans="1:7" ht="42.75">
      <c r="A153" s="6" t="s">
        <v>6</v>
      </c>
      <c r="B153" s="7" t="s">
        <v>356</v>
      </c>
      <c r="C153" s="6" t="s">
        <v>10</v>
      </c>
      <c r="D153" s="6" t="s">
        <v>15</v>
      </c>
      <c r="E153" s="30" t="s">
        <v>357</v>
      </c>
      <c r="G153" s="30" t="s">
        <v>358</v>
      </c>
    </row>
    <row r="154" spans="1:7" ht="28.5">
      <c r="A154" s="6" t="s">
        <v>6</v>
      </c>
      <c r="B154" s="7" t="s">
        <v>359</v>
      </c>
      <c r="C154" s="6" t="s">
        <v>10</v>
      </c>
      <c r="D154" s="6" t="s">
        <v>15</v>
      </c>
      <c r="E154" s="30" t="s">
        <v>360</v>
      </c>
    </row>
    <row r="155" spans="1:7">
      <c r="A155" s="6" t="s">
        <v>6</v>
      </c>
      <c r="B155" s="7" t="s">
        <v>361</v>
      </c>
      <c r="C155" s="6" t="s">
        <v>10</v>
      </c>
      <c r="D155" s="6" t="s">
        <v>217</v>
      </c>
      <c r="E155" s="6" t="s">
        <v>158</v>
      </c>
      <c r="F155" s="6" t="s">
        <v>158</v>
      </c>
      <c r="G155" s="6" t="s">
        <v>362</v>
      </c>
    </row>
    <row r="156" spans="1:7">
      <c r="A156" s="6" t="s">
        <v>6</v>
      </c>
      <c r="B156" s="7" t="s">
        <v>363</v>
      </c>
      <c r="C156" s="6" t="s">
        <v>10</v>
      </c>
      <c r="D156" s="6" t="s">
        <v>16</v>
      </c>
      <c r="G156" s="6" t="s">
        <v>364</v>
      </c>
    </row>
    <row r="157" spans="1:7">
      <c r="A157" s="6" t="s">
        <v>6</v>
      </c>
      <c r="B157" s="7" t="s">
        <v>365</v>
      </c>
      <c r="C157" s="6" t="s">
        <v>10</v>
      </c>
      <c r="D157" s="6" t="s">
        <v>18</v>
      </c>
      <c r="E157" s="6" t="s">
        <v>366</v>
      </c>
    </row>
    <row r="158" spans="1:7">
      <c r="A158" s="6" t="s">
        <v>4</v>
      </c>
      <c r="B158" s="7" t="s">
        <v>367</v>
      </c>
      <c r="C158" s="6" t="s">
        <v>10</v>
      </c>
      <c r="D158" s="6" t="s">
        <v>18</v>
      </c>
      <c r="E158" s="6" t="s">
        <v>368</v>
      </c>
      <c r="G158" s="6" t="s">
        <v>369</v>
      </c>
    </row>
    <row r="159" spans="1:7" ht="28.5">
      <c r="A159" s="6" t="s">
        <v>6</v>
      </c>
      <c r="B159" s="7" t="s">
        <v>370</v>
      </c>
      <c r="C159" s="6" t="s">
        <v>10</v>
      </c>
      <c r="D159" s="6" t="s">
        <v>15</v>
      </c>
      <c r="E159" s="30" t="s">
        <v>371</v>
      </c>
    </row>
    <row r="160" spans="1:7">
      <c r="A160" s="6" t="s">
        <v>6</v>
      </c>
      <c r="B160" s="7" t="s">
        <v>372</v>
      </c>
      <c r="C160" s="6" t="s">
        <v>10</v>
      </c>
      <c r="D160" s="6" t="s">
        <v>19</v>
      </c>
      <c r="F160" s="6" t="s">
        <v>373</v>
      </c>
    </row>
    <row r="161" spans="1:7">
      <c r="A161" s="6" t="s">
        <v>6</v>
      </c>
      <c r="B161" s="7" t="s">
        <v>374</v>
      </c>
      <c r="C161" s="6" t="s">
        <v>10</v>
      </c>
      <c r="D161" s="6" t="s">
        <v>16</v>
      </c>
      <c r="G161" s="6" t="s">
        <v>375</v>
      </c>
    </row>
    <row r="162" spans="1:7">
      <c r="A162" s="6" t="s">
        <v>6</v>
      </c>
      <c r="B162" s="7" t="s">
        <v>376</v>
      </c>
      <c r="C162" s="6" t="s">
        <v>10</v>
      </c>
      <c r="D162" s="6" t="s">
        <v>18</v>
      </c>
      <c r="E162" s="6" t="s">
        <v>377</v>
      </c>
    </row>
    <row r="163" spans="1:7">
      <c r="A163" s="6" t="s">
        <v>6</v>
      </c>
      <c r="B163" s="7" t="s">
        <v>378</v>
      </c>
      <c r="C163" s="6" t="s">
        <v>10</v>
      </c>
      <c r="D163" s="6" t="s">
        <v>19</v>
      </c>
      <c r="F163" s="6" t="s">
        <v>379</v>
      </c>
    </row>
    <row r="164" spans="1:7">
      <c r="A164" s="6" t="s">
        <v>6</v>
      </c>
      <c r="B164" s="7" t="s">
        <v>380</v>
      </c>
      <c r="C164" s="6" t="s">
        <v>10</v>
      </c>
      <c r="D164" s="6" t="s">
        <v>18</v>
      </c>
      <c r="E164" s="6" t="s">
        <v>381</v>
      </c>
    </row>
    <row r="165" spans="1:7">
      <c r="A165" s="6" t="s">
        <v>5</v>
      </c>
      <c r="B165" s="7" t="s">
        <v>382</v>
      </c>
      <c r="C165" s="6" t="s">
        <v>10</v>
      </c>
      <c r="D165" s="6" t="s">
        <v>18</v>
      </c>
      <c r="E165" s="6" t="s">
        <v>383</v>
      </c>
    </row>
    <row r="166" spans="1:7">
      <c r="A166" s="6" t="s">
        <v>5</v>
      </c>
      <c r="B166" s="7" t="s">
        <v>384</v>
      </c>
      <c r="C166" s="6" t="s">
        <v>10</v>
      </c>
      <c r="D166" s="6" t="s">
        <v>18</v>
      </c>
      <c r="E166" s="6" t="s">
        <v>385</v>
      </c>
    </row>
    <row r="167" spans="1:7">
      <c r="A167" s="6" t="s">
        <v>3</v>
      </c>
      <c r="B167" s="7" t="s">
        <v>386</v>
      </c>
      <c r="C167" s="6" t="s">
        <v>387</v>
      </c>
      <c r="D167" s="6" t="s">
        <v>20</v>
      </c>
      <c r="E167" s="6" t="s">
        <v>388</v>
      </c>
    </row>
    <row r="168" spans="1:7">
      <c r="A168" s="6" t="s">
        <v>3</v>
      </c>
      <c r="B168" s="7" t="s">
        <v>389</v>
      </c>
      <c r="C168" s="6" t="s">
        <v>387</v>
      </c>
      <c r="D168" s="6" t="s">
        <v>18</v>
      </c>
      <c r="G168" s="6" t="s">
        <v>390</v>
      </c>
    </row>
    <row r="169" spans="1:7">
      <c r="A169" s="6" t="s">
        <v>6</v>
      </c>
      <c r="B169" s="7" t="s">
        <v>391</v>
      </c>
      <c r="C169" s="6" t="s">
        <v>10</v>
      </c>
      <c r="D169" s="6" t="s">
        <v>19</v>
      </c>
      <c r="F169" s="6" t="s">
        <v>392</v>
      </c>
    </row>
    <row r="170" spans="1:7">
      <c r="A170" s="6" t="s">
        <v>3</v>
      </c>
      <c r="B170" s="7" t="s">
        <v>393</v>
      </c>
      <c r="C170" s="6" t="s">
        <v>387</v>
      </c>
      <c r="D170" s="6" t="s">
        <v>19</v>
      </c>
      <c r="E170" s="6" t="s">
        <v>394</v>
      </c>
      <c r="G170" s="6" t="s">
        <v>395</v>
      </c>
    </row>
    <row r="171" spans="1:7">
      <c r="A171" s="6" t="s">
        <v>5</v>
      </c>
      <c r="B171" s="7" t="s">
        <v>396</v>
      </c>
      <c r="C171" s="6" t="s">
        <v>10</v>
      </c>
      <c r="D171" s="6" t="s">
        <v>19</v>
      </c>
      <c r="F171" s="6" t="s">
        <v>397</v>
      </c>
      <c r="G171" s="6" t="s">
        <v>398</v>
      </c>
    </row>
    <row r="172" spans="1:7">
      <c r="A172" s="6" t="s">
        <v>6</v>
      </c>
      <c r="B172" s="7" t="s">
        <v>399</v>
      </c>
      <c r="C172" s="6" t="s">
        <v>10</v>
      </c>
      <c r="D172" s="6" t="s">
        <v>18</v>
      </c>
      <c r="E172" s="6" t="s">
        <v>400</v>
      </c>
    </row>
    <row r="173" spans="1:7">
      <c r="A173" s="6" t="s">
        <v>6</v>
      </c>
      <c r="B173" s="7" t="s">
        <v>401</v>
      </c>
      <c r="C173" s="6" t="s">
        <v>10</v>
      </c>
      <c r="D173" s="6" t="s">
        <v>18</v>
      </c>
      <c r="E173" s="6" t="s">
        <v>402</v>
      </c>
    </row>
    <row r="174" spans="1:7">
      <c r="A174" s="6" t="s">
        <v>6</v>
      </c>
      <c r="B174" s="7" t="s">
        <v>403</v>
      </c>
      <c r="C174" s="6" t="s">
        <v>10</v>
      </c>
      <c r="D174" s="6" t="s">
        <v>18</v>
      </c>
      <c r="E174" s="6" t="s">
        <v>404</v>
      </c>
    </row>
    <row r="175" spans="1:7">
      <c r="A175" s="6" t="s">
        <v>6</v>
      </c>
      <c r="B175" s="7" t="s">
        <v>405</v>
      </c>
      <c r="C175" s="6" t="s">
        <v>10</v>
      </c>
      <c r="D175" s="6" t="s">
        <v>18</v>
      </c>
      <c r="E175" s="6" t="s">
        <v>406</v>
      </c>
    </row>
    <row r="176" spans="1:7">
      <c r="A176" s="6" t="s">
        <v>6</v>
      </c>
      <c r="B176" s="7" t="s">
        <v>407</v>
      </c>
      <c r="C176" s="6" t="s">
        <v>10</v>
      </c>
      <c r="D176" s="6" t="s">
        <v>18</v>
      </c>
      <c r="E176" s="6" t="s">
        <v>408</v>
      </c>
    </row>
    <row r="177" spans="1:7">
      <c r="A177" s="6" t="s">
        <v>6</v>
      </c>
      <c r="B177" s="7" t="s">
        <v>409</v>
      </c>
      <c r="C177" s="6" t="s">
        <v>10</v>
      </c>
      <c r="D177" s="6" t="s">
        <v>18</v>
      </c>
      <c r="E177" s="6" t="s">
        <v>410</v>
      </c>
    </row>
    <row r="178" spans="1:7">
      <c r="A178" s="6" t="s">
        <v>5</v>
      </c>
      <c r="B178" s="7" t="s">
        <v>411</v>
      </c>
      <c r="C178" s="6" t="s">
        <v>10</v>
      </c>
      <c r="D178" s="6" t="s">
        <v>18</v>
      </c>
      <c r="E178" s="6" t="s">
        <v>412</v>
      </c>
    </row>
    <row r="179" spans="1:7">
      <c r="A179" s="6" t="s">
        <v>5</v>
      </c>
      <c r="B179" s="7" t="s">
        <v>413</v>
      </c>
      <c r="C179" s="6" t="s">
        <v>10</v>
      </c>
      <c r="D179" s="6" t="s">
        <v>19</v>
      </c>
      <c r="F179" s="6" t="s">
        <v>414</v>
      </c>
    </row>
    <row r="180" spans="1:7">
      <c r="A180" s="6" t="s">
        <v>6</v>
      </c>
      <c r="B180" s="7" t="s">
        <v>415</v>
      </c>
      <c r="C180" s="6" t="s">
        <v>10</v>
      </c>
      <c r="D180" s="6" t="s">
        <v>18</v>
      </c>
      <c r="E180" s="6" t="s">
        <v>416</v>
      </c>
    </row>
    <row r="181" spans="1:7">
      <c r="A181" s="6" t="s">
        <v>5</v>
      </c>
      <c r="B181" s="7" t="s">
        <v>417</v>
      </c>
      <c r="C181" s="6" t="s">
        <v>10</v>
      </c>
      <c r="D181" s="6" t="s">
        <v>18</v>
      </c>
      <c r="E181" s="6" t="s">
        <v>418</v>
      </c>
    </row>
    <row r="182" spans="1:7">
      <c r="A182" s="6" t="s">
        <v>6</v>
      </c>
      <c r="B182" s="7" t="s">
        <v>419</v>
      </c>
      <c r="C182" s="6" t="s">
        <v>10</v>
      </c>
      <c r="D182" s="6" t="s">
        <v>18</v>
      </c>
      <c r="E182" s="6" t="s">
        <v>420</v>
      </c>
    </row>
    <row r="183" spans="1:7">
      <c r="A183" s="6" t="s">
        <v>5</v>
      </c>
      <c r="B183" s="7" t="s">
        <v>421</v>
      </c>
      <c r="C183" s="6" t="s">
        <v>10</v>
      </c>
      <c r="D183" s="6" t="s">
        <v>18</v>
      </c>
      <c r="E183" s="6" t="s">
        <v>422</v>
      </c>
    </row>
    <row r="184" spans="1:7">
      <c r="A184" s="6" t="s">
        <v>6</v>
      </c>
      <c r="B184" s="7" t="s">
        <v>423</v>
      </c>
      <c r="C184" s="6" t="s">
        <v>10</v>
      </c>
      <c r="D184" s="6" t="s">
        <v>18</v>
      </c>
      <c r="E184" s="6" t="s">
        <v>424</v>
      </c>
    </row>
    <row r="185" spans="1:7">
      <c r="A185" s="6" t="s">
        <v>5</v>
      </c>
      <c r="B185" s="7" t="s">
        <v>425</v>
      </c>
      <c r="C185" s="6" t="s">
        <v>10</v>
      </c>
      <c r="D185" s="6" t="s">
        <v>18</v>
      </c>
      <c r="E185" s="6" t="s">
        <v>426</v>
      </c>
    </row>
    <row r="186" spans="1:7">
      <c r="A186" s="6" t="s">
        <v>6</v>
      </c>
      <c r="B186" s="7" t="s">
        <v>427</v>
      </c>
      <c r="C186" s="6" t="s">
        <v>10</v>
      </c>
      <c r="D186" s="6" t="s">
        <v>19</v>
      </c>
      <c r="F186" s="6" t="s">
        <v>428</v>
      </c>
    </row>
    <row r="187" spans="1:7">
      <c r="A187" s="6" t="s">
        <v>5</v>
      </c>
      <c r="B187" s="7" t="s">
        <v>429</v>
      </c>
      <c r="C187" s="6" t="s">
        <v>10</v>
      </c>
      <c r="D187" s="6" t="s">
        <v>18</v>
      </c>
      <c r="E187" s="6" t="s">
        <v>430</v>
      </c>
    </row>
    <row r="188" spans="1:7">
      <c r="A188" s="6" t="s">
        <v>6</v>
      </c>
      <c r="B188" s="7" t="s">
        <v>431</v>
      </c>
      <c r="C188" s="6" t="s">
        <v>10</v>
      </c>
      <c r="D188" s="6" t="s">
        <v>18</v>
      </c>
      <c r="E188" s="6" t="s">
        <v>432</v>
      </c>
    </row>
    <row r="189" spans="1:7">
      <c r="A189" s="6" t="s">
        <v>5</v>
      </c>
      <c r="B189" s="7" t="s">
        <v>433</v>
      </c>
      <c r="C189" s="6" t="s">
        <v>10</v>
      </c>
      <c r="D189" s="6" t="s">
        <v>19</v>
      </c>
      <c r="F189" s="6" t="s">
        <v>434</v>
      </c>
    </row>
    <row r="190" spans="1:7">
      <c r="A190" s="6" t="s">
        <v>5</v>
      </c>
      <c r="B190" s="7" t="s">
        <v>435</v>
      </c>
      <c r="C190" s="6" t="s">
        <v>10</v>
      </c>
      <c r="D190" s="6" t="s">
        <v>18</v>
      </c>
      <c r="E190" s="6" t="s">
        <v>436</v>
      </c>
    </row>
    <row r="191" spans="1:7" ht="71.25">
      <c r="A191" s="6" t="s">
        <v>5</v>
      </c>
      <c r="B191" s="7" t="s">
        <v>437</v>
      </c>
      <c r="C191" s="6" t="s">
        <v>10</v>
      </c>
      <c r="D191" s="6" t="s">
        <v>15</v>
      </c>
      <c r="F191" s="30" t="s">
        <v>438</v>
      </c>
    </row>
    <row r="192" spans="1:7">
      <c r="A192" s="6" t="s">
        <v>5</v>
      </c>
      <c r="B192" s="7" t="s">
        <v>439</v>
      </c>
      <c r="C192" s="6" t="s">
        <v>10</v>
      </c>
      <c r="D192" s="6" t="s">
        <v>18</v>
      </c>
      <c r="E192" s="6" t="s">
        <v>440</v>
      </c>
      <c r="G192" s="6" t="s">
        <v>441</v>
      </c>
    </row>
    <row r="193" spans="1:7">
      <c r="A193" s="6" t="s">
        <v>5</v>
      </c>
      <c r="B193" s="7" t="s">
        <v>442</v>
      </c>
      <c r="C193" s="6" t="s">
        <v>10</v>
      </c>
      <c r="D193" s="6" t="s">
        <v>18</v>
      </c>
      <c r="E193" s="6" t="s">
        <v>443</v>
      </c>
      <c r="G193" s="6" t="s">
        <v>444</v>
      </c>
    </row>
    <row r="194" spans="1:7">
      <c r="A194" s="6" t="s">
        <v>5</v>
      </c>
      <c r="B194" s="7" t="s">
        <v>445</v>
      </c>
      <c r="C194" s="6" t="s">
        <v>10</v>
      </c>
      <c r="D194" s="6" t="s">
        <v>18</v>
      </c>
      <c r="E194" s="6" t="s">
        <v>446</v>
      </c>
    </row>
    <row r="195" spans="1:7">
      <c r="A195" s="6" t="s">
        <v>5</v>
      </c>
      <c r="B195" s="7" t="s">
        <v>447</v>
      </c>
      <c r="C195" s="6" t="s">
        <v>10</v>
      </c>
      <c r="D195" s="6" t="s">
        <v>18</v>
      </c>
      <c r="E195" s="6" t="s">
        <v>448</v>
      </c>
    </row>
    <row r="196" spans="1:7">
      <c r="A196" s="6" t="s">
        <v>5</v>
      </c>
      <c r="B196" s="7" t="s">
        <v>449</v>
      </c>
      <c r="C196" s="6" t="s">
        <v>10</v>
      </c>
      <c r="D196" s="6" t="s">
        <v>18</v>
      </c>
      <c r="E196" s="6" t="s">
        <v>450</v>
      </c>
    </row>
    <row r="197" spans="1:7">
      <c r="A197" s="6" t="s">
        <v>5</v>
      </c>
      <c r="B197" s="7" t="s">
        <v>451</v>
      </c>
      <c r="C197" s="6" t="s">
        <v>10</v>
      </c>
      <c r="D197" s="6" t="s">
        <v>18</v>
      </c>
      <c r="E197" s="6" t="s">
        <v>452</v>
      </c>
    </row>
    <row r="198" spans="1:7">
      <c r="A198" s="6" t="s">
        <v>5</v>
      </c>
      <c r="B198" s="7" t="s">
        <v>453</v>
      </c>
      <c r="C198" s="6" t="s">
        <v>10</v>
      </c>
      <c r="D198" s="6" t="s">
        <v>16</v>
      </c>
      <c r="F198" s="73"/>
      <c r="G198" s="6" t="s">
        <v>454</v>
      </c>
    </row>
    <row r="199" spans="1:7">
      <c r="A199" s="6" t="s">
        <v>5</v>
      </c>
      <c r="B199" s="7" t="s">
        <v>455</v>
      </c>
      <c r="C199" s="6" t="s">
        <v>10</v>
      </c>
      <c r="D199" s="6" t="s">
        <v>18</v>
      </c>
      <c r="E199" s="6" t="s">
        <v>456</v>
      </c>
    </row>
    <row r="200" spans="1:7">
      <c r="A200" s="6" t="s">
        <v>6</v>
      </c>
      <c r="B200" s="7" t="s">
        <v>457</v>
      </c>
      <c r="C200" s="6" t="s">
        <v>10</v>
      </c>
      <c r="D200" s="6" t="s">
        <v>18</v>
      </c>
      <c r="E200" s="6" t="s">
        <v>458</v>
      </c>
    </row>
    <row r="201" spans="1:7">
      <c r="A201" s="6" t="s">
        <v>6</v>
      </c>
      <c r="B201" s="7" t="s">
        <v>459</v>
      </c>
      <c r="C201" s="6" t="s">
        <v>10</v>
      </c>
      <c r="D201" s="6" t="s">
        <v>18</v>
      </c>
      <c r="E201" s="6" t="s">
        <v>460</v>
      </c>
    </row>
    <row r="202" spans="1:7">
      <c r="A202" s="6" t="s">
        <v>5</v>
      </c>
      <c r="B202" s="7" t="s">
        <v>461</v>
      </c>
      <c r="C202" s="6" t="s">
        <v>10</v>
      </c>
      <c r="D202" s="6" t="s">
        <v>19</v>
      </c>
      <c r="E202" s="6" t="s">
        <v>462</v>
      </c>
    </row>
    <row r="203" spans="1:7">
      <c r="A203" s="6" t="s">
        <v>5</v>
      </c>
      <c r="B203" s="7" t="s">
        <v>463</v>
      </c>
      <c r="C203" s="6" t="s">
        <v>10</v>
      </c>
      <c r="D203" s="6" t="s">
        <v>18</v>
      </c>
      <c r="E203" s="6" t="s">
        <v>464</v>
      </c>
    </row>
    <row r="204" spans="1:7">
      <c r="A204" s="6" t="s">
        <v>5</v>
      </c>
      <c r="B204" s="7" t="s">
        <v>465</v>
      </c>
      <c r="C204" s="6" t="s">
        <v>10</v>
      </c>
      <c r="D204" s="6" t="s">
        <v>18</v>
      </c>
      <c r="E204" s="6" t="s">
        <v>466</v>
      </c>
    </row>
    <row r="205" spans="1:7">
      <c r="A205" s="6" t="s">
        <v>5</v>
      </c>
      <c r="B205" s="7" t="s">
        <v>467</v>
      </c>
      <c r="C205" s="6" t="s">
        <v>10</v>
      </c>
      <c r="D205" s="6" t="s">
        <v>18</v>
      </c>
      <c r="E205" s="6" t="s">
        <v>468</v>
      </c>
    </row>
    <row r="206" spans="1:7">
      <c r="A206" s="6" t="s">
        <v>2</v>
      </c>
      <c r="B206" s="7" t="s">
        <v>469</v>
      </c>
      <c r="C206" s="6" t="s">
        <v>10</v>
      </c>
      <c r="D206" s="6" t="s">
        <v>18</v>
      </c>
      <c r="E206" s="6" t="s">
        <v>470</v>
      </c>
    </row>
    <row r="207" spans="1:7">
      <c r="A207" s="6" t="s">
        <v>5</v>
      </c>
      <c r="B207" s="7" t="s">
        <v>471</v>
      </c>
      <c r="C207" s="6" t="s">
        <v>10</v>
      </c>
      <c r="D207" s="6" t="s">
        <v>18</v>
      </c>
      <c r="E207" s="6" t="s">
        <v>472</v>
      </c>
    </row>
    <row r="208" spans="1:7">
      <c r="A208" s="6" t="s">
        <v>5</v>
      </c>
      <c r="B208" s="7" t="s">
        <v>473</v>
      </c>
      <c r="C208" s="6" t="s">
        <v>10</v>
      </c>
      <c r="D208" s="6" t="s">
        <v>217</v>
      </c>
      <c r="E208" s="6" t="s">
        <v>158</v>
      </c>
      <c r="F208" s="6" t="s">
        <v>158</v>
      </c>
      <c r="G208" s="6" t="s">
        <v>474</v>
      </c>
    </row>
    <row r="209" spans="1:7" ht="28.5">
      <c r="A209" s="6" t="s">
        <v>5</v>
      </c>
      <c r="B209" s="7" t="s">
        <v>475</v>
      </c>
      <c r="C209" s="6" t="s">
        <v>10</v>
      </c>
      <c r="D209" s="6" t="s">
        <v>16</v>
      </c>
      <c r="G209" s="30" t="s">
        <v>476</v>
      </c>
    </row>
    <row r="210" spans="1:7">
      <c r="A210" s="6" t="s">
        <v>5</v>
      </c>
      <c r="B210" s="7" t="s">
        <v>477</v>
      </c>
      <c r="C210" s="6" t="s">
        <v>10</v>
      </c>
      <c r="D210" s="6" t="s">
        <v>18</v>
      </c>
      <c r="E210" s="6" t="s">
        <v>478</v>
      </c>
      <c r="G210" s="6" t="s">
        <v>479</v>
      </c>
    </row>
    <row r="211" spans="1:7">
      <c r="A211" s="6" t="s">
        <v>7</v>
      </c>
      <c r="B211" s="19" t="s">
        <v>480</v>
      </c>
      <c r="C211" s="6" t="s">
        <v>10</v>
      </c>
      <c r="D211" s="6" t="s">
        <v>20</v>
      </c>
      <c r="E211" s="6" t="s">
        <v>481</v>
      </c>
      <c r="F211" s="6" t="s">
        <v>482</v>
      </c>
    </row>
    <row r="212" spans="1:7" ht="30.75">
      <c r="A212" s="6" t="s">
        <v>5</v>
      </c>
      <c r="B212" s="7" t="s">
        <v>483</v>
      </c>
      <c r="C212" s="6" t="s">
        <v>10</v>
      </c>
      <c r="D212" s="6" t="s">
        <v>15</v>
      </c>
      <c r="G212" s="30" t="s">
        <v>484</v>
      </c>
    </row>
    <row r="213" spans="1:7" ht="15">
      <c r="A213" s="6" t="s">
        <v>5</v>
      </c>
      <c r="B213" s="7" t="s">
        <v>485</v>
      </c>
      <c r="C213" s="6" t="s">
        <v>10</v>
      </c>
      <c r="D213" s="6" t="s">
        <v>18</v>
      </c>
      <c r="E213" s="6" t="s">
        <v>486</v>
      </c>
    </row>
    <row r="214" spans="1:7" ht="15">
      <c r="A214" s="6" t="s">
        <v>5</v>
      </c>
      <c r="B214" s="7" t="s">
        <v>487</v>
      </c>
      <c r="C214" s="6" t="s">
        <v>10</v>
      </c>
      <c r="D214" s="6" t="s">
        <v>18</v>
      </c>
      <c r="E214" s="6" t="s">
        <v>488</v>
      </c>
    </row>
    <row r="215" spans="1:7" ht="15">
      <c r="A215" s="6" t="s">
        <v>5</v>
      </c>
      <c r="B215" s="7" t="s">
        <v>489</v>
      </c>
      <c r="C215" s="6" t="s">
        <v>10</v>
      </c>
      <c r="D215" s="6" t="s">
        <v>18</v>
      </c>
      <c r="E215" s="6" t="s">
        <v>490</v>
      </c>
    </row>
    <row r="216" spans="1:7" ht="15">
      <c r="A216" s="6" t="s">
        <v>5</v>
      </c>
      <c r="B216" s="7" t="s">
        <v>491</v>
      </c>
      <c r="C216" s="6" t="s">
        <v>10</v>
      </c>
      <c r="D216" s="6" t="s">
        <v>18</v>
      </c>
      <c r="E216" s="6" t="s">
        <v>492</v>
      </c>
    </row>
    <row r="217" spans="1:7" ht="15">
      <c r="A217" s="6" t="s">
        <v>5</v>
      </c>
      <c r="B217" s="7" t="s">
        <v>493</v>
      </c>
      <c r="C217" s="6" t="s">
        <v>10</v>
      </c>
      <c r="D217" s="6" t="s">
        <v>18</v>
      </c>
      <c r="E217" s="6" t="s">
        <v>494</v>
      </c>
      <c r="G217" s="6" t="s">
        <v>479</v>
      </c>
    </row>
    <row r="218" spans="1:7" ht="15">
      <c r="A218" s="6" t="s">
        <v>7</v>
      </c>
      <c r="B218" s="7" t="s">
        <v>495</v>
      </c>
      <c r="C218" s="6" t="s">
        <v>10</v>
      </c>
      <c r="D218" s="6" t="s">
        <v>16</v>
      </c>
    </row>
    <row r="219" spans="1:7" ht="15">
      <c r="A219" s="6" t="s">
        <v>5</v>
      </c>
      <c r="B219" s="7" t="s">
        <v>496</v>
      </c>
      <c r="C219" s="6" t="s">
        <v>10</v>
      </c>
      <c r="D219" s="6" t="s">
        <v>217</v>
      </c>
      <c r="E219" s="6" t="s">
        <v>158</v>
      </c>
      <c r="F219" s="6" t="s">
        <v>158</v>
      </c>
      <c r="G219" s="6" t="s">
        <v>497</v>
      </c>
    </row>
    <row r="220" spans="1:7" ht="15">
      <c r="A220" s="6" t="s">
        <v>7</v>
      </c>
      <c r="B220" s="7" t="s">
        <v>498</v>
      </c>
      <c r="C220" s="6" t="s">
        <v>10</v>
      </c>
      <c r="D220" s="6" t="s">
        <v>18</v>
      </c>
      <c r="E220" s="6" t="s">
        <v>499</v>
      </c>
    </row>
    <row r="221" spans="1:7" ht="15">
      <c r="A221" s="6" t="s">
        <v>5</v>
      </c>
      <c r="B221" s="7" t="s">
        <v>500</v>
      </c>
      <c r="C221" s="6" t="s">
        <v>10</v>
      </c>
      <c r="D221" s="6" t="s">
        <v>18</v>
      </c>
      <c r="E221" s="6" t="s">
        <v>501</v>
      </c>
    </row>
    <row r="222" spans="1:7" ht="15">
      <c r="A222" s="6" t="s">
        <v>5</v>
      </c>
      <c r="B222" s="7" t="s">
        <v>502</v>
      </c>
      <c r="C222" s="6" t="s">
        <v>10</v>
      </c>
      <c r="D222" s="6" t="s">
        <v>18</v>
      </c>
      <c r="E222" s="6" t="s">
        <v>503</v>
      </c>
      <c r="G222" s="6" t="s">
        <v>504</v>
      </c>
    </row>
    <row r="223" spans="1:7" ht="15">
      <c r="A223" s="6" t="s">
        <v>5</v>
      </c>
      <c r="B223" s="7" t="s">
        <v>505</v>
      </c>
      <c r="C223" s="6" t="s">
        <v>10</v>
      </c>
      <c r="D223" s="6" t="s">
        <v>18</v>
      </c>
      <c r="E223" s="6" t="s">
        <v>506</v>
      </c>
      <c r="G223" s="6" t="s">
        <v>504</v>
      </c>
    </row>
    <row r="224" spans="1:7" ht="30.75">
      <c r="A224" s="6" t="s">
        <v>5</v>
      </c>
      <c r="B224" s="7" t="s">
        <v>507</v>
      </c>
      <c r="C224" s="6" t="s">
        <v>10</v>
      </c>
      <c r="D224" s="6" t="s">
        <v>16</v>
      </c>
      <c r="G224" s="30" t="s">
        <v>508</v>
      </c>
    </row>
    <row r="225" spans="1:7" ht="15">
      <c r="A225" s="6" t="s">
        <v>5</v>
      </c>
      <c r="B225" s="7" t="s">
        <v>509</v>
      </c>
      <c r="C225" s="6" t="s">
        <v>10</v>
      </c>
      <c r="D225" s="6" t="s">
        <v>18</v>
      </c>
      <c r="E225" s="6" t="s">
        <v>510</v>
      </c>
      <c r="G225" s="6" t="s">
        <v>504</v>
      </c>
    </row>
    <row r="226" spans="1:7" ht="15">
      <c r="A226" s="6" t="s">
        <v>5</v>
      </c>
      <c r="B226" s="7" t="s">
        <v>511</v>
      </c>
      <c r="C226" s="6" t="s">
        <v>10</v>
      </c>
      <c r="D226" s="6" t="s">
        <v>18</v>
      </c>
      <c r="E226" s="6" t="s">
        <v>512</v>
      </c>
    </row>
    <row r="227" spans="1:7" ht="15">
      <c r="A227" s="6" t="s">
        <v>5</v>
      </c>
      <c r="B227" s="7" t="s">
        <v>513</v>
      </c>
      <c r="C227" s="6" t="s">
        <v>10</v>
      </c>
      <c r="D227" s="6" t="s">
        <v>18</v>
      </c>
      <c r="E227" s="6" t="s">
        <v>514</v>
      </c>
      <c r="G227" s="6" t="s">
        <v>504</v>
      </c>
    </row>
    <row r="228" spans="1:7" ht="15">
      <c r="A228" s="6" t="s">
        <v>7</v>
      </c>
      <c r="B228" s="7" t="s">
        <v>515</v>
      </c>
      <c r="C228" s="6" t="s">
        <v>10</v>
      </c>
      <c r="D228" s="6" t="s">
        <v>18</v>
      </c>
      <c r="E228" s="6" t="s">
        <v>516</v>
      </c>
    </row>
    <row r="229" spans="1:7" ht="15">
      <c r="A229" s="6" t="s">
        <v>6</v>
      </c>
      <c r="B229" s="7" t="s">
        <v>517</v>
      </c>
      <c r="C229" s="6" t="s">
        <v>10</v>
      </c>
      <c r="D229" s="6" t="s">
        <v>19</v>
      </c>
      <c r="F229" s="6" t="s">
        <v>518</v>
      </c>
    </row>
    <row r="230" spans="1:7" ht="15">
      <c r="A230" s="6" t="s">
        <v>6</v>
      </c>
      <c r="B230" s="7" t="s">
        <v>519</v>
      </c>
      <c r="C230" s="6" t="s">
        <v>10</v>
      </c>
      <c r="D230" s="6" t="s">
        <v>19</v>
      </c>
      <c r="F230" s="6" t="s">
        <v>520</v>
      </c>
    </row>
    <row r="231" spans="1:7" ht="15">
      <c r="A231" s="6" t="s">
        <v>6</v>
      </c>
      <c r="B231" s="7" t="s">
        <v>521</v>
      </c>
      <c r="C231" s="6" t="s">
        <v>10</v>
      </c>
      <c r="D231" s="6" t="s">
        <v>18</v>
      </c>
      <c r="E231" s="6" t="s">
        <v>522</v>
      </c>
    </row>
    <row r="232" spans="1:7" ht="15">
      <c r="A232" s="6" t="s">
        <v>6</v>
      </c>
      <c r="B232" s="7" t="s">
        <v>523</v>
      </c>
      <c r="C232" s="6" t="s">
        <v>10</v>
      </c>
      <c r="D232" s="6" t="s">
        <v>18</v>
      </c>
      <c r="E232" s="6" t="s">
        <v>524</v>
      </c>
    </row>
    <row r="233" spans="1:7" ht="15">
      <c r="A233" s="6" t="s">
        <v>6</v>
      </c>
      <c r="B233" s="7" t="s">
        <v>525</v>
      </c>
      <c r="C233" s="6" t="s">
        <v>10</v>
      </c>
      <c r="D233" s="6" t="s">
        <v>18</v>
      </c>
      <c r="E233" s="6" t="s">
        <v>526</v>
      </c>
    </row>
    <row r="234" spans="1:7" ht="15">
      <c r="A234" s="6" t="s">
        <v>7</v>
      </c>
      <c r="B234" s="7" t="s">
        <v>527</v>
      </c>
      <c r="C234" s="6" t="s">
        <v>10</v>
      </c>
      <c r="D234" s="6" t="s">
        <v>18</v>
      </c>
      <c r="E234" s="6" t="s">
        <v>528</v>
      </c>
      <c r="G234" s="6" t="s">
        <v>529</v>
      </c>
    </row>
    <row r="235" spans="1:7" ht="15">
      <c r="A235" s="6" t="s">
        <v>7</v>
      </c>
      <c r="B235" s="7" t="s">
        <v>530</v>
      </c>
      <c r="C235" s="6" t="s">
        <v>10</v>
      </c>
      <c r="D235" s="6" t="s">
        <v>18</v>
      </c>
      <c r="E235" s="6" t="s">
        <v>531</v>
      </c>
      <c r="G235" s="6" t="s">
        <v>532</v>
      </c>
    </row>
    <row r="236" spans="1:7" ht="15">
      <c r="A236" s="6" t="s">
        <v>7</v>
      </c>
      <c r="B236" s="7" t="s">
        <v>533</v>
      </c>
      <c r="C236" s="6" t="s">
        <v>10</v>
      </c>
      <c r="D236" s="6" t="s">
        <v>18</v>
      </c>
      <c r="E236" s="6" t="s">
        <v>534</v>
      </c>
      <c r="G236" s="6" t="s">
        <v>535</v>
      </c>
    </row>
    <row r="237" spans="1:7" ht="15">
      <c r="A237" s="6" t="s">
        <v>5</v>
      </c>
      <c r="B237" s="7" t="s">
        <v>536</v>
      </c>
      <c r="C237" s="6" t="s">
        <v>10</v>
      </c>
      <c r="D237" s="6" t="s">
        <v>18</v>
      </c>
      <c r="E237" s="6" t="s">
        <v>537</v>
      </c>
      <c r="G237" s="6" t="s">
        <v>538</v>
      </c>
    </row>
    <row r="238" spans="1:7" ht="15">
      <c r="A238" s="6" t="s">
        <v>6</v>
      </c>
      <c r="B238" s="7" t="s">
        <v>539</v>
      </c>
      <c r="C238" s="6" t="s">
        <v>10</v>
      </c>
      <c r="D238" s="6" t="s">
        <v>18</v>
      </c>
      <c r="E238" s="6" t="s">
        <v>540</v>
      </c>
    </row>
    <row r="239" spans="1:7" ht="15">
      <c r="A239" s="6" t="s">
        <v>6</v>
      </c>
      <c r="B239" s="7" t="s">
        <v>541</v>
      </c>
      <c r="C239" s="6" t="s">
        <v>10</v>
      </c>
      <c r="D239" s="6" t="s">
        <v>18</v>
      </c>
      <c r="E239" s="6" t="s">
        <v>542</v>
      </c>
    </row>
    <row r="240" spans="1:7" ht="15">
      <c r="A240" s="6" t="s">
        <v>6</v>
      </c>
      <c r="B240" s="7" t="s">
        <v>543</v>
      </c>
      <c r="C240" s="6" t="s">
        <v>10</v>
      </c>
      <c r="D240" s="6" t="s">
        <v>18</v>
      </c>
      <c r="E240" s="6" t="s">
        <v>544</v>
      </c>
    </row>
    <row r="241" spans="1:7" ht="15">
      <c r="A241" s="6" t="s">
        <v>6</v>
      </c>
      <c r="B241" s="7" t="s">
        <v>545</v>
      </c>
      <c r="C241" s="6" t="s">
        <v>10</v>
      </c>
      <c r="D241" s="6" t="s">
        <v>18</v>
      </c>
      <c r="E241" s="6" t="s">
        <v>546</v>
      </c>
    </row>
    <row r="242" spans="1:7" ht="15">
      <c r="A242" s="6" t="s">
        <v>6</v>
      </c>
      <c r="B242" s="7" t="s">
        <v>547</v>
      </c>
      <c r="C242" s="6" t="s">
        <v>10</v>
      </c>
      <c r="D242" s="6" t="s">
        <v>18</v>
      </c>
      <c r="E242" s="6" t="s">
        <v>548</v>
      </c>
    </row>
    <row r="243" spans="1:7" ht="15">
      <c r="A243" s="6" t="s">
        <v>6</v>
      </c>
      <c r="B243" s="7" t="s">
        <v>549</v>
      </c>
      <c r="C243" s="6" t="s">
        <v>10</v>
      </c>
      <c r="D243" s="6" t="s">
        <v>18</v>
      </c>
      <c r="E243" s="6" t="s">
        <v>550</v>
      </c>
    </row>
    <row r="244" spans="1:7" ht="15">
      <c r="A244" s="6" t="s">
        <v>6</v>
      </c>
      <c r="B244" s="7" t="s">
        <v>551</v>
      </c>
      <c r="C244" s="6" t="s">
        <v>10</v>
      </c>
      <c r="D244" s="6" t="s">
        <v>16</v>
      </c>
      <c r="G244" s="6" t="s">
        <v>552</v>
      </c>
    </row>
    <row r="245" spans="1:7" ht="15">
      <c r="A245" s="6" t="s">
        <v>6</v>
      </c>
      <c r="B245" s="7" t="s">
        <v>553</v>
      </c>
      <c r="C245" s="6" t="s">
        <v>10</v>
      </c>
      <c r="D245" s="6" t="s">
        <v>18</v>
      </c>
      <c r="E245" s="6" t="s">
        <v>554</v>
      </c>
    </row>
    <row r="246" spans="1:7" ht="15">
      <c r="A246" s="6" t="s">
        <v>5</v>
      </c>
      <c r="B246" s="7" t="s">
        <v>555</v>
      </c>
      <c r="C246" s="6" t="s">
        <v>10</v>
      </c>
      <c r="D246" s="6" t="s">
        <v>18</v>
      </c>
      <c r="E246" s="6" t="s">
        <v>556</v>
      </c>
    </row>
    <row r="247" spans="1:7" ht="15">
      <c r="A247" s="6" t="s">
        <v>7</v>
      </c>
      <c r="B247" s="7" t="s">
        <v>557</v>
      </c>
      <c r="C247" s="6" t="s">
        <v>10</v>
      </c>
      <c r="D247" s="6" t="s">
        <v>18</v>
      </c>
      <c r="E247" s="6" t="s">
        <v>558</v>
      </c>
      <c r="F247" s="6" t="s">
        <v>559</v>
      </c>
      <c r="G247" s="6" t="s">
        <v>560</v>
      </c>
    </row>
    <row r="248" spans="1:7" ht="15">
      <c r="A248" s="6" t="s">
        <v>7</v>
      </c>
      <c r="B248" s="7" t="s">
        <v>561</v>
      </c>
      <c r="C248" s="6" t="s">
        <v>10</v>
      </c>
      <c r="D248" s="6" t="s">
        <v>18</v>
      </c>
      <c r="E248" s="6" t="s">
        <v>562</v>
      </c>
    </row>
    <row r="249" spans="1:7" ht="15">
      <c r="A249" s="6" t="s">
        <v>7</v>
      </c>
      <c r="B249" s="7" t="s">
        <v>563</v>
      </c>
      <c r="C249" s="6" t="s">
        <v>10</v>
      </c>
      <c r="D249" s="6" t="s">
        <v>16</v>
      </c>
    </row>
    <row r="250" spans="1:7" ht="15">
      <c r="A250" s="6" t="s">
        <v>7</v>
      </c>
      <c r="B250" s="7" t="s">
        <v>564</v>
      </c>
      <c r="C250" s="6" t="s">
        <v>10</v>
      </c>
      <c r="D250" s="6" t="s">
        <v>18</v>
      </c>
      <c r="E250" s="6" t="s">
        <v>565</v>
      </c>
      <c r="F250" s="6" t="s">
        <v>566</v>
      </c>
      <c r="G250" s="6" t="s">
        <v>560</v>
      </c>
    </row>
    <row r="251" spans="1:7" ht="15">
      <c r="A251" s="6" t="s">
        <v>7</v>
      </c>
      <c r="B251" s="7" t="s">
        <v>567</v>
      </c>
      <c r="C251" s="6" t="s">
        <v>10</v>
      </c>
      <c r="D251" s="6" t="s">
        <v>18</v>
      </c>
      <c r="E251" s="6" t="s">
        <v>568</v>
      </c>
      <c r="G251" s="6" t="s">
        <v>369</v>
      </c>
    </row>
    <row r="252" spans="1:7" ht="15">
      <c r="A252" s="6" t="s">
        <v>7</v>
      </c>
      <c r="B252" s="7" t="s">
        <v>569</v>
      </c>
      <c r="C252" s="6" t="s">
        <v>10</v>
      </c>
      <c r="D252" s="6" t="s">
        <v>217</v>
      </c>
      <c r="G252" s="6" t="s">
        <v>362</v>
      </c>
    </row>
    <row r="253" spans="1:7" ht="15">
      <c r="A253" s="6" t="s">
        <v>7</v>
      </c>
      <c r="B253" s="7" t="s">
        <v>570</v>
      </c>
      <c r="C253" s="6" t="s">
        <v>10</v>
      </c>
      <c r="D253" s="6" t="s">
        <v>16</v>
      </c>
    </row>
    <row r="254" spans="1:7" ht="15">
      <c r="A254" s="6" t="s">
        <v>7</v>
      </c>
      <c r="B254" s="7" t="s">
        <v>571</v>
      </c>
      <c r="C254" s="6" t="s">
        <v>10</v>
      </c>
      <c r="D254" s="6" t="s">
        <v>18</v>
      </c>
      <c r="E254" s="6" t="s">
        <v>572</v>
      </c>
    </row>
    <row r="255" spans="1:7" ht="15">
      <c r="A255" s="6" t="s">
        <v>7</v>
      </c>
      <c r="B255" s="7" t="s">
        <v>573</v>
      </c>
      <c r="C255" s="6" t="s">
        <v>10</v>
      </c>
      <c r="D255" s="6" t="s">
        <v>18</v>
      </c>
      <c r="E255" s="6" t="s">
        <v>574</v>
      </c>
      <c r="G255" s="6" t="s">
        <v>532</v>
      </c>
    </row>
    <row r="256" spans="1:7" ht="15">
      <c r="A256" s="6" t="s">
        <v>7</v>
      </c>
      <c r="B256" s="7" t="s">
        <v>575</v>
      </c>
      <c r="C256" s="6" t="s">
        <v>10</v>
      </c>
      <c r="D256" s="6" t="s">
        <v>18</v>
      </c>
      <c r="E256" s="6" t="s">
        <v>576</v>
      </c>
      <c r="G256" s="6" t="s">
        <v>369</v>
      </c>
    </row>
    <row r="257" spans="1:7" ht="15">
      <c r="A257" s="6" t="s">
        <v>7</v>
      </c>
      <c r="B257" s="7" t="s">
        <v>577</v>
      </c>
      <c r="C257" s="6" t="s">
        <v>10</v>
      </c>
      <c r="D257" s="6" t="s">
        <v>217</v>
      </c>
      <c r="G257" s="6" t="s">
        <v>362</v>
      </c>
    </row>
    <row r="258" spans="1:7" ht="30.75">
      <c r="A258" s="6" t="s">
        <v>7</v>
      </c>
      <c r="B258" s="7" t="s">
        <v>578</v>
      </c>
      <c r="C258" s="6" t="s">
        <v>10</v>
      </c>
      <c r="D258" s="11"/>
      <c r="G258" s="30" t="s">
        <v>579</v>
      </c>
    </row>
    <row r="259" spans="1:7" ht="15">
      <c r="A259" s="6" t="s">
        <v>7</v>
      </c>
      <c r="B259" s="7" t="s">
        <v>580</v>
      </c>
      <c r="C259" s="6" t="s">
        <v>10</v>
      </c>
      <c r="D259" s="6" t="s">
        <v>18</v>
      </c>
      <c r="E259" s="6" t="s">
        <v>581</v>
      </c>
      <c r="G259" s="6" t="s">
        <v>529</v>
      </c>
    </row>
    <row r="260" spans="1:7" ht="30.75">
      <c r="A260" s="6" t="s">
        <v>7</v>
      </c>
      <c r="B260" s="7" t="s">
        <v>582</v>
      </c>
      <c r="C260" s="6" t="s">
        <v>10</v>
      </c>
      <c r="D260" s="6" t="s">
        <v>15</v>
      </c>
      <c r="E260" s="30" t="s">
        <v>583</v>
      </c>
    </row>
    <row r="261" spans="1:7" ht="30.75">
      <c r="A261" s="6" t="s">
        <v>7</v>
      </c>
      <c r="B261" s="7" t="s">
        <v>584</v>
      </c>
      <c r="C261" s="6" t="s">
        <v>10</v>
      </c>
      <c r="D261" s="6" t="s">
        <v>18</v>
      </c>
      <c r="E261" s="6" t="s">
        <v>585</v>
      </c>
      <c r="F261" s="6" t="s">
        <v>586</v>
      </c>
      <c r="G261" s="30" t="s">
        <v>587</v>
      </c>
    </row>
    <row r="262" spans="1:7" ht="15">
      <c r="A262" s="6" t="s">
        <v>7</v>
      </c>
      <c r="B262" s="7" t="s">
        <v>588</v>
      </c>
      <c r="C262" s="6" t="s">
        <v>10</v>
      </c>
      <c r="D262" s="6" t="s">
        <v>16</v>
      </c>
    </row>
    <row r="263" spans="1:7" ht="15">
      <c r="A263" s="6" t="s">
        <v>7</v>
      </c>
      <c r="B263" s="7" t="s">
        <v>589</v>
      </c>
      <c r="C263" s="6" t="s">
        <v>10</v>
      </c>
      <c r="D263" s="6" t="s">
        <v>18</v>
      </c>
      <c r="E263" s="6" t="s">
        <v>590</v>
      </c>
      <c r="G263" s="6" t="s">
        <v>591</v>
      </c>
    </row>
    <row r="264" spans="1:7" ht="15">
      <c r="A264" s="6" t="s">
        <v>7</v>
      </c>
      <c r="B264" s="7" t="s">
        <v>592</v>
      </c>
      <c r="C264" s="6" t="s">
        <v>10</v>
      </c>
      <c r="D264" s="6" t="s">
        <v>18</v>
      </c>
      <c r="E264" s="6" t="s">
        <v>593</v>
      </c>
      <c r="G264" s="6" t="s">
        <v>529</v>
      </c>
    </row>
    <row r="265" spans="1:7" ht="15">
      <c r="A265" s="6" t="s">
        <v>7</v>
      </c>
      <c r="B265" s="7" t="s">
        <v>594</v>
      </c>
      <c r="C265" s="6" t="s">
        <v>10</v>
      </c>
      <c r="D265" s="6" t="s">
        <v>18</v>
      </c>
      <c r="E265" s="6" t="s">
        <v>595</v>
      </c>
      <c r="F265" s="6" t="s">
        <v>596</v>
      </c>
      <c r="G265" s="6" t="s">
        <v>597</v>
      </c>
    </row>
    <row r="266" spans="1:7" ht="15">
      <c r="A266" s="6" t="s">
        <v>7</v>
      </c>
      <c r="B266" s="7" t="s">
        <v>598</v>
      </c>
      <c r="C266" s="6" t="s">
        <v>10</v>
      </c>
      <c r="D266" s="6" t="s">
        <v>16</v>
      </c>
    </row>
    <row r="267" spans="1:7" ht="15">
      <c r="A267" s="6" t="s">
        <v>7</v>
      </c>
      <c r="B267" s="7" t="s">
        <v>599</v>
      </c>
      <c r="C267" s="6" t="s">
        <v>10</v>
      </c>
      <c r="D267" s="6" t="s">
        <v>18</v>
      </c>
      <c r="E267" s="6" t="s">
        <v>600</v>
      </c>
      <c r="G267" s="6" t="s">
        <v>601</v>
      </c>
    </row>
    <row r="268" spans="1:7" ht="15">
      <c r="A268" s="6" t="s">
        <v>7</v>
      </c>
      <c r="B268" s="7" t="s">
        <v>602</v>
      </c>
      <c r="C268" s="6" t="s">
        <v>10</v>
      </c>
      <c r="D268" s="6" t="s">
        <v>18</v>
      </c>
      <c r="E268" s="6" t="s">
        <v>603</v>
      </c>
      <c r="G268" s="6" t="s">
        <v>604</v>
      </c>
    </row>
    <row r="269" spans="1:7" ht="15">
      <c r="A269" s="6" t="s">
        <v>7</v>
      </c>
      <c r="B269" s="7" t="s">
        <v>605</v>
      </c>
      <c r="C269" s="6" t="s">
        <v>10</v>
      </c>
      <c r="D269" s="6" t="s">
        <v>18</v>
      </c>
      <c r="E269" s="6" t="s">
        <v>606</v>
      </c>
      <c r="G269" s="6" t="s">
        <v>604</v>
      </c>
    </row>
    <row r="270" spans="1:7" ht="15">
      <c r="A270" s="6" t="s">
        <v>7</v>
      </c>
      <c r="B270" s="7" t="s">
        <v>607</v>
      </c>
      <c r="C270" s="6" t="s">
        <v>10</v>
      </c>
      <c r="D270" s="6" t="s">
        <v>18</v>
      </c>
      <c r="E270" s="6" t="s">
        <v>608</v>
      </c>
      <c r="G270" s="6" t="s">
        <v>609</v>
      </c>
    </row>
    <row r="271" spans="1:7" ht="15">
      <c r="A271" s="6" t="s">
        <v>7</v>
      </c>
      <c r="B271" s="7" t="s">
        <v>610</v>
      </c>
      <c r="C271" s="6" t="s">
        <v>10</v>
      </c>
      <c r="D271" s="6" t="s">
        <v>18</v>
      </c>
      <c r="E271" s="6" t="s">
        <v>611</v>
      </c>
      <c r="G271" s="6" t="s">
        <v>612</v>
      </c>
    </row>
    <row r="272" spans="1:7" ht="15">
      <c r="A272" s="6" t="s">
        <v>7</v>
      </c>
      <c r="B272" s="7" t="s">
        <v>613</v>
      </c>
      <c r="C272" s="6" t="s">
        <v>10</v>
      </c>
      <c r="D272" s="6" t="s">
        <v>18</v>
      </c>
      <c r="E272" s="6" t="s">
        <v>614</v>
      </c>
      <c r="G272" s="6" t="s">
        <v>615</v>
      </c>
    </row>
    <row r="273" spans="1:7" ht="15">
      <c r="A273" s="6" t="s">
        <v>7</v>
      </c>
      <c r="B273" s="7" t="s">
        <v>616</v>
      </c>
      <c r="C273" s="6" t="s">
        <v>10</v>
      </c>
      <c r="D273" s="6" t="s">
        <v>18</v>
      </c>
      <c r="E273" s="6" t="s">
        <v>617</v>
      </c>
      <c r="G273" s="6" t="s">
        <v>618</v>
      </c>
    </row>
    <row r="274" spans="1:7" ht="15">
      <c r="A274" s="6" t="s">
        <v>7</v>
      </c>
      <c r="B274" s="7" t="s">
        <v>619</v>
      </c>
      <c r="C274" s="6" t="s">
        <v>10</v>
      </c>
      <c r="D274" s="6" t="s">
        <v>16</v>
      </c>
    </row>
    <row r="275" spans="1:7" ht="15">
      <c r="A275" s="6" t="s">
        <v>7</v>
      </c>
      <c r="B275" s="7" t="s">
        <v>620</v>
      </c>
      <c r="C275" s="6" t="s">
        <v>10</v>
      </c>
      <c r="D275" s="6" t="s">
        <v>18</v>
      </c>
      <c r="E275" s="6" t="s">
        <v>621</v>
      </c>
      <c r="G275" s="6" t="s">
        <v>591</v>
      </c>
    </row>
    <row r="276" spans="1:7" ht="15">
      <c r="A276" s="6" t="s">
        <v>7</v>
      </c>
      <c r="B276" s="7" t="s">
        <v>622</v>
      </c>
      <c r="C276" s="6" t="s">
        <v>10</v>
      </c>
      <c r="D276" s="6" t="s">
        <v>18</v>
      </c>
      <c r="E276" s="6" t="s">
        <v>623</v>
      </c>
      <c r="G276" s="6" t="s">
        <v>624</v>
      </c>
    </row>
    <row r="277" spans="1:7" ht="15">
      <c r="A277" s="6" t="s">
        <v>7</v>
      </c>
      <c r="B277" s="7" t="s">
        <v>625</v>
      </c>
      <c r="C277" s="6" t="s">
        <v>10</v>
      </c>
      <c r="D277" s="6" t="s">
        <v>18</v>
      </c>
      <c r="E277" s="6" t="s">
        <v>626</v>
      </c>
      <c r="G277" s="6" t="s">
        <v>627</v>
      </c>
    </row>
    <row r="278" spans="1:7" ht="15">
      <c r="A278" s="6" t="s">
        <v>7</v>
      </c>
      <c r="B278" s="7" t="s">
        <v>628</v>
      </c>
      <c r="C278" s="6" t="s">
        <v>10</v>
      </c>
      <c r="D278" s="6" t="s">
        <v>18</v>
      </c>
      <c r="E278" s="6" t="s">
        <v>629</v>
      </c>
      <c r="G278" s="6" t="s">
        <v>630</v>
      </c>
    </row>
    <row r="279" spans="1:7" ht="15">
      <c r="A279" s="6" t="s">
        <v>7</v>
      </c>
      <c r="B279" s="7" t="s">
        <v>631</v>
      </c>
      <c r="C279" s="6" t="s">
        <v>10</v>
      </c>
      <c r="D279" s="6" t="s">
        <v>16</v>
      </c>
    </row>
    <row r="280" spans="1:7" ht="15">
      <c r="A280" s="6" t="s">
        <v>7</v>
      </c>
      <c r="B280" s="7" t="s">
        <v>632</v>
      </c>
      <c r="C280" s="6" t="s">
        <v>10</v>
      </c>
      <c r="D280" s="6" t="s">
        <v>18</v>
      </c>
      <c r="E280" s="6" t="s">
        <v>633</v>
      </c>
      <c r="G280" s="6" t="s">
        <v>529</v>
      </c>
    </row>
    <row r="281" spans="1:7" ht="15">
      <c r="A281" s="6" t="s">
        <v>7</v>
      </c>
      <c r="B281" s="7" t="s">
        <v>634</v>
      </c>
      <c r="C281" s="6" t="s">
        <v>10</v>
      </c>
      <c r="D281" s="6" t="s">
        <v>20</v>
      </c>
      <c r="E281" s="6" t="s">
        <v>635</v>
      </c>
      <c r="G281" s="6" t="s">
        <v>636</v>
      </c>
    </row>
    <row r="282" spans="1:7" ht="15">
      <c r="A282" s="6" t="s">
        <v>7</v>
      </c>
      <c r="B282" s="7" t="s">
        <v>637</v>
      </c>
      <c r="C282" s="6" t="s">
        <v>10</v>
      </c>
      <c r="D282" s="6" t="s">
        <v>18</v>
      </c>
      <c r="E282" s="6" t="s">
        <v>638</v>
      </c>
      <c r="G282" s="6" t="s">
        <v>532</v>
      </c>
    </row>
    <row r="283" spans="1:7" ht="60.75">
      <c r="A283" s="6" t="s">
        <v>7</v>
      </c>
      <c r="B283" s="7" t="s">
        <v>639</v>
      </c>
      <c r="C283" s="6" t="s">
        <v>10</v>
      </c>
      <c r="D283" s="6" t="s">
        <v>18</v>
      </c>
      <c r="E283" s="30" t="s">
        <v>640</v>
      </c>
      <c r="G283" s="6" t="s">
        <v>641</v>
      </c>
    </row>
    <row r="284" spans="1:7" ht="15">
      <c r="A284" s="6" t="s">
        <v>7</v>
      </c>
      <c r="B284" s="7" t="s">
        <v>642</v>
      </c>
      <c r="C284" s="6" t="s">
        <v>10</v>
      </c>
      <c r="D284" s="6" t="s">
        <v>16</v>
      </c>
    </row>
    <row r="285" spans="1:7" ht="15">
      <c r="A285" s="6" t="s">
        <v>5</v>
      </c>
      <c r="B285" s="7" t="s">
        <v>643</v>
      </c>
      <c r="C285" s="6" t="s">
        <v>10</v>
      </c>
      <c r="D285" s="6" t="s">
        <v>18</v>
      </c>
      <c r="E285" s="6" t="s">
        <v>644</v>
      </c>
      <c r="G285" s="6" t="s">
        <v>538</v>
      </c>
    </row>
    <row r="286" spans="1:7" ht="15">
      <c r="A286" s="6" t="s">
        <v>5</v>
      </c>
      <c r="B286" s="7" t="s">
        <v>645</v>
      </c>
      <c r="C286" s="6" t="s">
        <v>10</v>
      </c>
      <c r="D286" s="6" t="s">
        <v>18</v>
      </c>
      <c r="E286" s="6" t="s">
        <v>646</v>
      </c>
    </row>
    <row r="287" spans="1:7" ht="15">
      <c r="A287" s="6" t="s">
        <v>5</v>
      </c>
      <c r="B287" s="7" t="s">
        <v>647</v>
      </c>
      <c r="C287" s="6" t="s">
        <v>10</v>
      </c>
      <c r="D287" s="6" t="s">
        <v>18</v>
      </c>
      <c r="E287" s="6" t="s">
        <v>648</v>
      </c>
    </row>
    <row r="288" spans="1:7" ht="15">
      <c r="A288" s="6" t="s">
        <v>5</v>
      </c>
      <c r="B288" s="7" t="s">
        <v>649</v>
      </c>
      <c r="C288" s="6" t="s">
        <v>10</v>
      </c>
      <c r="D288" s="6" t="s">
        <v>18</v>
      </c>
      <c r="E288" s="6" t="s">
        <v>650</v>
      </c>
    </row>
    <row r="289" spans="1:7" ht="15">
      <c r="A289" s="6" t="s">
        <v>4</v>
      </c>
      <c r="B289" s="7" t="s">
        <v>651</v>
      </c>
      <c r="C289" s="6" t="s">
        <v>10</v>
      </c>
      <c r="D289" s="6" t="s">
        <v>18</v>
      </c>
      <c r="E289" s="6" t="s">
        <v>652</v>
      </c>
      <c r="G289" s="6" t="s">
        <v>369</v>
      </c>
    </row>
    <row r="290" spans="1:7" ht="15">
      <c r="A290" s="6" t="s">
        <v>4</v>
      </c>
      <c r="B290" s="7" t="s">
        <v>653</v>
      </c>
      <c r="C290" s="6" t="s">
        <v>10</v>
      </c>
      <c r="D290" s="6" t="s">
        <v>18</v>
      </c>
      <c r="E290" s="6" t="s">
        <v>654</v>
      </c>
    </row>
    <row r="291" spans="1:7" ht="15">
      <c r="A291" s="6" t="s">
        <v>4</v>
      </c>
      <c r="B291" s="7" t="s">
        <v>655</v>
      </c>
      <c r="C291" s="6" t="s">
        <v>10</v>
      </c>
      <c r="D291" s="6" t="s">
        <v>18</v>
      </c>
      <c r="E291" s="6" t="s">
        <v>656</v>
      </c>
    </row>
    <row r="292" spans="1:7" ht="15">
      <c r="A292" s="6" t="s">
        <v>4</v>
      </c>
      <c r="B292" s="7" t="s">
        <v>657</v>
      </c>
      <c r="C292" s="6" t="s">
        <v>10</v>
      </c>
      <c r="D292" s="6" t="s">
        <v>18</v>
      </c>
      <c r="E292" s="6" t="s">
        <v>658</v>
      </c>
    </row>
    <row r="293" spans="1:7" ht="15">
      <c r="A293" s="6" t="s">
        <v>4</v>
      </c>
      <c r="B293" s="7" t="s">
        <v>659</v>
      </c>
      <c r="C293" s="6" t="s">
        <v>10</v>
      </c>
      <c r="D293" s="6" t="s">
        <v>18</v>
      </c>
      <c r="E293" s="6" t="s">
        <v>660</v>
      </c>
    </row>
    <row r="294" spans="1:7" ht="76.5">
      <c r="A294" s="6" t="s">
        <v>4</v>
      </c>
      <c r="B294" s="7" t="s">
        <v>661</v>
      </c>
      <c r="C294" s="6" t="s">
        <v>10</v>
      </c>
      <c r="D294" s="6" t="s">
        <v>15</v>
      </c>
      <c r="E294" s="30" t="s">
        <v>662</v>
      </c>
    </row>
    <row r="295" spans="1:7" ht="15">
      <c r="A295" s="6" t="s">
        <v>5</v>
      </c>
      <c r="B295" s="7" t="s">
        <v>663</v>
      </c>
      <c r="C295" s="6" t="s">
        <v>10</v>
      </c>
      <c r="D295" s="6" t="s">
        <v>18</v>
      </c>
      <c r="E295" s="6" t="s">
        <v>664</v>
      </c>
    </row>
    <row r="296" spans="1:7" ht="15">
      <c r="A296" s="6" t="s">
        <v>2</v>
      </c>
      <c r="B296" s="7" t="s">
        <v>665</v>
      </c>
      <c r="C296" s="6" t="s">
        <v>10</v>
      </c>
      <c r="D296" s="6" t="s">
        <v>18</v>
      </c>
      <c r="E296" s="6" t="s">
        <v>666</v>
      </c>
    </row>
    <row r="297" spans="1:7" ht="15">
      <c r="A297" s="6" t="s">
        <v>2</v>
      </c>
      <c r="B297" s="7" t="s">
        <v>667</v>
      </c>
      <c r="C297" s="6" t="s">
        <v>10</v>
      </c>
      <c r="D297" s="6" t="s">
        <v>18</v>
      </c>
      <c r="E297" s="6" t="s">
        <v>668</v>
      </c>
      <c r="G297" s="6" t="s">
        <v>669</v>
      </c>
    </row>
    <row r="298" spans="1:7" ht="15">
      <c r="A298" s="6" t="s">
        <v>2</v>
      </c>
      <c r="B298" s="7" t="s">
        <v>670</v>
      </c>
      <c r="C298" s="6" t="s">
        <v>10</v>
      </c>
      <c r="D298" s="6" t="s">
        <v>18</v>
      </c>
      <c r="E298" s="6" t="s">
        <v>671</v>
      </c>
      <c r="G298" s="6" t="s">
        <v>669</v>
      </c>
    </row>
    <row r="299" spans="1:7" ht="15">
      <c r="A299" s="6" t="s">
        <v>2</v>
      </c>
      <c r="B299" s="7" t="s">
        <v>672</v>
      </c>
      <c r="C299" s="6" t="s">
        <v>10</v>
      </c>
      <c r="D299" s="6" t="s">
        <v>18</v>
      </c>
      <c r="E299" s="6" t="s">
        <v>673</v>
      </c>
      <c r="G299" s="6" t="s">
        <v>669</v>
      </c>
    </row>
    <row r="300" spans="1:7" ht="15">
      <c r="A300" s="6" t="s">
        <v>2</v>
      </c>
      <c r="B300" s="7" t="s">
        <v>674</v>
      </c>
      <c r="C300" s="6" t="s">
        <v>10</v>
      </c>
      <c r="D300" s="6" t="s">
        <v>18</v>
      </c>
      <c r="E300" s="6" t="s">
        <v>675</v>
      </c>
      <c r="G300" s="6" t="s">
        <v>669</v>
      </c>
    </row>
    <row r="301" spans="1:7" ht="15">
      <c r="A301" s="6" t="s">
        <v>5</v>
      </c>
      <c r="B301" s="7" t="s">
        <v>676</v>
      </c>
      <c r="C301" s="6" t="s">
        <v>10</v>
      </c>
      <c r="D301" s="6" t="s">
        <v>217</v>
      </c>
      <c r="E301" s="6" t="s">
        <v>158</v>
      </c>
      <c r="F301" s="6" t="s">
        <v>158</v>
      </c>
      <c r="G301" s="6" t="s">
        <v>474</v>
      </c>
    </row>
    <row r="302" spans="1:7" ht="15">
      <c r="A302" s="6" t="s">
        <v>5</v>
      </c>
      <c r="B302" s="7" t="s">
        <v>677</v>
      </c>
      <c r="C302" s="6" t="s">
        <v>10</v>
      </c>
      <c r="D302" s="6" t="s">
        <v>217</v>
      </c>
      <c r="E302" s="6" t="s">
        <v>158</v>
      </c>
      <c r="F302" s="6" t="s">
        <v>158</v>
      </c>
      <c r="G302" s="6" t="s">
        <v>474</v>
      </c>
    </row>
    <row r="303" spans="1:7" ht="15">
      <c r="A303" s="6" t="s">
        <v>2</v>
      </c>
      <c r="B303" s="7" t="s">
        <v>678</v>
      </c>
      <c r="C303" s="6" t="s">
        <v>10</v>
      </c>
      <c r="D303" s="6" t="s">
        <v>18</v>
      </c>
      <c r="E303" s="6" t="s">
        <v>679</v>
      </c>
    </row>
    <row r="304" spans="1:7" ht="15">
      <c r="A304" s="6" t="s">
        <v>2</v>
      </c>
      <c r="B304" s="7" t="s">
        <v>680</v>
      </c>
      <c r="C304" s="6" t="s">
        <v>10</v>
      </c>
      <c r="D304" s="6" t="s">
        <v>18</v>
      </c>
      <c r="E304" s="6" t="s">
        <v>681</v>
      </c>
    </row>
    <row r="305" spans="1:7" ht="15">
      <c r="A305" s="6" t="s">
        <v>2</v>
      </c>
      <c r="B305" s="7" t="s">
        <v>682</v>
      </c>
      <c r="C305" s="6" t="s">
        <v>10</v>
      </c>
      <c r="D305" s="6" t="s">
        <v>18</v>
      </c>
      <c r="E305" s="6" t="s">
        <v>683</v>
      </c>
    </row>
    <row r="306" spans="1:7" ht="15">
      <c r="A306" s="6" t="s">
        <v>2</v>
      </c>
      <c r="B306" s="7" t="s">
        <v>684</v>
      </c>
      <c r="C306" s="6" t="s">
        <v>10</v>
      </c>
      <c r="D306" s="6" t="s">
        <v>18</v>
      </c>
      <c r="E306" s="6" t="s">
        <v>685</v>
      </c>
    </row>
    <row r="307" spans="1:7" ht="15">
      <c r="A307" s="6" t="s">
        <v>4</v>
      </c>
      <c r="B307" s="7" t="s">
        <v>686</v>
      </c>
      <c r="C307" s="6" t="s">
        <v>10</v>
      </c>
      <c r="D307" s="6" t="s">
        <v>20</v>
      </c>
      <c r="E307" s="6" t="s">
        <v>388</v>
      </c>
      <c r="G307" s="6" t="s">
        <v>369</v>
      </c>
    </row>
    <row r="308" spans="1:7" ht="15">
      <c r="A308" s="6" t="s">
        <v>4</v>
      </c>
      <c r="B308" s="7" t="s">
        <v>687</v>
      </c>
      <c r="C308" s="6" t="s">
        <v>10</v>
      </c>
      <c r="D308" s="6" t="s">
        <v>20</v>
      </c>
      <c r="E308" s="6" t="s">
        <v>688</v>
      </c>
    </row>
    <row r="309" spans="1:7" ht="15">
      <c r="A309" s="6" t="s">
        <v>2</v>
      </c>
      <c r="B309" s="7" t="s">
        <v>689</v>
      </c>
      <c r="C309" s="6" t="s">
        <v>10</v>
      </c>
      <c r="D309" s="6" t="s">
        <v>18</v>
      </c>
      <c r="E309" s="6" t="s">
        <v>690</v>
      </c>
    </row>
    <row r="310" spans="1:7" ht="15">
      <c r="A310" s="6" t="s">
        <v>2</v>
      </c>
      <c r="B310" s="7" t="s">
        <v>691</v>
      </c>
      <c r="C310" s="6" t="s">
        <v>10</v>
      </c>
      <c r="D310" s="6" t="s">
        <v>18</v>
      </c>
      <c r="E310" s="6" t="s">
        <v>692</v>
      </c>
    </row>
    <row r="311" spans="1:7" ht="15">
      <c r="A311" s="6" t="s">
        <v>2</v>
      </c>
      <c r="B311" s="7" t="s">
        <v>693</v>
      </c>
      <c r="C311" s="6" t="s">
        <v>10</v>
      </c>
      <c r="D311" s="6" t="s">
        <v>18</v>
      </c>
      <c r="E311" s="6" t="s">
        <v>694</v>
      </c>
      <c r="G311" s="6" t="s">
        <v>695</v>
      </c>
    </row>
    <row r="312" spans="1:7" ht="15">
      <c r="A312" s="6" t="s">
        <v>7</v>
      </c>
      <c r="B312" s="7" t="s">
        <v>696</v>
      </c>
      <c r="C312" s="6" t="s">
        <v>10</v>
      </c>
      <c r="D312" s="6" t="s">
        <v>18</v>
      </c>
      <c r="E312" s="6" t="s">
        <v>697</v>
      </c>
      <c r="G312" s="6" t="s">
        <v>698</v>
      </c>
    </row>
    <row r="313" spans="1:7" ht="15">
      <c r="A313" s="6" t="s">
        <v>5</v>
      </c>
      <c r="B313" s="7" t="s">
        <v>699</v>
      </c>
      <c r="C313" s="6" t="s">
        <v>10</v>
      </c>
      <c r="D313" s="6" t="s">
        <v>18</v>
      </c>
      <c r="E313" s="6" t="s">
        <v>700</v>
      </c>
    </row>
    <row r="314" spans="1:7" ht="15">
      <c r="A314" s="6" t="s">
        <v>5</v>
      </c>
      <c r="B314" s="7" t="s">
        <v>701</v>
      </c>
      <c r="C314" s="6" t="s">
        <v>10</v>
      </c>
      <c r="D314" s="6" t="s">
        <v>18</v>
      </c>
      <c r="E314" s="6" t="s">
        <v>702</v>
      </c>
    </row>
    <row r="315" spans="1:7" ht="167.25">
      <c r="A315" s="6" t="s">
        <v>7</v>
      </c>
      <c r="B315" s="7" t="s">
        <v>703</v>
      </c>
      <c r="C315" s="6" t="s">
        <v>10</v>
      </c>
      <c r="D315" s="6" t="s">
        <v>18</v>
      </c>
      <c r="E315" s="30" t="s">
        <v>704</v>
      </c>
      <c r="G315" s="6" t="s">
        <v>705</v>
      </c>
    </row>
    <row r="316" spans="1:7" ht="15">
      <c r="A316" s="6" t="s">
        <v>7</v>
      </c>
      <c r="B316" s="7" t="s">
        <v>706</v>
      </c>
      <c r="C316" s="6" t="s">
        <v>10</v>
      </c>
      <c r="D316" s="6" t="s">
        <v>18</v>
      </c>
      <c r="E316" s="30" t="s">
        <v>707</v>
      </c>
      <c r="G316" s="6" t="s">
        <v>708</v>
      </c>
    </row>
    <row r="317" spans="1:7" ht="305.25">
      <c r="A317" s="6" t="s">
        <v>7</v>
      </c>
      <c r="B317" s="7" t="s">
        <v>709</v>
      </c>
      <c r="C317" s="6" t="s">
        <v>10</v>
      </c>
      <c r="D317" s="6" t="s">
        <v>18</v>
      </c>
      <c r="E317" s="30" t="s">
        <v>710</v>
      </c>
      <c r="G317" s="6" t="s">
        <v>711</v>
      </c>
    </row>
    <row r="318" spans="1:7" ht="15">
      <c r="A318" s="6" t="s">
        <v>5</v>
      </c>
      <c r="B318" s="7" t="s">
        <v>712</v>
      </c>
      <c r="C318" s="6" t="s">
        <v>10</v>
      </c>
      <c r="D318" s="6" t="s">
        <v>18</v>
      </c>
      <c r="E318" s="6" t="s">
        <v>713</v>
      </c>
    </row>
    <row r="319" spans="1:7" ht="15">
      <c r="A319" s="6" t="s">
        <v>5</v>
      </c>
      <c r="B319" s="7" t="s">
        <v>714</v>
      </c>
      <c r="C319" s="6" t="s">
        <v>10</v>
      </c>
      <c r="D319" s="6" t="s">
        <v>18</v>
      </c>
      <c r="E319" s="6" t="s">
        <v>715</v>
      </c>
    </row>
    <row r="320" spans="1:7" ht="15">
      <c r="A320" s="6" t="s">
        <v>5</v>
      </c>
      <c r="B320" s="7" t="s">
        <v>716</v>
      </c>
      <c r="C320" s="6" t="s">
        <v>10</v>
      </c>
      <c r="D320" s="6" t="s">
        <v>18</v>
      </c>
      <c r="E320" s="6" t="s">
        <v>717</v>
      </c>
    </row>
    <row r="321" spans="1:7" ht="15">
      <c r="A321" s="6" t="s">
        <v>5</v>
      </c>
      <c r="B321" s="7" t="s">
        <v>718</v>
      </c>
      <c r="C321" s="6" t="s">
        <v>10</v>
      </c>
      <c r="D321" s="6" t="s">
        <v>18</v>
      </c>
      <c r="E321" s="6" t="s">
        <v>719</v>
      </c>
    </row>
    <row r="322" spans="1:7" ht="15">
      <c r="A322" s="6" t="s">
        <v>7</v>
      </c>
      <c r="B322" s="7" t="s">
        <v>720</v>
      </c>
      <c r="C322" s="6" t="s">
        <v>10</v>
      </c>
      <c r="D322" s="6" t="s">
        <v>18</v>
      </c>
      <c r="E322" s="6" t="s">
        <v>721</v>
      </c>
    </row>
    <row r="323" spans="1:7" ht="45.75">
      <c r="A323" s="6" t="s">
        <v>7</v>
      </c>
      <c r="B323" s="7" t="s">
        <v>722</v>
      </c>
      <c r="C323" s="6" t="s">
        <v>10</v>
      </c>
      <c r="D323" s="6" t="s">
        <v>18</v>
      </c>
      <c r="E323" s="30" t="s">
        <v>723</v>
      </c>
    </row>
    <row r="324" spans="1:7" ht="45.75">
      <c r="A324" s="6" t="s">
        <v>7</v>
      </c>
      <c r="B324" s="7" t="s">
        <v>724</v>
      </c>
      <c r="C324" s="6" t="s">
        <v>10</v>
      </c>
      <c r="D324" s="6" t="s">
        <v>18</v>
      </c>
      <c r="E324" s="30" t="s">
        <v>725</v>
      </c>
    </row>
    <row r="325" spans="1:7" ht="30.75">
      <c r="A325" s="6" t="s">
        <v>7</v>
      </c>
      <c r="B325" s="7" t="s">
        <v>726</v>
      </c>
      <c r="C325" s="6" t="s">
        <v>10</v>
      </c>
      <c r="D325" s="6" t="s">
        <v>18</v>
      </c>
      <c r="E325" s="30" t="s">
        <v>727</v>
      </c>
    </row>
    <row r="326" spans="1:7" ht="15">
      <c r="A326" s="6" t="s">
        <v>7</v>
      </c>
      <c r="B326" s="7" t="s">
        <v>728</v>
      </c>
      <c r="C326" s="6" t="s">
        <v>10</v>
      </c>
      <c r="D326" s="6" t="s">
        <v>16</v>
      </c>
    </row>
    <row r="327" spans="1:7" ht="15">
      <c r="A327" s="6" t="s">
        <v>4</v>
      </c>
      <c r="B327" s="7" t="s">
        <v>729</v>
      </c>
      <c r="C327" s="6" t="s">
        <v>10</v>
      </c>
      <c r="D327" s="6" t="s">
        <v>18</v>
      </c>
      <c r="E327" s="6" t="s">
        <v>730</v>
      </c>
    </row>
    <row r="328" spans="1:7" ht="15">
      <c r="A328" s="6" t="s">
        <v>7</v>
      </c>
      <c r="B328" s="7" t="s">
        <v>729</v>
      </c>
      <c r="C328" s="6" t="s">
        <v>10</v>
      </c>
      <c r="D328" s="6" t="s">
        <v>18</v>
      </c>
      <c r="E328" s="6" t="s">
        <v>730</v>
      </c>
      <c r="G328" s="6" t="s">
        <v>731</v>
      </c>
    </row>
    <row r="329" spans="1:7" ht="15">
      <c r="A329" s="6" t="s">
        <v>7</v>
      </c>
      <c r="B329" s="7" t="s">
        <v>732</v>
      </c>
      <c r="C329" s="6" t="s">
        <v>10</v>
      </c>
      <c r="D329" s="6" t="s">
        <v>16</v>
      </c>
      <c r="G329" s="6" t="s">
        <v>733</v>
      </c>
    </row>
    <row r="330" spans="1:7" ht="15">
      <c r="A330" s="6" t="s">
        <v>7</v>
      </c>
      <c r="B330" s="7" t="s">
        <v>734</v>
      </c>
      <c r="C330" s="6" t="s">
        <v>10</v>
      </c>
      <c r="D330" s="6" t="s">
        <v>16</v>
      </c>
      <c r="G330" s="6" t="s">
        <v>733</v>
      </c>
    </row>
    <row r="331" spans="1:7" ht="15">
      <c r="A331" s="6" t="s">
        <v>7</v>
      </c>
      <c r="B331" s="7" t="s">
        <v>735</v>
      </c>
      <c r="C331" s="6" t="s">
        <v>10</v>
      </c>
      <c r="D331" s="6" t="s">
        <v>16</v>
      </c>
      <c r="G331" s="6" t="s">
        <v>733</v>
      </c>
    </row>
    <row r="332" spans="1:7" ht="15">
      <c r="A332" s="6" t="s">
        <v>7</v>
      </c>
      <c r="B332" s="7" t="s">
        <v>736</v>
      </c>
      <c r="C332" s="6" t="s">
        <v>10</v>
      </c>
      <c r="D332" s="6" t="s">
        <v>16</v>
      </c>
      <c r="G332" s="6" t="s">
        <v>733</v>
      </c>
    </row>
    <row r="333" spans="1:7" ht="15">
      <c r="A333" s="6" t="s">
        <v>7</v>
      </c>
      <c r="B333" s="7" t="s">
        <v>737</v>
      </c>
      <c r="C333" s="6" t="s">
        <v>10</v>
      </c>
      <c r="D333" s="6" t="s">
        <v>18</v>
      </c>
      <c r="E333" s="6" t="s">
        <v>738</v>
      </c>
      <c r="G333" s="6" t="s">
        <v>529</v>
      </c>
    </row>
    <row r="334" spans="1:7" ht="15">
      <c r="A334" s="6" t="s">
        <v>7</v>
      </c>
      <c r="B334" s="7" t="s">
        <v>739</v>
      </c>
      <c r="C334" s="6" t="s">
        <v>10</v>
      </c>
      <c r="D334" s="6" t="s">
        <v>18</v>
      </c>
      <c r="E334" s="6" t="s">
        <v>740</v>
      </c>
      <c r="G334" s="6" t="s">
        <v>731</v>
      </c>
    </row>
    <row r="335" spans="1:7" ht="15">
      <c r="A335" s="6" t="s">
        <v>7</v>
      </c>
      <c r="B335" s="7" t="s">
        <v>741</v>
      </c>
      <c r="C335" s="6" t="s">
        <v>10</v>
      </c>
      <c r="D335" s="6" t="s">
        <v>18</v>
      </c>
      <c r="E335" s="6" t="s">
        <v>742</v>
      </c>
      <c r="G335" s="6" t="s">
        <v>731</v>
      </c>
    </row>
    <row r="336" spans="1:7" ht="15">
      <c r="A336" s="6" t="s">
        <v>7</v>
      </c>
      <c r="B336" s="7" t="s">
        <v>743</v>
      </c>
      <c r="C336" s="6" t="s">
        <v>10</v>
      </c>
      <c r="D336" s="6" t="s">
        <v>18</v>
      </c>
      <c r="E336" s="6" t="s">
        <v>744</v>
      </c>
      <c r="G336" s="6" t="s">
        <v>612</v>
      </c>
    </row>
    <row r="337" spans="1:7" ht="15">
      <c r="A337" s="6" t="s">
        <v>7</v>
      </c>
      <c r="B337" s="7" t="s">
        <v>745</v>
      </c>
      <c r="C337" s="6" t="s">
        <v>10</v>
      </c>
      <c r="D337" s="6" t="s">
        <v>18</v>
      </c>
      <c r="E337" s="6" t="s">
        <v>746</v>
      </c>
      <c r="G337" s="6" t="s">
        <v>747</v>
      </c>
    </row>
    <row r="338" spans="1:7" ht="15">
      <c r="A338" s="6" t="s">
        <v>7</v>
      </c>
      <c r="B338" s="7" t="s">
        <v>748</v>
      </c>
      <c r="C338" s="6" t="s">
        <v>10</v>
      </c>
      <c r="D338" s="6" t="s">
        <v>18</v>
      </c>
      <c r="E338" s="6" t="s">
        <v>749</v>
      </c>
      <c r="G338" s="6" t="s">
        <v>612</v>
      </c>
    </row>
    <row r="339" spans="1:7" ht="15">
      <c r="A339" s="6" t="s">
        <v>5</v>
      </c>
      <c r="B339" s="7" t="s">
        <v>750</v>
      </c>
      <c r="C339" s="6" t="s">
        <v>10</v>
      </c>
      <c r="D339" s="6" t="s">
        <v>18</v>
      </c>
      <c r="E339" s="6" t="s">
        <v>751</v>
      </c>
    </row>
    <row r="340" spans="1:7" ht="15">
      <c r="A340" s="6" t="s">
        <v>7</v>
      </c>
      <c r="B340" s="7" t="s">
        <v>752</v>
      </c>
      <c r="C340" s="6" t="s">
        <v>387</v>
      </c>
      <c r="D340" s="6" t="s">
        <v>18</v>
      </c>
      <c r="E340" s="6" t="s">
        <v>753</v>
      </c>
      <c r="F340" s="6" t="s">
        <v>754</v>
      </c>
      <c r="G340" s="6" t="s">
        <v>560</v>
      </c>
    </row>
    <row r="341" spans="1:7" ht="15">
      <c r="A341" s="6" t="s">
        <v>7</v>
      </c>
      <c r="B341" s="7" t="s">
        <v>755</v>
      </c>
      <c r="C341" s="6" t="s">
        <v>387</v>
      </c>
      <c r="D341" s="6" t="s">
        <v>20</v>
      </c>
      <c r="E341" s="6" t="s">
        <v>756</v>
      </c>
    </row>
    <row r="342" spans="1:7">
      <c r="A342" s="6" t="s">
        <v>7</v>
      </c>
      <c r="B342" s="7" t="s">
        <v>757</v>
      </c>
      <c r="C342" s="6" t="s">
        <v>387</v>
      </c>
      <c r="D342" s="6" t="s">
        <v>18</v>
      </c>
      <c r="E342" s="6" t="s">
        <v>758</v>
      </c>
      <c r="G342" s="6" t="s">
        <v>759</v>
      </c>
    </row>
    <row r="343" spans="1:7" hidden="1">
      <c r="A343" s="6" t="s">
        <v>7</v>
      </c>
      <c r="B343" s="7" t="s">
        <v>760</v>
      </c>
      <c r="C343" s="6" t="s">
        <v>761</v>
      </c>
      <c r="D343" s="6" t="s">
        <v>17</v>
      </c>
      <c r="E343" s="6" t="s">
        <v>762</v>
      </c>
    </row>
    <row r="344" spans="1:7" hidden="1">
      <c r="A344" s="6" t="s">
        <v>7</v>
      </c>
      <c r="B344" s="7" t="s">
        <v>763</v>
      </c>
      <c r="C344" s="6" t="s">
        <v>764</v>
      </c>
      <c r="D344" s="6" t="s">
        <v>17</v>
      </c>
      <c r="E344" s="6" t="s">
        <v>765</v>
      </c>
    </row>
    <row r="345" spans="1:7" ht="71.25" hidden="1">
      <c r="A345" s="6" t="s">
        <v>4</v>
      </c>
      <c r="B345" s="7" t="s">
        <v>766</v>
      </c>
      <c r="C345" s="6" t="s">
        <v>12</v>
      </c>
      <c r="D345" s="6" t="s">
        <v>15</v>
      </c>
      <c r="F345" s="30" t="s">
        <v>767</v>
      </c>
    </row>
    <row r="346" spans="1:7" ht="28.5" hidden="1">
      <c r="A346" s="6" t="s">
        <v>4</v>
      </c>
      <c r="B346" s="7" t="s">
        <v>768</v>
      </c>
      <c r="C346" s="6" t="s">
        <v>12</v>
      </c>
      <c r="D346" s="6" t="s">
        <v>15</v>
      </c>
      <c r="F346" s="74" t="s">
        <v>769</v>
      </c>
      <c r="G346" s="6" t="s">
        <v>770</v>
      </c>
    </row>
    <row r="347" spans="1:7" hidden="1">
      <c r="A347" s="6" t="s">
        <v>4</v>
      </c>
      <c r="B347" s="7" t="s">
        <v>771</v>
      </c>
      <c r="C347" s="6" t="s">
        <v>12</v>
      </c>
      <c r="D347" s="6" t="s">
        <v>22</v>
      </c>
      <c r="F347" s="70" t="s">
        <v>772</v>
      </c>
    </row>
    <row r="348" spans="1:7" ht="28.5" hidden="1">
      <c r="A348" s="6" t="s">
        <v>4</v>
      </c>
      <c r="B348" s="7" t="s">
        <v>773</v>
      </c>
      <c r="C348" s="6" t="s">
        <v>12</v>
      </c>
      <c r="D348" s="6" t="s">
        <v>15</v>
      </c>
      <c r="F348" s="74" t="s">
        <v>774</v>
      </c>
      <c r="G348" s="6" t="s">
        <v>775</v>
      </c>
    </row>
    <row r="349" spans="1:7" hidden="1">
      <c r="A349" s="6" t="s">
        <v>4</v>
      </c>
      <c r="B349" s="7" t="s">
        <v>776</v>
      </c>
      <c r="C349" s="6" t="s">
        <v>12</v>
      </c>
      <c r="D349" s="6" t="s">
        <v>22</v>
      </c>
      <c r="F349" s="70" t="s">
        <v>777</v>
      </c>
    </row>
    <row r="350" spans="1:7" ht="28.5" hidden="1">
      <c r="A350" s="6" t="s">
        <v>4</v>
      </c>
      <c r="B350" s="7" t="s">
        <v>778</v>
      </c>
      <c r="C350" s="6" t="s">
        <v>12</v>
      </c>
      <c r="D350" s="6" t="s">
        <v>15</v>
      </c>
      <c r="F350" s="75" t="s">
        <v>779</v>
      </c>
    </row>
    <row r="351" spans="1:7" hidden="1">
      <c r="A351" s="6" t="s">
        <v>4</v>
      </c>
      <c r="B351" s="7" t="s">
        <v>780</v>
      </c>
      <c r="C351" s="6" t="s">
        <v>12</v>
      </c>
      <c r="D351" s="6" t="s">
        <v>22</v>
      </c>
      <c r="F351" s="70" t="s">
        <v>781</v>
      </c>
    </row>
    <row r="352" spans="1:7" hidden="1">
      <c r="A352" s="6" t="s">
        <v>4</v>
      </c>
      <c r="B352" s="7" t="s">
        <v>782</v>
      </c>
      <c r="C352" s="6" t="s">
        <v>12</v>
      </c>
      <c r="D352" s="6" t="s">
        <v>22</v>
      </c>
      <c r="F352" s="70" t="s">
        <v>783</v>
      </c>
    </row>
    <row r="353" spans="1:7" ht="28.5" hidden="1">
      <c r="A353" s="6" t="s">
        <v>4</v>
      </c>
      <c r="B353" s="7" t="s">
        <v>784</v>
      </c>
      <c r="C353" s="6" t="s">
        <v>12</v>
      </c>
      <c r="D353" s="6" t="s">
        <v>15</v>
      </c>
      <c r="F353" s="74" t="s">
        <v>785</v>
      </c>
    </row>
    <row r="354" spans="1:7" hidden="1">
      <c r="A354" s="6" t="s">
        <v>4</v>
      </c>
      <c r="B354" s="7" t="s">
        <v>786</v>
      </c>
      <c r="C354" s="6" t="s">
        <v>12</v>
      </c>
      <c r="D354" s="6" t="s">
        <v>22</v>
      </c>
      <c r="F354" s="70" t="s">
        <v>787</v>
      </c>
    </row>
    <row r="355" spans="1:7" ht="28.5" hidden="1">
      <c r="A355" s="6" t="s">
        <v>4</v>
      </c>
      <c r="B355" s="7" t="s">
        <v>788</v>
      </c>
      <c r="C355" s="6" t="s">
        <v>12</v>
      </c>
      <c r="D355" s="6" t="s">
        <v>15</v>
      </c>
      <c r="F355" s="74" t="s">
        <v>789</v>
      </c>
    </row>
    <row r="356" spans="1:7" ht="28.5" hidden="1">
      <c r="A356" s="6" t="s">
        <v>4</v>
      </c>
      <c r="B356" s="7" t="s">
        <v>790</v>
      </c>
      <c r="C356" s="6" t="s">
        <v>12</v>
      </c>
      <c r="D356" s="6" t="s">
        <v>15</v>
      </c>
      <c r="F356" s="74" t="s">
        <v>791</v>
      </c>
    </row>
    <row r="357" spans="1:7" hidden="1">
      <c r="A357" s="6" t="s">
        <v>4</v>
      </c>
      <c r="B357" s="7" t="s">
        <v>792</v>
      </c>
      <c r="C357" s="6" t="s">
        <v>12</v>
      </c>
      <c r="D357" s="6" t="s">
        <v>22</v>
      </c>
      <c r="F357" s="70" t="s">
        <v>793</v>
      </c>
    </row>
    <row r="358" spans="1:7" hidden="1">
      <c r="A358" s="6" t="s">
        <v>4</v>
      </c>
      <c r="B358" s="7" t="s">
        <v>794</v>
      </c>
      <c r="C358" s="6" t="s">
        <v>12</v>
      </c>
      <c r="D358" s="6" t="s">
        <v>22</v>
      </c>
      <c r="F358" s="70" t="s">
        <v>795</v>
      </c>
    </row>
    <row r="359" spans="1:7" hidden="1">
      <c r="A359" s="6" t="s">
        <v>4</v>
      </c>
      <c r="B359" s="7" t="s">
        <v>796</v>
      </c>
      <c r="C359" s="6" t="s">
        <v>12</v>
      </c>
      <c r="D359" s="6" t="s">
        <v>22</v>
      </c>
      <c r="F359" s="70" t="s">
        <v>797</v>
      </c>
    </row>
    <row r="360" spans="1:7" hidden="1">
      <c r="A360" s="6" t="s">
        <v>4</v>
      </c>
      <c r="B360" s="7" t="s">
        <v>798</v>
      </c>
      <c r="C360" s="6" t="s">
        <v>12</v>
      </c>
      <c r="D360" s="6" t="s">
        <v>15</v>
      </c>
      <c r="F360" s="30"/>
      <c r="G360" s="30" t="s">
        <v>799</v>
      </c>
    </row>
    <row r="361" spans="1:7" ht="28.5" hidden="1">
      <c r="A361" s="6" t="s">
        <v>4</v>
      </c>
      <c r="B361" s="7" t="s">
        <v>800</v>
      </c>
      <c r="C361" s="6" t="s">
        <v>12</v>
      </c>
      <c r="D361" s="6" t="s">
        <v>15</v>
      </c>
      <c r="F361" s="30" t="s">
        <v>801</v>
      </c>
    </row>
    <row r="362" spans="1:7" ht="28.5" hidden="1">
      <c r="A362" s="6" t="s">
        <v>4</v>
      </c>
      <c r="B362" s="7" t="s">
        <v>802</v>
      </c>
      <c r="C362" s="6" t="s">
        <v>12</v>
      </c>
      <c r="D362" s="6" t="s">
        <v>15</v>
      </c>
      <c r="F362" s="30" t="s">
        <v>801</v>
      </c>
    </row>
    <row r="363" spans="1:7" ht="28.5" hidden="1">
      <c r="A363" s="6" t="s">
        <v>4</v>
      </c>
      <c r="B363" s="7" t="s">
        <v>803</v>
      </c>
      <c r="C363" s="6" t="s">
        <v>12</v>
      </c>
      <c r="D363" s="6" t="s">
        <v>15</v>
      </c>
      <c r="F363" s="74" t="s">
        <v>804</v>
      </c>
    </row>
    <row r="364" spans="1:7" hidden="1">
      <c r="A364" s="6" t="s">
        <v>4</v>
      </c>
      <c r="B364" s="7" t="s">
        <v>805</v>
      </c>
      <c r="C364" s="6" t="s">
        <v>12</v>
      </c>
      <c r="D364" s="6" t="s">
        <v>15</v>
      </c>
      <c r="F364" s="70" t="s">
        <v>806</v>
      </c>
      <c r="G364" s="6" t="s">
        <v>807</v>
      </c>
    </row>
    <row r="365" spans="1:7" hidden="1">
      <c r="A365" s="6" t="s">
        <v>4</v>
      </c>
      <c r="B365" s="7" t="s">
        <v>808</v>
      </c>
      <c r="C365" s="6" t="s">
        <v>12</v>
      </c>
      <c r="D365" s="6" t="s">
        <v>22</v>
      </c>
      <c r="F365" s="70" t="s">
        <v>809</v>
      </c>
    </row>
    <row r="366" spans="1:7" hidden="1">
      <c r="A366" s="6" t="s">
        <v>4</v>
      </c>
      <c r="B366" s="7" t="s">
        <v>810</v>
      </c>
      <c r="C366" s="6" t="s">
        <v>12</v>
      </c>
      <c r="D366" s="6" t="s">
        <v>15</v>
      </c>
      <c r="F366" s="70" t="s">
        <v>811</v>
      </c>
      <c r="G366" s="6" t="s">
        <v>812</v>
      </c>
    </row>
    <row r="367" spans="1:7" ht="71.25" hidden="1">
      <c r="A367" s="6" t="s">
        <v>4</v>
      </c>
      <c r="B367" s="7" t="s">
        <v>813</v>
      </c>
      <c r="C367" s="6" t="s">
        <v>12</v>
      </c>
      <c r="D367" s="6" t="s">
        <v>15</v>
      </c>
      <c r="F367" s="74" t="s">
        <v>814</v>
      </c>
      <c r="G367" s="6" t="s">
        <v>815</v>
      </c>
    </row>
    <row r="368" spans="1:7" hidden="1">
      <c r="A368" s="6" t="s">
        <v>4</v>
      </c>
      <c r="B368" s="7" t="s">
        <v>816</v>
      </c>
      <c r="C368" s="6" t="s">
        <v>12</v>
      </c>
      <c r="D368" s="6" t="s">
        <v>15</v>
      </c>
      <c r="F368" s="70" t="s">
        <v>817</v>
      </c>
      <c r="G368" s="6" t="s">
        <v>807</v>
      </c>
    </row>
    <row r="369" spans="1:7" hidden="1">
      <c r="A369" s="6" t="s">
        <v>4</v>
      </c>
      <c r="B369" s="7" t="s">
        <v>818</v>
      </c>
      <c r="C369" s="6" t="s">
        <v>12</v>
      </c>
      <c r="D369" s="6" t="s">
        <v>15</v>
      </c>
      <c r="F369" s="70" t="s">
        <v>819</v>
      </c>
      <c r="G369" s="6" t="s">
        <v>812</v>
      </c>
    </row>
    <row r="370" spans="1:7" hidden="1">
      <c r="A370" s="6" t="s">
        <v>4</v>
      </c>
      <c r="B370" s="7" t="s">
        <v>820</v>
      </c>
      <c r="C370" s="6" t="s">
        <v>12</v>
      </c>
      <c r="D370" s="6" t="s">
        <v>22</v>
      </c>
      <c r="F370" s="70" t="s">
        <v>821</v>
      </c>
    </row>
    <row r="371" spans="1:7" hidden="1">
      <c r="A371" s="6" t="s">
        <v>4</v>
      </c>
      <c r="B371" s="7" t="s">
        <v>822</v>
      </c>
      <c r="C371" s="6" t="s">
        <v>12</v>
      </c>
      <c r="D371" s="6" t="s">
        <v>22</v>
      </c>
      <c r="F371" s="70" t="s">
        <v>823</v>
      </c>
    </row>
    <row r="372" spans="1:7" hidden="1">
      <c r="A372" s="6" t="s">
        <v>4</v>
      </c>
      <c r="B372" s="7" t="s">
        <v>824</v>
      </c>
      <c r="C372" s="6" t="s">
        <v>12</v>
      </c>
      <c r="D372" s="6" t="s">
        <v>22</v>
      </c>
      <c r="F372" s="70" t="s">
        <v>825</v>
      </c>
    </row>
    <row r="373" spans="1:7" hidden="1">
      <c r="A373" s="6" t="s">
        <v>4</v>
      </c>
      <c r="B373" s="7" t="s">
        <v>826</v>
      </c>
      <c r="C373" s="6" t="s">
        <v>12</v>
      </c>
      <c r="D373" s="6" t="s">
        <v>22</v>
      </c>
      <c r="F373" s="70" t="s">
        <v>827</v>
      </c>
    </row>
    <row r="374" spans="1:7" ht="28.5" hidden="1">
      <c r="A374" s="6" t="s">
        <v>4</v>
      </c>
      <c r="B374" s="7" t="s">
        <v>828</v>
      </c>
      <c r="C374" s="6" t="s">
        <v>12</v>
      </c>
      <c r="D374" s="6" t="s">
        <v>15</v>
      </c>
      <c r="F374" s="74" t="s">
        <v>829</v>
      </c>
    </row>
    <row r="375" spans="1:7" hidden="1">
      <c r="A375" s="6" t="s">
        <v>4</v>
      </c>
      <c r="B375" s="7" t="s">
        <v>830</v>
      </c>
      <c r="C375" s="6" t="s">
        <v>12</v>
      </c>
      <c r="D375" s="6" t="s">
        <v>15</v>
      </c>
      <c r="F375" s="70" t="s">
        <v>831</v>
      </c>
      <c r="G375" s="6" t="s">
        <v>832</v>
      </c>
    </row>
    <row r="376" spans="1:7" hidden="1">
      <c r="A376" s="6" t="s">
        <v>4</v>
      </c>
      <c r="B376" s="7" t="s">
        <v>833</v>
      </c>
      <c r="C376" s="6" t="s">
        <v>12</v>
      </c>
      <c r="D376" s="6" t="s">
        <v>22</v>
      </c>
      <c r="F376" s="70" t="s">
        <v>834</v>
      </c>
    </row>
    <row r="377" spans="1:7" ht="28.5" hidden="1">
      <c r="A377" s="6" t="s">
        <v>4</v>
      </c>
      <c r="B377" s="7" t="s">
        <v>835</v>
      </c>
      <c r="C377" s="6" t="s">
        <v>12</v>
      </c>
      <c r="D377" s="6" t="s">
        <v>15</v>
      </c>
      <c r="F377" s="74" t="s">
        <v>836</v>
      </c>
    </row>
    <row r="378" spans="1:7" ht="42.75" hidden="1">
      <c r="A378" s="6" t="s">
        <v>4</v>
      </c>
      <c r="B378" s="7" t="s">
        <v>837</v>
      </c>
      <c r="C378" s="6" t="s">
        <v>12</v>
      </c>
      <c r="F378" s="30" t="s">
        <v>838</v>
      </c>
    </row>
    <row r="379" spans="1:7" ht="28.5" hidden="1">
      <c r="A379" s="6" t="s">
        <v>4</v>
      </c>
      <c r="B379" s="7" t="s">
        <v>839</v>
      </c>
      <c r="C379" s="6" t="s">
        <v>12</v>
      </c>
      <c r="D379" s="6" t="s">
        <v>15</v>
      </c>
      <c r="F379" s="74" t="s">
        <v>840</v>
      </c>
    </row>
    <row r="380" spans="1:7" hidden="1">
      <c r="A380" s="6" t="s">
        <v>4</v>
      </c>
      <c r="B380" s="7" t="s">
        <v>841</v>
      </c>
      <c r="C380" s="6" t="s">
        <v>12</v>
      </c>
      <c r="D380" s="6" t="s">
        <v>22</v>
      </c>
      <c r="F380" s="70" t="s">
        <v>842</v>
      </c>
    </row>
    <row r="381" spans="1:7" ht="28.5" hidden="1">
      <c r="A381" s="6" t="s">
        <v>4</v>
      </c>
      <c r="B381" s="7" t="s">
        <v>843</v>
      </c>
      <c r="C381" s="6" t="s">
        <v>12</v>
      </c>
      <c r="D381" s="70" t="s">
        <v>15</v>
      </c>
      <c r="F381" s="74" t="s">
        <v>844</v>
      </c>
    </row>
    <row r="382" spans="1:7" hidden="1">
      <c r="A382" s="6" t="s">
        <v>4</v>
      </c>
      <c r="B382" s="7" t="s">
        <v>845</v>
      </c>
      <c r="C382" s="6" t="s">
        <v>12</v>
      </c>
      <c r="D382" s="6" t="s">
        <v>22</v>
      </c>
      <c r="F382" s="70" t="s">
        <v>846</v>
      </c>
    </row>
    <row r="383" spans="1:7" hidden="1">
      <c r="A383" s="6" t="s">
        <v>4</v>
      </c>
      <c r="B383" s="7" t="s">
        <v>847</v>
      </c>
      <c r="C383" s="6" t="s">
        <v>12</v>
      </c>
      <c r="D383" s="6" t="s">
        <v>22</v>
      </c>
      <c r="F383" s="70" t="s">
        <v>848</v>
      </c>
    </row>
    <row r="384" spans="1:7" hidden="1">
      <c r="A384" s="6" t="s">
        <v>4</v>
      </c>
      <c r="B384" s="7" t="s">
        <v>849</v>
      </c>
      <c r="C384" s="6" t="s">
        <v>12</v>
      </c>
      <c r="D384" s="6" t="s">
        <v>15</v>
      </c>
      <c r="F384" s="70" t="s">
        <v>850</v>
      </c>
      <c r="G384" s="6" t="s">
        <v>832</v>
      </c>
    </row>
    <row r="385" spans="1:7" hidden="1">
      <c r="A385" s="6" t="s">
        <v>4</v>
      </c>
      <c r="B385" s="7" t="s">
        <v>851</v>
      </c>
      <c r="C385" s="6" t="s">
        <v>12</v>
      </c>
      <c r="D385" s="6" t="s">
        <v>15</v>
      </c>
      <c r="F385" s="70" t="s">
        <v>852</v>
      </c>
      <c r="G385" s="6" t="s">
        <v>853</v>
      </c>
    </row>
    <row r="386" spans="1:7" hidden="1">
      <c r="A386" s="6" t="s">
        <v>4</v>
      </c>
      <c r="B386" s="7" t="s">
        <v>854</v>
      </c>
      <c r="C386" s="6" t="s">
        <v>12</v>
      </c>
      <c r="D386" s="6" t="s">
        <v>217</v>
      </c>
      <c r="E386" s="6" t="s">
        <v>158</v>
      </c>
      <c r="F386" s="6" t="s">
        <v>158</v>
      </c>
      <c r="G386" s="6" t="s">
        <v>799</v>
      </c>
    </row>
    <row r="387" spans="1:7" hidden="1">
      <c r="A387" s="6" t="s">
        <v>4</v>
      </c>
      <c r="B387" s="7" t="s">
        <v>855</v>
      </c>
      <c r="C387" s="6" t="s">
        <v>12</v>
      </c>
      <c r="D387" s="6" t="s">
        <v>15</v>
      </c>
      <c r="F387" s="70" t="s">
        <v>852</v>
      </c>
      <c r="G387" s="6" t="s">
        <v>853</v>
      </c>
    </row>
    <row r="388" spans="1:7" hidden="1">
      <c r="A388" s="6" t="s">
        <v>4</v>
      </c>
      <c r="B388" s="7" t="s">
        <v>856</v>
      </c>
      <c r="C388" s="6" t="s">
        <v>12</v>
      </c>
      <c r="D388" s="6" t="s">
        <v>22</v>
      </c>
      <c r="F388" s="70" t="s">
        <v>857</v>
      </c>
    </row>
    <row r="389" spans="1:7" ht="28.5" hidden="1">
      <c r="A389" s="6" t="s">
        <v>4</v>
      </c>
      <c r="B389" s="7" t="s">
        <v>858</v>
      </c>
      <c r="C389" s="6" t="s">
        <v>12</v>
      </c>
      <c r="D389" s="6" t="s">
        <v>15</v>
      </c>
      <c r="F389" s="74" t="s">
        <v>859</v>
      </c>
    </row>
    <row r="390" spans="1:7" hidden="1">
      <c r="A390" s="6" t="s">
        <v>4</v>
      </c>
      <c r="B390" s="7" t="s">
        <v>860</v>
      </c>
      <c r="C390" s="6" t="s">
        <v>12</v>
      </c>
      <c r="D390" s="6" t="s">
        <v>15</v>
      </c>
      <c r="F390" s="70" t="s">
        <v>861</v>
      </c>
      <c r="G390" s="6" t="s">
        <v>862</v>
      </c>
    </row>
    <row r="391" spans="1:7" hidden="1">
      <c r="A391" s="6" t="s">
        <v>4</v>
      </c>
      <c r="B391" s="7" t="s">
        <v>863</v>
      </c>
      <c r="C391" s="6" t="s">
        <v>12</v>
      </c>
      <c r="D391" s="6" t="s">
        <v>15</v>
      </c>
      <c r="F391" s="70" t="s">
        <v>864</v>
      </c>
      <c r="G391" s="6" t="s">
        <v>865</v>
      </c>
    </row>
    <row r="392" spans="1:7" hidden="1">
      <c r="A392" s="6" t="s">
        <v>4</v>
      </c>
      <c r="B392" s="7" t="s">
        <v>866</v>
      </c>
      <c r="C392" s="6" t="s">
        <v>12</v>
      </c>
      <c r="D392" s="6" t="s">
        <v>15</v>
      </c>
      <c r="F392" s="70" t="s">
        <v>867</v>
      </c>
      <c r="G392" s="6" t="s">
        <v>832</v>
      </c>
    </row>
    <row r="393" spans="1:7" hidden="1">
      <c r="A393" s="6" t="s">
        <v>4</v>
      </c>
      <c r="B393" s="7" t="s">
        <v>868</v>
      </c>
      <c r="C393" s="6" t="s">
        <v>12</v>
      </c>
      <c r="D393" s="6" t="s">
        <v>22</v>
      </c>
      <c r="F393" s="70" t="s">
        <v>869</v>
      </c>
    </row>
    <row r="394" spans="1:7" hidden="1">
      <c r="A394" s="6" t="s">
        <v>4</v>
      </c>
      <c r="B394" s="7" t="s">
        <v>870</v>
      </c>
      <c r="C394" s="6" t="s">
        <v>12</v>
      </c>
      <c r="D394" s="6" t="s">
        <v>22</v>
      </c>
      <c r="F394" s="70" t="s">
        <v>871</v>
      </c>
    </row>
    <row r="395" spans="1:7" ht="28.5" hidden="1">
      <c r="A395" s="6" t="s">
        <v>4</v>
      </c>
      <c r="B395" s="7" t="s">
        <v>872</v>
      </c>
      <c r="C395" s="6" t="s">
        <v>12</v>
      </c>
      <c r="D395" s="6" t="s">
        <v>15</v>
      </c>
      <c r="F395" s="74" t="s">
        <v>873</v>
      </c>
    </row>
    <row r="396" spans="1:7" hidden="1">
      <c r="A396" s="6" t="s">
        <v>4</v>
      </c>
      <c r="B396" s="7" t="s">
        <v>874</v>
      </c>
      <c r="C396" s="6" t="s">
        <v>12</v>
      </c>
      <c r="D396" s="6" t="s">
        <v>15</v>
      </c>
      <c r="F396" s="70" t="s">
        <v>875</v>
      </c>
      <c r="G396" s="6" t="s">
        <v>876</v>
      </c>
    </row>
    <row r="397" spans="1:7" hidden="1">
      <c r="A397" s="6" t="s">
        <v>4</v>
      </c>
      <c r="B397" s="7" t="s">
        <v>877</v>
      </c>
      <c r="C397" s="6" t="s">
        <v>12</v>
      </c>
      <c r="D397" s="6" t="s">
        <v>15</v>
      </c>
      <c r="F397" s="70" t="s">
        <v>878</v>
      </c>
      <c r="G397" s="6" t="s">
        <v>879</v>
      </c>
    </row>
    <row r="398" spans="1:7" hidden="1">
      <c r="A398" s="6" t="s">
        <v>4</v>
      </c>
      <c r="B398" s="7" t="s">
        <v>880</v>
      </c>
      <c r="C398" s="6" t="s">
        <v>12</v>
      </c>
      <c r="D398" s="6" t="s">
        <v>15</v>
      </c>
      <c r="F398" s="70" t="s">
        <v>881</v>
      </c>
      <c r="G398" s="6" t="s">
        <v>832</v>
      </c>
    </row>
    <row r="399" spans="1:7" hidden="1">
      <c r="A399" s="6" t="s">
        <v>4</v>
      </c>
      <c r="B399" s="7" t="s">
        <v>882</v>
      </c>
      <c r="C399" s="6" t="s">
        <v>12</v>
      </c>
      <c r="D399" s="6" t="s">
        <v>15</v>
      </c>
      <c r="F399" s="76" t="s">
        <v>881</v>
      </c>
      <c r="G399" s="6" t="s">
        <v>883</v>
      </c>
    </row>
    <row r="400" spans="1:7" hidden="1">
      <c r="A400" s="6" t="s">
        <v>4</v>
      </c>
      <c r="B400" s="7" t="s">
        <v>884</v>
      </c>
      <c r="C400" s="6" t="s">
        <v>12</v>
      </c>
      <c r="D400" s="6" t="s">
        <v>15</v>
      </c>
      <c r="F400" s="76" t="s">
        <v>881</v>
      </c>
      <c r="G400" s="6" t="s">
        <v>883</v>
      </c>
    </row>
    <row r="401" spans="1:7" hidden="1">
      <c r="A401" s="6" t="s">
        <v>4</v>
      </c>
      <c r="B401" s="7" t="s">
        <v>885</v>
      </c>
      <c r="C401" s="6" t="s">
        <v>12</v>
      </c>
      <c r="D401" s="6" t="s">
        <v>22</v>
      </c>
      <c r="F401" s="70" t="s">
        <v>886</v>
      </c>
    </row>
    <row r="402" spans="1:7" hidden="1">
      <c r="A402" s="6" t="s">
        <v>4</v>
      </c>
      <c r="B402" s="7" t="s">
        <v>887</v>
      </c>
      <c r="C402" s="6" t="s">
        <v>12</v>
      </c>
      <c r="D402" s="6" t="s">
        <v>22</v>
      </c>
      <c r="F402" s="70" t="s">
        <v>888</v>
      </c>
    </row>
    <row r="403" spans="1:7" hidden="1">
      <c r="A403" s="6" t="s">
        <v>4</v>
      </c>
      <c r="B403" s="7" t="s">
        <v>889</v>
      </c>
      <c r="C403" s="6" t="s">
        <v>12</v>
      </c>
      <c r="D403" s="6" t="s">
        <v>22</v>
      </c>
      <c r="F403" s="70" t="s">
        <v>890</v>
      </c>
    </row>
    <row r="404" spans="1:7" hidden="1">
      <c r="A404" s="6" t="s">
        <v>4</v>
      </c>
      <c r="B404" s="7" t="s">
        <v>891</v>
      </c>
      <c r="C404" s="6" t="s">
        <v>12</v>
      </c>
      <c r="D404" s="6" t="s">
        <v>22</v>
      </c>
      <c r="F404" s="70" t="s">
        <v>892</v>
      </c>
    </row>
    <row r="405" spans="1:7" hidden="1">
      <c r="A405" s="6" t="s">
        <v>4</v>
      </c>
      <c r="B405" s="7" t="s">
        <v>893</v>
      </c>
      <c r="C405" s="6" t="s">
        <v>12</v>
      </c>
      <c r="D405" s="6" t="s">
        <v>15</v>
      </c>
      <c r="F405" s="70" t="s">
        <v>894</v>
      </c>
      <c r="G405" s="6" t="s">
        <v>876</v>
      </c>
    </row>
    <row r="406" spans="1:7" hidden="1">
      <c r="A406" s="6" t="s">
        <v>4</v>
      </c>
      <c r="B406" s="7" t="s">
        <v>895</v>
      </c>
      <c r="C406" s="6" t="s">
        <v>12</v>
      </c>
      <c r="D406" s="6" t="s">
        <v>22</v>
      </c>
      <c r="F406" s="70" t="s">
        <v>896</v>
      </c>
    </row>
    <row r="407" spans="1:7" hidden="1">
      <c r="A407" s="6" t="s">
        <v>4</v>
      </c>
      <c r="B407" s="7" t="s">
        <v>897</v>
      </c>
      <c r="C407" s="6" t="s">
        <v>12</v>
      </c>
      <c r="D407" s="6" t="s">
        <v>22</v>
      </c>
      <c r="F407" s="74" t="s">
        <v>898</v>
      </c>
    </row>
    <row r="408" spans="1:7" ht="99.75" hidden="1">
      <c r="A408" s="6" t="s">
        <v>4</v>
      </c>
      <c r="B408" s="7" t="s">
        <v>899</v>
      </c>
      <c r="C408" s="6" t="s">
        <v>12</v>
      </c>
      <c r="D408" s="6" t="s">
        <v>15</v>
      </c>
      <c r="E408" s="30" t="s">
        <v>900</v>
      </c>
      <c r="F408" s="75" t="s">
        <v>901</v>
      </c>
      <c r="G408" s="6" t="s">
        <v>902</v>
      </c>
    </row>
    <row r="409" spans="1:7" ht="42.75" hidden="1">
      <c r="A409" s="6" t="s">
        <v>4</v>
      </c>
      <c r="B409" s="7" t="s">
        <v>903</v>
      </c>
      <c r="C409" s="6" t="s">
        <v>12</v>
      </c>
      <c r="D409" s="6" t="s">
        <v>15</v>
      </c>
      <c r="E409" s="6" t="s">
        <v>904</v>
      </c>
      <c r="F409" s="30" t="s">
        <v>905</v>
      </c>
    </row>
    <row r="410" spans="1:7" ht="28.5" hidden="1">
      <c r="A410" s="6" t="s">
        <v>4</v>
      </c>
      <c r="B410" s="7" t="s">
        <v>906</v>
      </c>
      <c r="C410" s="6" t="s">
        <v>12</v>
      </c>
      <c r="D410" s="6" t="s">
        <v>15</v>
      </c>
      <c r="E410" s="30" t="s">
        <v>907</v>
      </c>
    </row>
    <row r="411" spans="1:7" ht="129" hidden="1" customHeight="1">
      <c r="A411" s="6" t="s">
        <v>4</v>
      </c>
      <c r="B411" s="7" t="s">
        <v>908</v>
      </c>
      <c r="C411" s="6" t="s">
        <v>12</v>
      </c>
      <c r="D411" s="6" t="s">
        <v>15</v>
      </c>
      <c r="F411" s="30" t="s">
        <v>909</v>
      </c>
      <c r="G411" s="6" t="s">
        <v>910</v>
      </c>
    </row>
    <row r="412" spans="1:7" hidden="1">
      <c r="A412" s="6" t="s">
        <v>4</v>
      </c>
      <c r="B412" s="7" t="s">
        <v>911</v>
      </c>
      <c r="C412" s="6" t="s">
        <v>12</v>
      </c>
      <c r="D412" s="6" t="s">
        <v>22</v>
      </c>
      <c r="F412" s="70" t="s">
        <v>912</v>
      </c>
    </row>
    <row r="413" spans="1:7" hidden="1">
      <c r="A413" s="6" t="s">
        <v>4</v>
      </c>
      <c r="B413" s="7" t="s">
        <v>913</v>
      </c>
      <c r="C413" s="6" t="s">
        <v>12</v>
      </c>
      <c r="D413" s="6" t="s">
        <v>15</v>
      </c>
      <c r="F413" s="70" t="s">
        <v>914</v>
      </c>
    </row>
    <row r="414" spans="1:7" ht="156.75" hidden="1">
      <c r="A414" s="6" t="s">
        <v>4</v>
      </c>
      <c r="B414" s="7" t="s">
        <v>915</v>
      </c>
      <c r="C414" s="6" t="s">
        <v>12</v>
      </c>
      <c r="D414" s="6" t="s">
        <v>15</v>
      </c>
      <c r="E414" s="30" t="s">
        <v>916</v>
      </c>
    </row>
    <row r="415" spans="1:7" ht="299.25" hidden="1">
      <c r="A415" s="6" t="s">
        <v>4</v>
      </c>
      <c r="B415" s="7" t="s">
        <v>917</v>
      </c>
      <c r="C415" s="6" t="s">
        <v>12</v>
      </c>
      <c r="D415" s="6" t="s">
        <v>15</v>
      </c>
      <c r="E415" s="30" t="s">
        <v>918</v>
      </c>
    </row>
    <row r="416" spans="1:7" ht="114" hidden="1">
      <c r="A416" s="6" t="s">
        <v>4</v>
      </c>
      <c r="B416" s="7" t="s">
        <v>919</v>
      </c>
      <c r="C416" s="6" t="s">
        <v>12</v>
      </c>
      <c r="D416" s="6" t="s">
        <v>15</v>
      </c>
      <c r="E416" s="30" t="s">
        <v>920</v>
      </c>
      <c r="G416" s="6" t="s">
        <v>16</v>
      </c>
    </row>
    <row r="417" spans="1:7" hidden="1">
      <c r="A417" s="6" t="s">
        <v>4</v>
      </c>
      <c r="B417" s="7" t="s">
        <v>921</v>
      </c>
      <c r="C417" s="6" t="s">
        <v>12</v>
      </c>
      <c r="D417" s="6" t="s">
        <v>922</v>
      </c>
      <c r="E417" s="30"/>
      <c r="F417" s="6" t="s">
        <v>914</v>
      </c>
    </row>
    <row r="418" spans="1:7" ht="409.5" hidden="1">
      <c r="A418" s="6" t="s">
        <v>4</v>
      </c>
      <c r="B418" s="7" t="s">
        <v>923</v>
      </c>
      <c r="C418" s="6" t="s">
        <v>12</v>
      </c>
      <c r="D418" s="6" t="s">
        <v>15</v>
      </c>
      <c r="E418" s="30" t="s">
        <v>924</v>
      </c>
      <c r="F418" s="6" t="s">
        <v>914</v>
      </c>
      <c r="G418" s="6" t="s">
        <v>16</v>
      </c>
    </row>
    <row r="419" spans="1:7" hidden="1">
      <c r="A419" s="6" t="s">
        <v>4</v>
      </c>
      <c r="B419" s="7" t="s">
        <v>925</v>
      </c>
      <c r="C419" s="6" t="s">
        <v>12</v>
      </c>
      <c r="D419" s="6" t="s">
        <v>15</v>
      </c>
      <c r="F419" s="70" t="s">
        <v>926</v>
      </c>
      <c r="G419" s="6" t="s">
        <v>832</v>
      </c>
    </row>
    <row r="420" spans="1:7" ht="28.5" hidden="1">
      <c r="A420" s="6" t="s">
        <v>4</v>
      </c>
      <c r="B420" s="7" t="s">
        <v>927</v>
      </c>
      <c r="C420" s="6" t="s">
        <v>12</v>
      </c>
      <c r="D420" s="6" t="s">
        <v>15</v>
      </c>
      <c r="F420" s="74" t="s">
        <v>928</v>
      </c>
    </row>
    <row r="421" spans="1:7" ht="28.5" hidden="1">
      <c r="A421" s="6" t="s">
        <v>4</v>
      </c>
      <c r="B421" s="7" t="s">
        <v>929</v>
      </c>
      <c r="C421" s="6" t="s">
        <v>12</v>
      </c>
      <c r="D421" s="6" t="s">
        <v>15</v>
      </c>
      <c r="F421" s="74" t="s">
        <v>930</v>
      </c>
    </row>
    <row r="422" spans="1:7" ht="28.5" hidden="1">
      <c r="A422" s="6" t="s">
        <v>4</v>
      </c>
      <c r="B422" s="7" t="s">
        <v>931</v>
      </c>
      <c r="C422" s="6" t="s">
        <v>12</v>
      </c>
      <c r="D422" s="6" t="s">
        <v>15</v>
      </c>
      <c r="F422" s="74" t="s">
        <v>932</v>
      </c>
    </row>
    <row r="423" spans="1:7" ht="28.5" hidden="1">
      <c r="A423" s="6" t="s">
        <v>4</v>
      </c>
      <c r="B423" s="7" t="s">
        <v>933</v>
      </c>
      <c r="C423" s="6" t="s">
        <v>12</v>
      </c>
      <c r="D423" s="6" t="s">
        <v>15</v>
      </c>
      <c r="F423" s="74" t="s">
        <v>934</v>
      </c>
    </row>
    <row r="424" spans="1:7" ht="28.5" hidden="1">
      <c r="A424" s="6" t="s">
        <v>4</v>
      </c>
      <c r="B424" s="7" t="s">
        <v>935</v>
      </c>
      <c r="C424" s="6" t="s">
        <v>12</v>
      </c>
      <c r="D424" s="6" t="s">
        <v>15</v>
      </c>
      <c r="F424" s="74" t="s">
        <v>936</v>
      </c>
    </row>
    <row r="425" spans="1:7" ht="28.5" hidden="1">
      <c r="A425" s="6" t="s">
        <v>4</v>
      </c>
      <c r="B425" s="7" t="s">
        <v>937</v>
      </c>
      <c r="C425" s="6" t="s">
        <v>12</v>
      </c>
      <c r="D425" s="6" t="s">
        <v>15</v>
      </c>
      <c r="F425" s="74" t="s">
        <v>938</v>
      </c>
    </row>
    <row r="426" spans="1:7" ht="28.5" hidden="1">
      <c r="A426" s="6" t="s">
        <v>4</v>
      </c>
      <c r="B426" s="7" t="s">
        <v>939</v>
      </c>
      <c r="C426" s="6" t="s">
        <v>12</v>
      </c>
      <c r="D426" s="6" t="s">
        <v>15</v>
      </c>
      <c r="F426" s="74" t="s">
        <v>940</v>
      </c>
    </row>
    <row r="427" spans="1:7" ht="28.5" hidden="1">
      <c r="A427" s="6" t="s">
        <v>4</v>
      </c>
      <c r="B427" s="7" t="s">
        <v>941</v>
      </c>
      <c r="C427" s="6" t="s">
        <v>12</v>
      </c>
      <c r="D427" s="6" t="s">
        <v>15</v>
      </c>
      <c r="F427" s="74" t="s">
        <v>942</v>
      </c>
    </row>
    <row r="428" spans="1:7" ht="28.5" hidden="1">
      <c r="A428" s="6" t="s">
        <v>4</v>
      </c>
      <c r="B428" s="7" t="s">
        <v>943</v>
      </c>
      <c r="C428" s="6" t="s">
        <v>12</v>
      </c>
      <c r="D428" s="6" t="s">
        <v>15</v>
      </c>
      <c r="F428" s="74" t="s">
        <v>944</v>
      </c>
    </row>
    <row r="429" spans="1:7" ht="28.5" hidden="1">
      <c r="A429" s="6" t="s">
        <v>4</v>
      </c>
      <c r="B429" s="7" t="s">
        <v>945</v>
      </c>
      <c r="C429" s="6" t="s">
        <v>12</v>
      </c>
      <c r="D429" s="6" t="s">
        <v>15</v>
      </c>
      <c r="F429" s="74" t="s">
        <v>946</v>
      </c>
    </row>
    <row r="430" spans="1:7" ht="28.5" hidden="1">
      <c r="A430" s="6" t="s">
        <v>4</v>
      </c>
      <c r="B430" s="7" t="s">
        <v>947</v>
      </c>
      <c r="C430" s="6" t="s">
        <v>12</v>
      </c>
      <c r="D430" s="6" t="s">
        <v>15</v>
      </c>
      <c r="F430" s="74" t="s">
        <v>948</v>
      </c>
    </row>
    <row r="431" spans="1:7" ht="28.5" hidden="1">
      <c r="A431" s="6" t="s">
        <v>4</v>
      </c>
      <c r="B431" s="7" t="s">
        <v>949</v>
      </c>
      <c r="C431" s="6" t="s">
        <v>12</v>
      </c>
      <c r="D431" s="6" t="s">
        <v>15</v>
      </c>
      <c r="F431" s="74" t="s">
        <v>950</v>
      </c>
    </row>
    <row r="432" spans="1:7" ht="28.5" hidden="1">
      <c r="A432" s="6" t="s">
        <v>4</v>
      </c>
      <c r="B432" s="7" t="s">
        <v>951</v>
      </c>
      <c r="C432" s="6" t="s">
        <v>12</v>
      </c>
      <c r="D432" s="6" t="s">
        <v>15</v>
      </c>
      <c r="F432" s="74" t="s">
        <v>952</v>
      </c>
      <c r="G432" s="6" t="s">
        <v>953</v>
      </c>
    </row>
    <row r="433" spans="1:6" ht="28.5" hidden="1">
      <c r="A433" s="6" t="s">
        <v>4</v>
      </c>
      <c r="B433" s="7" t="s">
        <v>954</v>
      </c>
      <c r="C433" s="6" t="s">
        <v>12</v>
      </c>
      <c r="D433" s="6" t="s">
        <v>15</v>
      </c>
      <c r="F433" s="74" t="s">
        <v>955</v>
      </c>
    </row>
    <row r="434" spans="1:6" ht="28.5" hidden="1">
      <c r="A434" s="6" t="s">
        <v>4</v>
      </c>
      <c r="B434" s="7" t="s">
        <v>956</v>
      </c>
      <c r="C434" s="6" t="s">
        <v>12</v>
      </c>
      <c r="D434" s="6" t="s">
        <v>15</v>
      </c>
      <c r="F434" s="75" t="s">
        <v>957</v>
      </c>
    </row>
    <row r="435" spans="1:6" ht="28.5" hidden="1">
      <c r="A435" s="6" t="s">
        <v>4</v>
      </c>
      <c r="B435" s="7" t="s">
        <v>958</v>
      </c>
      <c r="C435" s="6" t="s">
        <v>12</v>
      </c>
      <c r="D435" s="6" t="s">
        <v>15</v>
      </c>
      <c r="F435" s="75" t="s">
        <v>955</v>
      </c>
    </row>
    <row r="436" spans="1:6" ht="28.5" hidden="1">
      <c r="A436" s="6" t="s">
        <v>4</v>
      </c>
      <c r="B436" s="7" t="s">
        <v>959</v>
      </c>
      <c r="C436" s="6" t="s">
        <v>12</v>
      </c>
      <c r="D436" s="6" t="s">
        <v>15</v>
      </c>
      <c r="F436" s="75" t="s">
        <v>955</v>
      </c>
    </row>
    <row r="437" spans="1:6" ht="28.5" hidden="1">
      <c r="A437" s="6" t="s">
        <v>4</v>
      </c>
      <c r="B437" s="7" t="s">
        <v>960</v>
      </c>
      <c r="C437" s="6" t="s">
        <v>12</v>
      </c>
      <c r="D437" s="6" t="s">
        <v>15</v>
      </c>
      <c r="F437" s="75" t="s">
        <v>955</v>
      </c>
    </row>
    <row r="438" spans="1:6" ht="28.5" hidden="1">
      <c r="A438" s="6" t="s">
        <v>4</v>
      </c>
      <c r="B438" s="7" t="s">
        <v>961</v>
      </c>
      <c r="C438" s="6" t="s">
        <v>12</v>
      </c>
      <c r="D438" s="6" t="s">
        <v>15</v>
      </c>
      <c r="F438" s="75" t="s">
        <v>955</v>
      </c>
    </row>
    <row r="439" spans="1:6" ht="28.5" hidden="1">
      <c r="A439" s="6" t="s">
        <v>4</v>
      </c>
      <c r="B439" s="7" t="s">
        <v>962</v>
      </c>
      <c r="C439" s="6" t="s">
        <v>12</v>
      </c>
      <c r="D439" s="6" t="s">
        <v>15</v>
      </c>
      <c r="F439" s="74" t="s">
        <v>963</v>
      </c>
    </row>
    <row r="440" spans="1:6" ht="28.5" hidden="1">
      <c r="A440" s="6" t="s">
        <v>4</v>
      </c>
      <c r="B440" s="7" t="s">
        <v>964</v>
      </c>
      <c r="C440" s="6" t="s">
        <v>12</v>
      </c>
      <c r="D440" s="6" t="s">
        <v>15</v>
      </c>
      <c r="F440" s="75" t="s">
        <v>963</v>
      </c>
    </row>
    <row r="441" spans="1:6" ht="28.5" hidden="1">
      <c r="A441" s="6" t="s">
        <v>4</v>
      </c>
      <c r="B441" s="7" t="s">
        <v>965</v>
      </c>
      <c r="C441" s="6" t="s">
        <v>12</v>
      </c>
      <c r="D441" s="6" t="s">
        <v>15</v>
      </c>
      <c r="F441" s="75" t="s">
        <v>963</v>
      </c>
    </row>
    <row r="442" spans="1:6" ht="28.5" hidden="1">
      <c r="A442" s="6" t="s">
        <v>4</v>
      </c>
      <c r="B442" s="7" t="s">
        <v>966</v>
      </c>
      <c r="C442" s="6" t="s">
        <v>12</v>
      </c>
      <c r="D442" s="6" t="s">
        <v>15</v>
      </c>
      <c r="F442" s="75" t="s">
        <v>963</v>
      </c>
    </row>
    <row r="443" spans="1:6" ht="28.5" hidden="1">
      <c r="A443" s="6" t="s">
        <v>4</v>
      </c>
      <c r="B443" s="7" t="s">
        <v>967</v>
      </c>
      <c r="C443" s="6" t="s">
        <v>12</v>
      </c>
      <c r="D443" s="6" t="s">
        <v>15</v>
      </c>
      <c r="F443" s="75" t="s">
        <v>963</v>
      </c>
    </row>
    <row r="444" spans="1:6" ht="28.5" hidden="1">
      <c r="A444" s="6" t="s">
        <v>4</v>
      </c>
      <c r="B444" s="7" t="s">
        <v>968</v>
      </c>
      <c r="C444" s="6" t="s">
        <v>12</v>
      </c>
      <c r="D444" s="6" t="s">
        <v>15</v>
      </c>
      <c r="F444" s="74" t="s">
        <v>969</v>
      </c>
    </row>
    <row r="445" spans="1:6" ht="28.5" hidden="1">
      <c r="A445" s="6" t="s">
        <v>4</v>
      </c>
      <c r="B445" s="7" t="s">
        <v>970</v>
      </c>
      <c r="C445" s="6" t="s">
        <v>12</v>
      </c>
      <c r="D445" s="6" t="s">
        <v>15</v>
      </c>
      <c r="F445" s="74" t="s">
        <v>971</v>
      </c>
    </row>
    <row r="446" spans="1:6" ht="28.5" hidden="1">
      <c r="A446" s="6" t="s">
        <v>4</v>
      </c>
      <c r="B446" s="7" t="s">
        <v>972</v>
      </c>
      <c r="C446" s="6" t="s">
        <v>12</v>
      </c>
      <c r="D446" s="6" t="s">
        <v>15</v>
      </c>
      <c r="F446" s="75" t="s">
        <v>971</v>
      </c>
    </row>
    <row r="447" spans="1:6" ht="28.5" hidden="1">
      <c r="A447" s="6" t="s">
        <v>4</v>
      </c>
      <c r="B447" s="7" t="s">
        <v>973</v>
      </c>
      <c r="C447" s="6" t="s">
        <v>12</v>
      </c>
      <c r="D447" s="6" t="s">
        <v>15</v>
      </c>
      <c r="F447" s="74" t="s">
        <v>974</v>
      </c>
    </row>
    <row r="448" spans="1:6" hidden="1">
      <c r="A448" s="6" t="s">
        <v>4</v>
      </c>
      <c r="B448" s="7" t="s">
        <v>975</v>
      </c>
      <c r="C448" s="6" t="s">
        <v>12</v>
      </c>
      <c r="D448" s="6" t="s">
        <v>17</v>
      </c>
      <c r="E448" s="6" t="s">
        <v>976</v>
      </c>
    </row>
    <row r="449" spans="1:7" ht="28.5" hidden="1">
      <c r="A449" s="6" t="s">
        <v>4</v>
      </c>
      <c r="B449" s="7" t="s">
        <v>977</v>
      </c>
      <c r="C449" s="6" t="s">
        <v>12</v>
      </c>
      <c r="D449" s="6" t="s">
        <v>15</v>
      </c>
      <c r="F449" s="75" t="s">
        <v>974</v>
      </c>
    </row>
    <row r="450" spans="1:7">
      <c r="A450" s="6" t="s">
        <v>978</v>
      </c>
      <c r="B450" s="7">
        <f>SUBTOTAL(103,METERS[METERID])</f>
        <v>218</v>
      </c>
      <c r="D450" s="6">
        <f>SUBTOTAL(103,METERS[METHOD])</f>
        <v>217</v>
      </c>
      <c r="G450" s="6">
        <f>SUBTOTAL(103,METERS[NOTES])</f>
        <v>89</v>
      </c>
    </row>
    <row r="463" spans="1:7">
      <c r="D463"/>
      <c r="E463"/>
    </row>
    <row r="464" spans="1:7">
      <c r="D464"/>
      <c r="E464"/>
    </row>
    <row r="465" spans="4:5">
      <c r="D465"/>
      <c r="E465"/>
    </row>
    <row r="466" spans="4:5">
      <c r="D466"/>
      <c r="E466"/>
    </row>
    <row r="467" spans="4:5">
      <c r="D467"/>
      <c r="E467"/>
    </row>
    <row r="468" spans="4:5">
      <c r="D468"/>
      <c r="E468"/>
    </row>
    <row r="469" spans="4:5">
      <c r="D469"/>
      <c r="E469"/>
    </row>
    <row r="470" spans="4:5">
      <c r="D470"/>
      <c r="E470"/>
    </row>
    <row r="471" spans="4:5">
      <c r="D471"/>
      <c r="E471"/>
    </row>
    <row r="472" spans="4:5">
      <c r="D472"/>
      <c r="E472"/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3A9A5-381E-4EF2-B811-6B199B2E8932}">
  <sheetPr>
    <tabColor theme="7"/>
  </sheetPr>
  <dimension ref="A1:L243"/>
  <sheetViews>
    <sheetView workbookViewId="0">
      <pane ySplit="5" topLeftCell="C172" activePane="bottomLeft" state="frozen"/>
      <selection pane="bottomLeft" activeCell="H3" sqref="H3"/>
    </sheetView>
  </sheetViews>
  <sheetFormatPr defaultColWidth="9.140625" defaultRowHeight="14.25"/>
  <cols>
    <col min="1" max="1" width="12.140625" style="6" customWidth="1"/>
    <col min="2" max="2" width="33.85546875" style="6" customWidth="1"/>
    <col min="3" max="3" width="51.85546875" style="6" customWidth="1"/>
    <col min="4" max="4" width="13.85546875" style="6" customWidth="1"/>
    <col min="5" max="5" width="16" style="6" customWidth="1"/>
    <col min="6" max="6" width="13.85546875" style="6" customWidth="1"/>
    <col min="7" max="7" width="43.85546875" style="6" customWidth="1"/>
    <col min="8" max="8" width="47.140625" style="6" customWidth="1"/>
    <col min="9" max="9" width="44.140625" style="6" bestFit="1" customWidth="1"/>
    <col min="10" max="10" width="11.140625" style="6" customWidth="1"/>
    <col min="11" max="11" width="32.85546875" style="6" bestFit="1" customWidth="1"/>
    <col min="12" max="12" width="11.140625" style="6" customWidth="1"/>
    <col min="13" max="16384" width="9.140625" style="6"/>
  </cols>
  <sheetData>
    <row r="1" spans="1:12" ht="21">
      <c r="A1" s="8" t="s">
        <v>41</v>
      </c>
      <c r="B1" s="8"/>
      <c r="D1" s="44"/>
      <c r="E1" s="6" t="s">
        <v>979</v>
      </c>
      <c r="G1" s="9" t="s">
        <v>980</v>
      </c>
    </row>
    <row r="2" spans="1:12" ht="18">
      <c r="A2" s="41" t="s">
        <v>25</v>
      </c>
      <c r="B2" s="10"/>
      <c r="D2" s="11"/>
      <c r="E2" s="6" t="s">
        <v>981</v>
      </c>
      <c r="G2" s="9" t="s">
        <v>982</v>
      </c>
    </row>
    <row r="3" spans="1:12">
      <c r="C3"/>
    </row>
    <row r="4" spans="1:12">
      <c r="G4" s="6" t="s">
        <v>983</v>
      </c>
    </row>
    <row r="5" spans="1:12" ht="42.75">
      <c r="A5" s="12" t="s">
        <v>984</v>
      </c>
      <c r="B5" s="13" t="s">
        <v>985</v>
      </c>
      <c r="C5" s="13" t="s">
        <v>986</v>
      </c>
      <c r="D5" s="32" t="s">
        <v>987</v>
      </c>
      <c r="E5" s="14" t="s">
        <v>988</v>
      </c>
      <c r="F5" s="14" t="s">
        <v>989</v>
      </c>
      <c r="G5" s="14" t="s">
        <v>990</v>
      </c>
      <c r="H5" s="32" t="s">
        <v>991</v>
      </c>
      <c r="I5" s="33" t="s">
        <v>49</v>
      </c>
      <c r="J5" s="32" t="s">
        <v>992</v>
      </c>
      <c r="K5" s="14" t="s">
        <v>993</v>
      </c>
      <c r="L5" s="32" t="s">
        <v>994</v>
      </c>
    </row>
    <row r="6" spans="1:12">
      <c r="A6" s="15" t="s">
        <v>995</v>
      </c>
      <c r="B6" s="16" t="str">
        <f>_xlfn.XLOOKUP(ELEC[[#This Row],[BLDG '#]],Properties[Property],Properties[Description],"",0)</f>
        <v/>
      </c>
      <c r="C6" s="6" t="s">
        <v>996</v>
      </c>
      <c r="D6" s="7" t="s">
        <v>997</v>
      </c>
      <c r="E6" s="7" t="s">
        <v>303</v>
      </c>
      <c r="F6" s="7" t="s">
        <v>998</v>
      </c>
      <c r="G6" s="7" t="s">
        <v>999</v>
      </c>
      <c r="H6" s="20" t="s">
        <v>1000</v>
      </c>
      <c r="I6" s="21"/>
      <c r="J6" s="7" t="s">
        <v>1001</v>
      </c>
      <c r="K6" s="20" t="str">
        <f>IF(ELEC[[#This Row],[NEED ALIAS? (Y/N)]]="Y",_xlfn.TEXTJOIN("",TRUE,ELEC[[#This Row],[METER ID]],"_","UTL_METER","_","DAY32"),"")</f>
        <v>E0000_UTL_METER_DAY32</v>
      </c>
      <c r="L6" s="7" t="s">
        <v>1001</v>
      </c>
    </row>
    <row r="7" spans="1:12">
      <c r="A7" s="15" t="s">
        <v>1002</v>
      </c>
      <c r="B7" s="16" t="str">
        <f>_xlfn.XLOOKUP(ELEC[[#This Row],[BLDG '#]],Properties[Property],Properties[Description],"",0)</f>
        <v>WESTCOTT BUILDING</v>
      </c>
      <c r="C7" s="6" t="s">
        <v>1003</v>
      </c>
      <c r="D7" s="7" t="s">
        <v>1001</v>
      </c>
      <c r="E7" s="7" t="s">
        <v>306</v>
      </c>
      <c r="F7" s="7" t="s">
        <v>1004</v>
      </c>
      <c r="G7" s="7" t="s">
        <v>999</v>
      </c>
      <c r="H7" s="20" t="s">
        <v>1005</v>
      </c>
      <c r="I7" s="21"/>
      <c r="J7" s="7" t="s">
        <v>1001</v>
      </c>
      <c r="K7" s="20" t="str">
        <f>IF(ELEC[[#This Row],[NEED ALIAS? (Y/N)]]="Y",_xlfn.TEXTJOIN("",TRUE,ELEC[[#This Row],[METER ID]],"_","UTL_METER","_","DAY32"),"")</f>
        <v>E0001_UTL_METER_DAY32</v>
      </c>
      <c r="L7" s="7" t="s">
        <v>1001</v>
      </c>
    </row>
    <row r="8" spans="1:12">
      <c r="A8" s="15" t="s">
        <v>1002</v>
      </c>
      <c r="B8" s="16" t="str">
        <f>_xlfn.XLOOKUP(ELEC[[#This Row],[BLDG '#]],Properties[Property],Properties[Description],"",0)</f>
        <v>WESTCOTT BUILDING</v>
      </c>
      <c r="C8" s="6" t="s">
        <v>1006</v>
      </c>
      <c r="D8" s="7" t="s">
        <v>1001</v>
      </c>
      <c r="E8" s="7" t="s">
        <v>308</v>
      </c>
      <c r="F8" s="7" t="s">
        <v>1004</v>
      </c>
      <c r="G8" s="7" t="s">
        <v>999</v>
      </c>
      <c r="H8" s="20" t="s">
        <v>1007</v>
      </c>
      <c r="I8" s="21"/>
      <c r="J8" s="7" t="s">
        <v>1001</v>
      </c>
      <c r="K8" s="20" t="str">
        <f>IF(ELEC[[#This Row],[NEED ALIAS? (Y/N)]]="Y",_xlfn.TEXTJOIN("",TRUE,ELEC[[#This Row],[METER ID]],"_","UTL_METER","_","DAY32"),"")</f>
        <v>E0001A_UTL_METER_DAY32</v>
      </c>
      <c r="L8" s="7" t="s">
        <v>1001</v>
      </c>
    </row>
    <row r="9" spans="1:12" ht="15">
      <c r="A9" s="15" t="s">
        <v>1008</v>
      </c>
      <c r="B9" s="16" t="str">
        <f>_xlfn.XLOOKUP(ELEC[[#This Row],[BLDG '#]],Properties[Property],Properties[Description],"",0)</f>
        <v>DIFFENBAUGH BUILDING</v>
      </c>
      <c r="C9" s="6" t="s">
        <v>1009</v>
      </c>
      <c r="D9" s="7" t="s">
        <v>997</v>
      </c>
      <c r="E9" s="7" t="s">
        <v>310</v>
      </c>
      <c r="F9" s="7" t="s">
        <v>1010</v>
      </c>
      <c r="G9" s="7" t="s">
        <v>999</v>
      </c>
      <c r="H9" s="20" t="s">
        <v>1011</v>
      </c>
      <c r="I9" s="21"/>
      <c r="J9" s="7" t="s">
        <v>1001</v>
      </c>
      <c r="K9" s="20" t="str">
        <f>IF(ELEC[[#This Row],[NEED ALIAS? (Y/N)]]="Y",_xlfn.TEXTJOIN("",TRUE,ELEC[[#This Row],[METER ID]],"_","UTL_METER","_","DAY32"),"")</f>
        <v>E0002_UTL_METER_DAY32</v>
      </c>
      <c r="L9" s="7" t="s">
        <v>1001</v>
      </c>
    </row>
    <row r="10" spans="1:12">
      <c r="A10" s="15" t="s">
        <v>1008</v>
      </c>
      <c r="B10" s="16" t="str">
        <f>_xlfn.XLOOKUP(ELEC[[#This Row],[BLDG '#]],Properties[Property],Properties[Description],"",0)</f>
        <v>DIFFENBAUGH BUILDING</v>
      </c>
      <c r="C10" s="6" t="s">
        <v>1012</v>
      </c>
      <c r="D10" s="7" t="s">
        <v>1001</v>
      </c>
      <c r="E10" s="7" t="s">
        <v>312</v>
      </c>
      <c r="F10" s="7" t="s">
        <v>1013</v>
      </c>
      <c r="G10" s="7" t="s">
        <v>999</v>
      </c>
      <c r="H10" s="20" t="s">
        <v>1014</v>
      </c>
      <c r="I10" s="21"/>
      <c r="J10" s="7" t="s">
        <v>1001</v>
      </c>
      <c r="K10" s="20" t="str">
        <f>IF(ELEC[[#This Row],[NEED ALIAS? (Y/N)]]="Y",_xlfn.TEXTJOIN("",TRUE,ELEC[[#This Row],[METER ID]],"_","UTL_METER","_","DAY32"),"")</f>
        <v>E0002A_UTL_METER_DAY32</v>
      </c>
      <c r="L10" s="7" t="s">
        <v>1001</v>
      </c>
    </row>
    <row r="11" spans="1:12">
      <c r="A11" s="15" t="s">
        <v>1008</v>
      </c>
      <c r="B11" s="16" t="str">
        <f>_xlfn.XLOOKUP(ELEC[[#This Row],[BLDG '#]],Properties[Property],Properties[Description],"",0)</f>
        <v>DIFFENBAUGH BUILDING</v>
      </c>
      <c r="C11" s="6" t="s">
        <v>1015</v>
      </c>
      <c r="D11" s="7" t="s">
        <v>1001</v>
      </c>
      <c r="E11" s="7" t="s">
        <v>314</v>
      </c>
      <c r="F11" s="7" t="s">
        <v>16</v>
      </c>
      <c r="G11" s="7" t="s">
        <v>1016</v>
      </c>
      <c r="H11" s="20" t="s">
        <v>1017</v>
      </c>
      <c r="I11" s="21"/>
      <c r="J11" s="7" t="s">
        <v>997</v>
      </c>
      <c r="K11" s="20" t="str">
        <f>IF(ELEC[[#This Row],[NEED ALIAS? (Y/N)]]="Y",_xlfn.TEXTJOIN("",TRUE,ELEC[[#This Row],[METER ID]],"_","UTL_METER","_","DAY32"),"")</f>
        <v/>
      </c>
      <c r="L11" s="7"/>
    </row>
    <row r="12" spans="1:12">
      <c r="A12" s="15" t="s">
        <v>1018</v>
      </c>
      <c r="B12" s="16" t="str">
        <f>_xlfn.XLOOKUP(ELEC[[#This Row],[BLDG '#]],Properties[Property],Properties[Description],"",0)</f>
        <v>WILLIAMS BUILDING</v>
      </c>
      <c r="C12" s="6" t="s">
        <v>1019</v>
      </c>
      <c r="D12" s="7" t="s">
        <v>997</v>
      </c>
      <c r="E12" s="7" t="s">
        <v>316</v>
      </c>
      <c r="F12" s="7" t="s">
        <v>1010</v>
      </c>
      <c r="G12" s="7" t="s">
        <v>999</v>
      </c>
      <c r="H12" s="20" t="s">
        <v>1020</v>
      </c>
      <c r="I12" s="21"/>
      <c r="J12" s="7" t="s">
        <v>1001</v>
      </c>
      <c r="K12" s="20" t="str">
        <f>IF(ELEC[[#This Row],[NEED ALIAS? (Y/N)]]="Y",_xlfn.TEXTJOIN("",TRUE,ELEC[[#This Row],[METER ID]],"_","UTL_METER","_","DAY32"),"")</f>
        <v>E0003_UTL_METER_DAY32</v>
      </c>
      <c r="L12" s="7" t="s">
        <v>1001</v>
      </c>
    </row>
    <row r="13" spans="1:12">
      <c r="A13" s="15" t="s">
        <v>1018</v>
      </c>
      <c r="B13" s="16" t="str">
        <f>_xlfn.XLOOKUP(ELEC[[#This Row],[BLDG '#]],Properties[Property],Properties[Description],"",0)</f>
        <v>WILLIAMS BUILDING</v>
      </c>
      <c r="C13" s="6" t="s">
        <v>1021</v>
      </c>
      <c r="D13" s="7" t="s">
        <v>1001</v>
      </c>
      <c r="E13" s="7" t="s">
        <v>318</v>
      </c>
      <c r="F13" s="7" t="s">
        <v>1013</v>
      </c>
      <c r="G13" s="7" t="s">
        <v>999</v>
      </c>
      <c r="H13" s="20" t="s">
        <v>1022</v>
      </c>
      <c r="I13" s="21"/>
      <c r="J13" s="7" t="s">
        <v>1001</v>
      </c>
      <c r="K13" s="20" t="str">
        <f>IF(ELEC[[#This Row],[NEED ALIAS? (Y/N)]]="Y",_xlfn.TEXTJOIN("",TRUE,ELEC[[#This Row],[METER ID]],"_","UTL_METER","_","DAY32"),"")</f>
        <v>E0003A_UTL_METER_DAY32</v>
      </c>
      <c r="L13" s="7" t="s">
        <v>1001</v>
      </c>
    </row>
    <row r="14" spans="1:12">
      <c r="A14" s="15" t="s">
        <v>1018</v>
      </c>
      <c r="B14" s="16" t="str">
        <f>_xlfn.XLOOKUP(ELEC[[#This Row],[BLDG '#]],Properties[Property],Properties[Description],"",0)</f>
        <v>WILLIAMS BUILDING</v>
      </c>
      <c r="C14" s="6" t="s">
        <v>1023</v>
      </c>
      <c r="D14" s="7" t="s">
        <v>1001</v>
      </c>
      <c r="E14" s="7" t="s">
        <v>320</v>
      </c>
      <c r="F14" s="7" t="s">
        <v>16</v>
      </c>
      <c r="G14" s="7" t="s">
        <v>1016</v>
      </c>
      <c r="H14" s="20" t="s">
        <v>1024</v>
      </c>
      <c r="I14" s="21"/>
      <c r="J14" s="7" t="s">
        <v>997</v>
      </c>
      <c r="K14" s="20" t="str">
        <f>IF(ELEC[[#This Row],[NEED ALIAS? (Y/N)]]="Y",_xlfn.TEXTJOIN("",TRUE,ELEC[[#This Row],[METER ID]],"_","UTL_METER","_","DAY32"),"")</f>
        <v/>
      </c>
      <c r="L14" s="7"/>
    </row>
    <row r="15" spans="1:12">
      <c r="A15" s="15" t="s">
        <v>1025</v>
      </c>
      <c r="B15" s="16" t="str">
        <f>_xlfn.XLOOKUP(ELEC[[#This Row],[BLDG '#]],Properties[Property],Properties[Description],"",0)</f>
        <v>DODD HALL</v>
      </c>
      <c r="C15" s="6" t="s">
        <v>1026</v>
      </c>
      <c r="D15" s="7" t="s">
        <v>1001</v>
      </c>
      <c r="E15" s="7" t="s">
        <v>322</v>
      </c>
      <c r="F15" s="7" t="s">
        <v>1004</v>
      </c>
      <c r="G15" s="7" t="s">
        <v>999</v>
      </c>
      <c r="H15" s="20" t="s">
        <v>1027</v>
      </c>
      <c r="I15" s="21"/>
      <c r="J15" s="7" t="s">
        <v>1001</v>
      </c>
      <c r="K15" s="20" t="str">
        <f>IF(ELEC[[#This Row],[NEED ALIAS? (Y/N)]]="Y",_xlfn.TEXTJOIN("",TRUE,ELEC[[#This Row],[METER ID]],"_","UTL_METER","_","DAY32"),"")</f>
        <v>E0004_UTL_METER_DAY32</v>
      </c>
      <c r="L15" s="7" t="s">
        <v>1001</v>
      </c>
    </row>
    <row r="16" spans="1:12">
      <c r="A16" s="15" t="s">
        <v>1028</v>
      </c>
      <c r="B16" s="16" t="str">
        <f>_xlfn.XLOOKUP(ELEC[[#This Row],[BLDG '#]],Properties[Property],Properties[Description],"",0)</f>
        <v>CRIMINOLOGY AND CRIMINAL JUSTICE BUILDING</v>
      </c>
      <c r="C16" s="6" t="s">
        <v>1029</v>
      </c>
      <c r="D16" s="7" t="s">
        <v>1001</v>
      </c>
      <c r="E16" s="7" t="s">
        <v>324</v>
      </c>
      <c r="F16" s="7" t="s">
        <v>1004</v>
      </c>
      <c r="G16" s="7" t="s">
        <v>999</v>
      </c>
      <c r="H16" s="20" t="s">
        <v>1030</v>
      </c>
      <c r="I16" s="21"/>
      <c r="J16" s="7" t="s">
        <v>1001</v>
      </c>
      <c r="K16" s="20" t="str">
        <f>IF(ELEC[[#This Row],[NEED ALIAS? (Y/N)]]="Y",_xlfn.TEXTJOIN("",TRUE,ELEC[[#This Row],[METER ID]],"_","UTL_METER","_","DAY32"),"")</f>
        <v>E0005_UTL_METER_DAY32</v>
      </c>
      <c r="L16" s="7" t="s">
        <v>1001</v>
      </c>
    </row>
    <row r="17" spans="1:12">
      <c r="A17" s="15" t="s">
        <v>1031</v>
      </c>
      <c r="B17" s="16" t="str">
        <f>_xlfn.XLOOKUP(ELEC[[#This Row],[BLDG '#]],Properties[Property],Properties[Description],"",0)</f>
        <v>KELLOGG BUILDING</v>
      </c>
      <c r="C17" s="6" t="s">
        <v>1032</v>
      </c>
      <c r="D17" s="7" t="s">
        <v>1001</v>
      </c>
      <c r="E17" s="7" t="s">
        <v>326</v>
      </c>
      <c r="F17" s="7" t="s">
        <v>1004</v>
      </c>
      <c r="G17" s="7" t="s">
        <v>999</v>
      </c>
      <c r="H17" s="20" t="s">
        <v>1033</v>
      </c>
      <c r="I17" s="21"/>
      <c r="J17" s="7" t="s">
        <v>1001</v>
      </c>
      <c r="K17" s="20" t="str">
        <f>IF(ELEC[[#This Row],[NEED ALIAS? (Y/N)]]="Y",_xlfn.TEXTJOIN("",TRUE,ELEC[[#This Row],[METER ID]],"_","UTL_METER","_","DAY32"),"")</f>
        <v>E0006_UTL_METER_DAY32</v>
      </c>
      <c r="L17" s="7" t="s">
        <v>1001</v>
      </c>
    </row>
    <row r="18" spans="1:12">
      <c r="A18" s="15" t="s">
        <v>1034</v>
      </c>
      <c r="B18" s="16" t="str">
        <f>_xlfn.XLOOKUP(ELEC[[#This Row],[BLDG '#]],Properties[Property],Properties[Description],"",0)</f>
        <v>FINE ARTS BUILDING</v>
      </c>
      <c r="C18" s="6" t="s">
        <v>1035</v>
      </c>
      <c r="D18" s="7" t="s">
        <v>1001</v>
      </c>
      <c r="E18" s="7" t="s">
        <v>328</v>
      </c>
      <c r="F18" s="7" t="s">
        <v>1004</v>
      </c>
      <c r="G18" s="7" t="s">
        <v>999</v>
      </c>
      <c r="H18" s="20" t="s">
        <v>1036</v>
      </c>
      <c r="I18" s="21"/>
      <c r="J18" s="7" t="s">
        <v>1001</v>
      </c>
      <c r="K18" s="20" t="str">
        <f>IF(ELEC[[#This Row],[NEED ALIAS? (Y/N)]]="Y",_xlfn.TEXTJOIN("",TRUE,ELEC[[#This Row],[METER ID]],"_","UTL_METER","_","DAY32"),"")</f>
        <v>E0007_UTL_METER_DAY32</v>
      </c>
      <c r="L18" s="7" t="s">
        <v>1001</v>
      </c>
    </row>
    <row r="19" spans="1:12">
      <c r="A19" s="15" t="s">
        <v>1037</v>
      </c>
      <c r="B19" s="16" t="str">
        <f>_xlfn.XLOOKUP(ELEC[[#This Row],[BLDG '#]],Properties[Property],Properties[Description],"",0)</f>
        <v>BELLAMY BUILDING</v>
      </c>
      <c r="C19" s="6" t="s">
        <v>1038</v>
      </c>
      <c r="D19" s="7" t="s">
        <v>997</v>
      </c>
      <c r="E19" s="7" t="s">
        <v>330</v>
      </c>
      <c r="F19" s="7" t="s">
        <v>1010</v>
      </c>
      <c r="G19" s="7" t="s">
        <v>999</v>
      </c>
      <c r="H19" s="20" t="s">
        <v>1039</v>
      </c>
      <c r="I19" s="21"/>
      <c r="J19" s="7" t="s">
        <v>1001</v>
      </c>
      <c r="K19" s="20" t="str">
        <f>IF(ELEC[[#This Row],[NEED ALIAS? (Y/N)]]="Y",_xlfn.TEXTJOIN("",TRUE,ELEC[[#This Row],[METER ID]],"_","UTL_METER","_","DAY32"),"")</f>
        <v>E0008_UTL_METER_DAY32</v>
      </c>
      <c r="L19" s="7" t="s">
        <v>1001</v>
      </c>
    </row>
    <row r="20" spans="1:12">
      <c r="A20" s="15" t="s">
        <v>1037</v>
      </c>
      <c r="B20" s="16" t="str">
        <f>_xlfn.XLOOKUP(ELEC[[#This Row],[BLDG '#]],Properties[Property],Properties[Description],"",0)</f>
        <v>BELLAMY BUILDING</v>
      </c>
      <c r="C20" s="6" t="s">
        <v>1040</v>
      </c>
      <c r="D20" s="7" t="s">
        <v>1001</v>
      </c>
      <c r="E20" s="7" t="s">
        <v>332</v>
      </c>
      <c r="F20" s="7" t="s">
        <v>1013</v>
      </c>
      <c r="G20" s="7" t="s">
        <v>999</v>
      </c>
      <c r="H20" s="20" t="s">
        <v>1041</v>
      </c>
      <c r="I20" s="21"/>
      <c r="J20" s="7" t="s">
        <v>1001</v>
      </c>
      <c r="K20" s="20" t="str">
        <f>IF(ELEC[[#This Row],[NEED ALIAS? (Y/N)]]="Y",_xlfn.TEXTJOIN("",TRUE,ELEC[[#This Row],[METER ID]],"_","UTL_METER","_","DAY32"),"")</f>
        <v>E0008A_UTL_METER_DAY32</v>
      </c>
      <c r="L20" s="7" t="s">
        <v>1001</v>
      </c>
    </row>
    <row r="21" spans="1:12">
      <c r="A21" s="15" t="s">
        <v>1037</v>
      </c>
      <c r="B21" s="16" t="str">
        <f>_xlfn.XLOOKUP(ELEC[[#This Row],[BLDG '#]],Properties[Property],Properties[Description],"",0)</f>
        <v>BELLAMY BUILDING</v>
      </c>
      <c r="C21" s="6" t="s">
        <v>1042</v>
      </c>
      <c r="D21" s="7" t="s">
        <v>1001</v>
      </c>
      <c r="E21" s="7" t="s">
        <v>334</v>
      </c>
      <c r="F21" s="7" t="s">
        <v>16</v>
      </c>
      <c r="G21" s="7" t="s">
        <v>1016</v>
      </c>
      <c r="H21" s="20" t="s">
        <v>1043</v>
      </c>
      <c r="I21" s="21"/>
      <c r="J21" s="7" t="s">
        <v>997</v>
      </c>
      <c r="K21" s="20" t="str">
        <f>IF(ELEC[[#This Row],[NEED ALIAS? (Y/N)]]="Y",_xlfn.TEXTJOIN("",TRUE,ELEC[[#This Row],[METER ID]],"_","UTL_METER","_","DAY32"),"")</f>
        <v/>
      </c>
      <c r="L21" s="7"/>
    </row>
    <row r="22" spans="1:12">
      <c r="A22" s="15" t="s">
        <v>1044</v>
      </c>
      <c r="B22" s="16" t="str">
        <f>_xlfn.XLOOKUP(ELEC[[#This Row],[BLDG '#]],Properties[Property],Properties[Description],"",0)</f>
        <v>BIOMEDICAL RESEARCH FACILITY</v>
      </c>
      <c r="C22" s="6" t="s">
        <v>1045</v>
      </c>
      <c r="D22" s="7" t="s">
        <v>1001</v>
      </c>
      <c r="E22" s="7" t="s">
        <v>336</v>
      </c>
      <c r="F22" s="7" t="s">
        <v>1004</v>
      </c>
      <c r="G22" s="7" t="s">
        <v>999</v>
      </c>
      <c r="H22" s="20" t="s">
        <v>1046</v>
      </c>
      <c r="I22" s="21"/>
      <c r="J22" s="7" t="s">
        <v>1001</v>
      </c>
      <c r="K22" s="20" t="str">
        <f>IF(ELEC[[#This Row],[NEED ALIAS? (Y/N)]]="Y",_xlfn.TEXTJOIN("",TRUE,ELEC[[#This Row],[METER ID]],"_","UTL_METER","_","DAY32"),"")</f>
        <v>E0009_UTL_METER_DAY32</v>
      </c>
      <c r="L22" s="7" t="s">
        <v>1001</v>
      </c>
    </row>
    <row r="23" spans="1:12">
      <c r="A23" s="15" t="s">
        <v>1047</v>
      </c>
      <c r="B23" s="16" t="str">
        <f>_xlfn.XLOOKUP(ELEC[[#This Row],[BLDG '#]],Properties[Property],Properties[Description],"",0)</f>
        <v>TURNBULL CONFERENCE CENTER</v>
      </c>
      <c r="C23" s="18" t="s">
        <v>1048</v>
      </c>
      <c r="D23" s="19" t="s">
        <v>1001</v>
      </c>
      <c r="E23" s="19" t="s">
        <v>338</v>
      </c>
      <c r="F23" s="19" t="s">
        <v>1004</v>
      </c>
      <c r="G23" s="19" t="s">
        <v>999</v>
      </c>
      <c r="H23" s="27" t="s">
        <v>1049</v>
      </c>
      <c r="I23" s="32"/>
      <c r="J23" s="7" t="s">
        <v>1001</v>
      </c>
      <c r="K23" s="20" t="str">
        <f>IF(ELEC[[#This Row],[NEED ALIAS? (Y/N)]]="Y",_xlfn.TEXTJOIN("",TRUE,ELEC[[#This Row],[METER ID]],"_","UTL_METER","_","DAY32"),"")</f>
        <v>E0010A_UTL_METER_DAY32</v>
      </c>
      <c r="L23" s="7" t="s">
        <v>1001</v>
      </c>
    </row>
    <row r="24" spans="1:12">
      <c r="A24" s="15" t="s">
        <v>1050</v>
      </c>
      <c r="B24" s="16" t="str">
        <f>_xlfn.XLOOKUP(ELEC[[#This Row],[BLDG '#]],Properties[Property],Properties[Description],"",0)</f>
        <v>SHAW BUILDING (MAIN CAMPUS)</v>
      </c>
      <c r="C24" s="6" t="s">
        <v>1051</v>
      </c>
      <c r="D24" s="7" t="s">
        <v>997</v>
      </c>
      <c r="E24" s="7" t="s">
        <v>340</v>
      </c>
      <c r="F24" s="7" t="s">
        <v>1010</v>
      </c>
      <c r="G24" s="7" t="s">
        <v>999</v>
      </c>
      <c r="H24" s="27" t="s">
        <v>1052</v>
      </c>
      <c r="I24" s="21"/>
      <c r="J24" s="7" t="s">
        <v>1001</v>
      </c>
      <c r="K24" s="20" t="str">
        <f>IF(ELEC[[#This Row],[NEED ALIAS? (Y/N)]]="Y",_xlfn.TEXTJOIN("",TRUE,ELEC[[#This Row],[METER ID]],"_","UTL_METER","_","DAY32"),"")</f>
        <v>E0011_UTL_METER_DAY32</v>
      </c>
      <c r="L24" s="7" t="s">
        <v>1001</v>
      </c>
    </row>
    <row r="25" spans="1:12">
      <c r="A25" s="15" t="s">
        <v>1050</v>
      </c>
      <c r="B25" s="16" t="str">
        <f>_xlfn.XLOOKUP(ELEC[[#This Row],[BLDG '#]],Properties[Property],Properties[Description],"",0)</f>
        <v>SHAW BUILDING (MAIN CAMPUS)</v>
      </c>
      <c r="C25" s="6" t="s">
        <v>1053</v>
      </c>
      <c r="D25" s="7" t="s">
        <v>1001</v>
      </c>
      <c r="E25" s="7" t="s">
        <v>342</v>
      </c>
      <c r="F25" s="7" t="s">
        <v>1013</v>
      </c>
      <c r="G25" s="7" t="s">
        <v>999</v>
      </c>
      <c r="H25" s="27" t="s">
        <v>1054</v>
      </c>
      <c r="I25" s="21"/>
      <c r="J25" s="7" t="s">
        <v>1001</v>
      </c>
      <c r="K25" s="20" t="str">
        <f>IF(ELEC[[#This Row],[NEED ALIAS? (Y/N)]]="Y",_xlfn.TEXTJOIN("",TRUE,ELEC[[#This Row],[METER ID]],"_","UTL_METER","_","DAY32"),"")</f>
        <v>E0011B_UTL_METER_DAY32</v>
      </c>
      <c r="L25" s="7" t="s">
        <v>1001</v>
      </c>
    </row>
    <row r="26" spans="1:12">
      <c r="A26" s="15" t="s">
        <v>1050</v>
      </c>
      <c r="B26" s="16" t="str">
        <f>_xlfn.XLOOKUP(ELEC[[#This Row],[BLDG '#]],Properties[Property],Properties[Description],"",0)</f>
        <v>SHAW BUILDING (MAIN CAMPUS)</v>
      </c>
      <c r="C26" s="6" t="s">
        <v>1055</v>
      </c>
      <c r="D26" s="7" t="s">
        <v>997</v>
      </c>
      <c r="E26" s="7" t="s">
        <v>344</v>
      </c>
      <c r="F26" s="7" t="s">
        <v>16</v>
      </c>
      <c r="G26" s="7" t="s">
        <v>1016</v>
      </c>
      <c r="H26" s="27" t="s">
        <v>1056</v>
      </c>
      <c r="I26" s="21"/>
      <c r="J26" s="7" t="s">
        <v>997</v>
      </c>
      <c r="K26" s="20" t="str">
        <f>IF(ELEC[[#This Row],[NEED ALIAS? (Y/N)]]="Y",_xlfn.TEXTJOIN("",TRUE,ELEC[[#This Row],[METER ID]],"_","UTL_METER","_","DAY32"),"")</f>
        <v/>
      </c>
      <c r="L26" s="7"/>
    </row>
    <row r="27" spans="1:12">
      <c r="A27" s="15" t="s">
        <v>1057</v>
      </c>
      <c r="B27" s="16" t="str">
        <f>_xlfn.XLOOKUP(ELEC[[#This Row],[BLDG '#]],Properties[Property],Properties[Description],"",0)</f>
        <v>JENNIE MURPHREE HALL</v>
      </c>
      <c r="C27" s="6" t="s">
        <v>1058</v>
      </c>
      <c r="D27" s="7" t="s">
        <v>1001</v>
      </c>
      <c r="E27" s="7" t="s">
        <v>346</v>
      </c>
      <c r="F27" s="7" t="s">
        <v>1004</v>
      </c>
      <c r="G27" s="7" t="s">
        <v>999</v>
      </c>
      <c r="H27" s="27" t="s">
        <v>1059</v>
      </c>
      <c r="I27" s="21"/>
      <c r="J27" s="7" t="s">
        <v>1001</v>
      </c>
      <c r="K27" s="20" t="str">
        <f>IF(ELEC[[#This Row],[NEED ALIAS? (Y/N)]]="Y",_xlfn.TEXTJOIN("",TRUE,ELEC[[#This Row],[METER ID]],"_","UTL_METER","_","DAY32"),"")</f>
        <v>E0012_UTL_METER_DAY32</v>
      </c>
      <c r="L27" s="7" t="s">
        <v>1001</v>
      </c>
    </row>
    <row r="28" spans="1:12">
      <c r="A28" s="15" t="s">
        <v>1060</v>
      </c>
      <c r="B28" s="16" t="str">
        <f>_xlfn.XLOOKUP(ELEC[[#This Row],[BLDG '#]],Properties[Property],Properties[Description],"",0)</f>
        <v>REYNOLDS HALL</v>
      </c>
      <c r="C28" s="6" t="s">
        <v>1061</v>
      </c>
      <c r="D28" s="7" t="s">
        <v>1001</v>
      </c>
      <c r="E28" s="7" t="s">
        <v>348</v>
      </c>
      <c r="F28" s="7" t="s">
        <v>1004</v>
      </c>
      <c r="G28" s="7" t="s">
        <v>999</v>
      </c>
      <c r="H28" s="27" t="s">
        <v>1062</v>
      </c>
      <c r="I28" s="21"/>
      <c r="J28" s="7" t="s">
        <v>1001</v>
      </c>
      <c r="K28" s="20" t="str">
        <f>IF(ELEC[[#This Row],[NEED ALIAS? (Y/N)]]="Y",_xlfn.TEXTJOIN("",TRUE,ELEC[[#This Row],[METER ID]],"_","UTL_METER","_","DAY32"),"")</f>
        <v>E0013_UTL_METER_DAY32</v>
      </c>
      <c r="L28" s="7" t="s">
        <v>1001</v>
      </c>
    </row>
    <row r="29" spans="1:12">
      <c r="A29" s="15" t="s">
        <v>1063</v>
      </c>
      <c r="B29" s="16" t="str">
        <f>_xlfn.XLOOKUP(ELEC[[#This Row],[BLDG '#]],Properties[Property],Properties[Description],"",0)</f>
        <v>BRYAN HALL</v>
      </c>
      <c r="C29" s="6" t="s">
        <v>1064</v>
      </c>
      <c r="D29" s="7" t="s">
        <v>1001</v>
      </c>
      <c r="E29" s="7" t="s">
        <v>350</v>
      </c>
      <c r="F29" s="7" t="s">
        <v>1004</v>
      </c>
      <c r="G29" s="7" t="s">
        <v>999</v>
      </c>
      <c r="H29" s="27" t="s">
        <v>1065</v>
      </c>
      <c r="I29" s="67"/>
      <c r="J29" s="7" t="s">
        <v>1001</v>
      </c>
      <c r="K29" s="20" t="str">
        <f>IF(ELEC[[#This Row],[NEED ALIAS? (Y/N)]]="Y",_xlfn.TEXTJOIN("",TRUE,ELEC[[#This Row],[METER ID]],"_","UTL_METER","_","DAY32"),"")</f>
        <v>E0014_UTL_METER_DAY32</v>
      </c>
      <c r="L29" s="7" t="s">
        <v>1001</v>
      </c>
    </row>
    <row r="30" spans="1:12">
      <c r="A30" s="15" t="s">
        <v>1066</v>
      </c>
      <c r="B30" s="16" t="str">
        <f>_xlfn.XLOOKUP(ELEC[[#This Row],[BLDG '#]],Properties[Property],Properties[Description],"",0)</f>
        <v>BROWARD HALL</v>
      </c>
      <c r="C30" s="6" t="s">
        <v>1067</v>
      </c>
      <c r="D30" s="7" t="s">
        <v>1001</v>
      </c>
      <c r="E30" s="7" t="s">
        <v>352</v>
      </c>
      <c r="F30" s="7" t="s">
        <v>1004</v>
      </c>
      <c r="G30" s="7" t="s">
        <v>999</v>
      </c>
      <c r="H30" s="27" t="s">
        <v>1068</v>
      </c>
      <c r="I30" s="21"/>
      <c r="J30" s="7" t="s">
        <v>1001</v>
      </c>
      <c r="K30" s="20" t="str">
        <f>IF(ELEC[[#This Row],[NEED ALIAS? (Y/N)]]="Y",_xlfn.TEXTJOIN("",TRUE,ELEC[[#This Row],[METER ID]],"_","UTL_METER","_","DAY32"),"")</f>
        <v>E0015_UTL_METER_DAY32</v>
      </c>
      <c r="L30" s="7" t="s">
        <v>1001</v>
      </c>
    </row>
    <row r="31" spans="1:12">
      <c r="A31" s="15" t="s">
        <v>1069</v>
      </c>
      <c r="B31" s="16" t="str">
        <f>_xlfn.XLOOKUP(ELEC[[#This Row],[BLDG '#]],Properties[Property],Properties[Description],"",0)</f>
        <v>GILCHRIST HALL</v>
      </c>
      <c r="C31" s="6" t="s">
        <v>1070</v>
      </c>
      <c r="D31" s="7" t="s">
        <v>1001</v>
      </c>
      <c r="E31" s="7" t="s">
        <v>354</v>
      </c>
      <c r="F31" s="7" t="s">
        <v>1004</v>
      </c>
      <c r="G31" s="7" t="s">
        <v>999</v>
      </c>
      <c r="H31" s="27" t="s">
        <v>1071</v>
      </c>
      <c r="I31" s="21"/>
      <c r="J31" s="7" t="s">
        <v>1001</v>
      </c>
      <c r="K31" s="20" t="str">
        <f>IF(ELEC[[#This Row],[NEED ALIAS? (Y/N)]]="Y",_xlfn.TEXTJOIN("",TRUE,ELEC[[#This Row],[METER ID]],"_","UTL_METER","_","DAY32"),"")</f>
        <v>E0016_UTL_METER_DAY32</v>
      </c>
      <c r="L31" s="7" t="s">
        <v>1001</v>
      </c>
    </row>
    <row r="32" spans="1:12">
      <c r="A32" s="15" t="s">
        <v>1072</v>
      </c>
      <c r="B32" s="16" t="str">
        <f>_xlfn.XLOOKUP(ELEC[[#This Row],[BLDG '#]],Properties[Property],Properties[Description],"",0)</f>
        <v>JOHNSTON BUILDING</v>
      </c>
      <c r="C32" s="6" t="s">
        <v>1073</v>
      </c>
      <c r="D32" s="7" t="s">
        <v>997</v>
      </c>
      <c r="E32" s="7" t="s">
        <v>356</v>
      </c>
      <c r="F32" s="7" t="s">
        <v>1010</v>
      </c>
      <c r="G32" s="7" t="s">
        <v>999</v>
      </c>
      <c r="H32" s="27" t="s">
        <v>1074</v>
      </c>
      <c r="I32" s="21"/>
      <c r="J32" s="7" t="s">
        <v>1001</v>
      </c>
      <c r="K32" s="20" t="str">
        <f>IF(ELEC[[#This Row],[NEED ALIAS? (Y/N)]]="Y",_xlfn.TEXTJOIN("",TRUE,ELEC[[#This Row],[METER ID]],"_","UTL_METER","_","DAY32"),"")</f>
        <v>E0017C_UTL_METER_DAY32</v>
      </c>
      <c r="L32" s="7" t="s">
        <v>1001</v>
      </c>
    </row>
    <row r="33" spans="1:12">
      <c r="A33" s="15" t="s">
        <v>1072</v>
      </c>
      <c r="B33" s="16" t="str">
        <f>_xlfn.XLOOKUP(ELEC[[#This Row],[BLDG '#]],Properties[Property],Properties[Description],"",0)</f>
        <v>JOHNSTON BUILDING</v>
      </c>
      <c r="C33" s="6" t="s">
        <v>1075</v>
      </c>
      <c r="D33" s="7" t="s">
        <v>1001</v>
      </c>
      <c r="E33" s="7" t="s">
        <v>359</v>
      </c>
      <c r="F33" s="7" t="s">
        <v>1013</v>
      </c>
      <c r="G33" s="19" t="s">
        <v>999</v>
      </c>
      <c r="H33" s="27" t="s">
        <v>1076</v>
      </c>
      <c r="I33" s="21"/>
      <c r="J33" s="7" t="s">
        <v>1001</v>
      </c>
      <c r="K33" s="20" t="str">
        <f>IF(ELEC[[#This Row],[NEED ALIAS? (Y/N)]]="Y",_xlfn.TEXTJOIN("",TRUE,ELEC[[#This Row],[METER ID]],"_","UTL_METER","_","DAY32"),"")</f>
        <v>E0017D_UTL_METER_DAY32</v>
      </c>
      <c r="L33" s="7" t="s">
        <v>1001</v>
      </c>
    </row>
    <row r="34" spans="1:12">
      <c r="A34" s="15" t="s">
        <v>1072</v>
      </c>
      <c r="B34" s="16" t="str">
        <f>_xlfn.XLOOKUP(ELEC[[#This Row],[BLDG '#]],Properties[Property],Properties[Description],"",0)</f>
        <v>JOHNSTON BUILDING</v>
      </c>
      <c r="C34" s="6" t="s">
        <v>1077</v>
      </c>
      <c r="D34" s="7" t="s">
        <v>997</v>
      </c>
      <c r="E34" s="7" t="s">
        <v>361</v>
      </c>
      <c r="F34" s="7" t="s">
        <v>1013</v>
      </c>
      <c r="G34" s="14" t="s">
        <v>8</v>
      </c>
      <c r="H34" s="32" t="s">
        <v>8</v>
      </c>
      <c r="I34" s="65" t="s">
        <v>362</v>
      </c>
      <c r="J34" s="7" t="s">
        <v>997</v>
      </c>
      <c r="K34" s="20" t="str">
        <f>IF(ELEC[[#This Row],[NEED ALIAS? (Y/N)]]="Y",_xlfn.TEXTJOIN("",TRUE,ELEC[[#This Row],[METER ID]],"_","UTL_METER","_","DAY32"),"")</f>
        <v/>
      </c>
      <c r="L34" s="7"/>
    </row>
    <row r="35" spans="1:12">
      <c r="A35" s="15" t="s">
        <v>1072</v>
      </c>
      <c r="B35" s="16" t="str">
        <f>_xlfn.XLOOKUP(ELEC[[#This Row],[BLDG '#]],Properties[Property],Properties[Description],"",0)</f>
        <v>JOHNSTON BUILDING</v>
      </c>
      <c r="C35" s="6" t="s">
        <v>1078</v>
      </c>
      <c r="D35" s="7" t="s">
        <v>1001</v>
      </c>
      <c r="E35" s="7" t="s">
        <v>363</v>
      </c>
      <c r="F35" s="7" t="s">
        <v>16</v>
      </c>
      <c r="G35" s="19" t="s">
        <v>1016</v>
      </c>
      <c r="H35" s="27" t="s">
        <v>1079</v>
      </c>
      <c r="I35" s="21"/>
      <c r="J35" s="7" t="s">
        <v>997</v>
      </c>
      <c r="K35" s="20" t="str">
        <f>IF(ELEC[[#This Row],[NEED ALIAS? (Y/N)]]="Y",_xlfn.TEXTJOIN("",TRUE,ELEC[[#This Row],[METER ID]],"_","UTL_METER","_","DAY32"),"")</f>
        <v/>
      </c>
      <c r="L35" s="7"/>
    </row>
    <row r="36" spans="1:12">
      <c r="A36" s="15" t="s">
        <v>1072</v>
      </c>
      <c r="B36" s="16" t="str">
        <f>_xlfn.XLOOKUP(ELEC[[#This Row],[BLDG '#]],Properties[Property],Properties[Description],"",0)</f>
        <v>JOHNSTON BUILDING</v>
      </c>
      <c r="C36" s="6" t="s">
        <v>1080</v>
      </c>
      <c r="D36" s="7" t="s">
        <v>1001</v>
      </c>
      <c r="E36" s="7" t="s">
        <v>365</v>
      </c>
      <c r="F36" s="7" t="s">
        <v>1004</v>
      </c>
      <c r="G36" s="7" t="s">
        <v>999</v>
      </c>
      <c r="H36" s="27" t="s">
        <v>1081</v>
      </c>
      <c r="I36" s="21"/>
      <c r="J36" s="7" t="s">
        <v>1001</v>
      </c>
      <c r="K36" s="20" t="str">
        <f>IF(ELEC[[#This Row],[NEED ALIAS? (Y/N)]]="Y",_xlfn.TEXTJOIN("",TRUE,ELEC[[#This Row],[METER ID]],"_","UTL_METER","_","DAY32"),"")</f>
        <v>E0017G_UTL_METER_DAY32</v>
      </c>
      <c r="L36" s="7" t="s">
        <v>1001</v>
      </c>
    </row>
    <row r="37" spans="1:12">
      <c r="A37" s="15" t="s">
        <v>1082</v>
      </c>
      <c r="B37" s="16" t="str">
        <f>_xlfn.XLOOKUP(ELEC[[#This Row],[BLDG '#]],Properties[Property],Properties[Description],"",0)</f>
        <v>SHORES BUILDING</v>
      </c>
      <c r="C37" s="6" t="s">
        <v>1083</v>
      </c>
      <c r="D37" s="7" t="s">
        <v>1001</v>
      </c>
      <c r="E37" s="7" t="s">
        <v>367</v>
      </c>
      <c r="F37" s="7" t="s">
        <v>1004</v>
      </c>
      <c r="G37" s="7" t="s">
        <v>999</v>
      </c>
      <c r="H37" s="27" t="s">
        <v>1084</v>
      </c>
      <c r="I37" s="21"/>
      <c r="J37" s="7" t="s">
        <v>1001</v>
      </c>
      <c r="K37" s="20" t="str">
        <f>IF(ELEC[[#This Row],[NEED ALIAS? (Y/N)]]="Y",_xlfn.TEXTJOIN("",TRUE,ELEC[[#This Row],[METER ID]],"_","UTL_METER","_","DAY32"),"")</f>
        <v>E0019_UTL_METER_DAY32</v>
      </c>
      <c r="L37" s="7" t="s">
        <v>1001</v>
      </c>
    </row>
    <row r="38" spans="1:12">
      <c r="A38" s="15" t="s">
        <v>1085</v>
      </c>
      <c r="B38" s="16" t="str">
        <f>_xlfn.XLOOKUP(ELEC[[#This Row],[BLDG '#]],Properties[Property],Properties[Description],"",0)</f>
        <v>DIRAC SCIENCE LIBRARY</v>
      </c>
      <c r="C38" s="6" t="s">
        <v>1086</v>
      </c>
      <c r="D38" s="7" t="s">
        <v>997</v>
      </c>
      <c r="E38" s="7" t="s">
        <v>370</v>
      </c>
      <c r="F38" s="7" t="s">
        <v>1010</v>
      </c>
      <c r="G38" s="7" t="s">
        <v>999</v>
      </c>
      <c r="H38" s="27" t="s">
        <v>1087</v>
      </c>
      <c r="I38" s="21"/>
      <c r="J38" s="7" t="s">
        <v>1001</v>
      </c>
      <c r="K38" s="20" t="str">
        <f>IF(ELEC[[#This Row],[NEED ALIAS? (Y/N)]]="Y",_xlfn.TEXTJOIN("",TRUE,ELEC[[#This Row],[METER ID]],"_","UTL_METER","_","DAY32"),"")</f>
        <v>E0020_UTL_METER_DAY32</v>
      </c>
      <c r="L38" s="7" t="s">
        <v>1001</v>
      </c>
    </row>
    <row r="39" spans="1:12">
      <c r="A39" s="15" t="s">
        <v>1085</v>
      </c>
      <c r="B39" s="16" t="str">
        <f>_xlfn.XLOOKUP(ELEC[[#This Row],[BLDG '#]],Properties[Property],Properties[Description],"",0)</f>
        <v>DIRAC SCIENCE LIBRARY</v>
      </c>
      <c r="C39" s="6" t="s">
        <v>1088</v>
      </c>
      <c r="D39" s="7" t="s">
        <v>1001</v>
      </c>
      <c r="E39" s="7" t="s">
        <v>372</v>
      </c>
      <c r="F39" s="7" t="s">
        <v>1013</v>
      </c>
      <c r="G39" s="7" t="s">
        <v>999</v>
      </c>
      <c r="H39" s="27" t="s">
        <v>1089</v>
      </c>
      <c r="I39" s="21"/>
      <c r="J39" s="7" t="s">
        <v>1001</v>
      </c>
      <c r="K39" s="20" t="str">
        <f>IF(ELEC[[#This Row],[NEED ALIAS? (Y/N)]]="Y",_xlfn.TEXTJOIN("",TRUE,ELEC[[#This Row],[METER ID]],"_","UTL_METER","_","DAY32"),"")</f>
        <v>E0020A_UTL_METER_DAY32</v>
      </c>
      <c r="L39" s="7" t="s">
        <v>1001</v>
      </c>
    </row>
    <row r="40" spans="1:12">
      <c r="A40" s="15" t="s">
        <v>1085</v>
      </c>
      <c r="B40" s="16" t="str">
        <f>_xlfn.XLOOKUP(ELEC[[#This Row],[BLDG '#]],Properties[Property],Properties[Description],"",0)</f>
        <v>DIRAC SCIENCE LIBRARY</v>
      </c>
      <c r="C40" s="6" t="s">
        <v>1090</v>
      </c>
      <c r="D40" s="7" t="s">
        <v>1001</v>
      </c>
      <c r="E40" s="7" t="s">
        <v>376</v>
      </c>
      <c r="F40" s="7" t="s">
        <v>1013</v>
      </c>
      <c r="G40" s="7" t="s">
        <v>999</v>
      </c>
      <c r="H40" s="27" t="s">
        <v>1091</v>
      </c>
      <c r="I40" s="21"/>
      <c r="J40" s="7" t="s">
        <v>1001</v>
      </c>
      <c r="K40" s="20" t="str">
        <f>IF(ELEC[[#This Row],[NEED ALIAS? (Y/N)]]="Y",_xlfn.TEXTJOIN("",TRUE,ELEC[[#This Row],[METER ID]],"_","UTL_METER","_","DAY32"),"")</f>
        <v>E0020C_UTL_METER_DAY32</v>
      </c>
      <c r="L40" s="7" t="s">
        <v>1001</v>
      </c>
    </row>
    <row r="41" spans="1:12">
      <c r="A41" s="15" t="s">
        <v>1085</v>
      </c>
      <c r="B41" s="16" t="str">
        <f>_xlfn.XLOOKUP(ELEC[[#This Row],[BLDG '#]],Properties[Property],Properties[Description],"",0)</f>
        <v>DIRAC SCIENCE LIBRARY</v>
      </c>
      <c r="C41" s="6" t="s">
        <v>1092</v>
      </c>
      <c r="D41" s="7" t="s">
        <v>1001</v>
      </c>
      <c r="E41" s="7" t="s">
        <v>374</v>
      </c>
      <c r="F41" s="7" t="s">
        <v>16</v>
      </c>
      <c r="G41" s="7" t="s">
        <v>1093</v>
      </c>
      <c r="H41" s="27" t="s">
        <v>1094</v>
      </c>
      <c r="I41" s="21"/>
      <c r="J41" s="7" t="s">
        <v>997</v>
      </c>
      <c r="K41" s="20" t="str">
        <f>IF(ELEC[[#This Row],[NEED ALIAS? (Y/N)]]="Y",_xlfn.TEXTJOIN("",TRUE,ELEC[[#This Row],[METER ID]],"_","UTL_METER","_","DAY32"),"")</f>
        <v/>
      </c>
      <c r="L41" s="7"/>
    </row>
    <row r="42" spans="1:12">
      <c r="A42" s="15" t="s">
        <v>1095</v>
      </c>
      <c r="B42" s="16" t="str">
        <f>_xlfn.XLOOKUP(ELEC[[#This Row],[BLDG '#]],Properties[Property],Properties[Description],"",0)</f>
        <v>ROVETTA BUILDING A</v>
      </c>
      <c r="C42" s="6" t="s">
        <v>1096</v>
      </c>
      <c r="D42" s="7" t="s">
        <v>1001</v>
      </c>
      <c r="E42" s="7" t="s">
        <v>378</v>
      </c>
      <c r="F42" s="7" t="s">
        <v>1004</v>
      </c>
      <c r="G42" s="7" t="s">
        <v>999</v>
      </c>
      <c r="H42" s="27" t="s">
        <v>1097</v>
      </c>
      <c r="I42" s="21"/>
      <c r="J42" s="7" t="s">
        <v>1001</v>
      </c>
      <c r="K42" s="20" t="str">
        <f>IF(ELEC[[#This Row],[NEED ALIAS? (Y/N)]]="Y",_xlfn.TEXTJOIN("",TRUE,ELEC[[#This Row],[METER ID]],"_","UTL_METER","_","DAY32"),"")</f>
        <v>E0023_UTL_METER_DAY32</v>
      </c>
      <c r="L42" s="7" t="s">
        <v>1001</v>
      </c>
    </row>
    <row r="43" spans="1:12">
      <c r="A43" s="15" t="s">
        <v>1098</v>
      </c>
      <c r="B43" s="16" t="str">
        <f>_xlfn.XLOOKUP(ELEC[[#This Row],[BLDG '#]],Properties[Property],Properties[Description],"",0)</f>
        <v>MONTGOMERY</v>
      </c>
      <c r="C43" s="6" t="s">
        <v>1099</v>
      </c>
      <c r="D43" s="7" t="s">
        <v>1001</v>
      </c>
      <c r="E43" s="7" t="s">
        <v>380</v>
      </c>
      <c r="F43" s="7" t="s">
        <v>1004</v>
      </c>
      <c r="G43" s="7" t="s">
        <v>999</v>
      </c>
      <c r="H43" s="27" t="s">
        <v>1100</v>
      </c>
      <c r="I43" s="21"/>
      <c r="J43" s="7" t="s">
        <v>1001</v>
      </c>
      <c r="K43" s="20" t="str">
        <f>IF(ELEC[[#This Row],[NEED ALIAS? (Y/N)]]="Y",_xlfn.TEXTJOIN("",TRUE,ELEC[[#This Row],[METER ID]],"_","UTL_METER","_","DAY32"),"")</f>
        <v>E0025_UTL_METER_DAY32</v>
      </c>
      <c r="L43" s="7" t="s">
        <v>1001</v>
      </c>
    </row>
    <row r="44" spans="1:12">
      <c r="A44" s="15" t="s">
        <v>1101</v>
      </c>
      <c r="B44" s="16" t="str">
        <f>_xlfn.XLOOKUP(ELEC[[#This Row],[BLDG '#]],Properties[Property],Properties[Description],"",0)</f>
        <v>LEACH CENTER</v>
      </c>
      <c r="C44" s="6" t="s">
        <v>1102</v>
      </c>
      <c r="D44" s="7" t="s">
        <v>1001</v>
      </c>
      <c r="E44" s="7" t="s">
        <v>382</v>
      </c>
      <c r="F44" s="7" t="s">
        <v>1004</v>
      </c>
      <c r="G44" s="7" t="s">
        <v>999</v>
      </c>
      <c r="H44" s="27" t="s">
        <v>1103</v>
      </c>
      <c r="I44" s="21"/>
      <c r="J44" s="7" t="s">
        <v>1001</v>
      </c>
      <c r="K44" s="20" t="str">
        <f>IF(ELEC[[#This Row],[NEED ALIAS? (Y/N)]]="Y",_xlfn.TEXTJOIN("",TRUE,ELEC[[#This Row],[METER ID]],"_","UTL_METER","_","DAY32"),"")</f>
        <v>E0026_UTL_METER_DAY32</v>
      </c>
      <c r="L44" s="7" t="s">
        <v>1001</v>
      </c>
    </row>
    <row r="45" spans="1:12">
      <c r="A45" s="15" t="s">
        <v>1104</v>
      </c>
      <c r="B45" s="16" t="str">
        <f>_xlfn.XLOOKUP(ELEC[[#This Row],[BLDG '#]],Properties[Property],Properties[Description],"",0)</f>
        <v>THAGARD BUILDING</v>
      </c>
      <c r="C45" s="6" t="s">
        <v>1105</v>
      </c>
      <c r="D45" s="7" t="s">
        <v>1001</v>
      </c>
      <c r="E45" s="7" t="s">
        <v>384</v>
      </c>
      <c r="F45" s="7" t="s">
        <v>1004</v>
      </c>
      <c r="G45" s="7" t="s">
        <v>999</v>
      </c>
      <c r="H45" s="27" t="s">
        <v>1106</v>
      </c>
      <c r="I45" s="21"/>
      <c r="J45" s="7" t="s">
        <v>1001</v>
      </c>
      <c r="K45" s="20" t="str">
        <f>IF(ELEC[[#This Row],[NEED ALIAS? (Y/N)]]="Y",_xlfn.TEXTJOIN("",TRUE,ELEC[[#This Row],[METER ID]],"_","UTL_METER","_","DAY32"),"")</f>
        <v>E0028_UTL_METER_DAY32</v>
      </c>
      <c r="L45" s="7" t="s">
        <v>1001</v>
      </c>
    </row>
    <row r="46" spans="1:12">
      <c r="A46" s="15" t="s">
        <v>1107</v>
      </c>
      <c r="B46" s="16" t="str">
        <f>_xlfn.XLOOKUP(ELEC[[#This Row],[BLDG '#]],Properties[Property],Properties[Description],"",0)</f>
        <v>COLLEGE OF LAW - B.K. ROBERTS HALL</v>
      </c>
      <c r="C46" s="6" t="s">
        <v>1108</v>
      </c>
      <c r="D46" s="7" t="s">
        <v>1001</v>
      </c>
      <c r="E46" s="7" t="s">
        <v>391</v>
      </c>
      <c r="F46" s="7" t="s">
        <v>1004</v>
      </c>
      <c r="G46" s="7" t="s">
        <v>999</v>
      </c>
      <c r="H46" s="27" t="s">
        <v>1109</v>
      </c>
      <c r="I46" s="21"/>
      <c r="J46" s="7" t="s">
        <v>1001</v>
      </c>
      <c r="K46" s="20" t="str">
        <f>IF(ELEC[[#This Row],[NEED ALIAS? (Y/N)]]="Y",_xlfn.TEXTJOIN("",TRUE,ELEC[[#This Row],[METER ID]],"_","UTL_METER","_","DAY32"),"")</f>
        <v>E0032_UTL_METER_DAY32</v>
      </c>
      <c r="L46" s="7" t="s">
        <v>1001</v>
      </c>
    </row>
    <row r="47" spans="1:12">
      <c r="A47" s="15" t="s">
        <v>1110</v>
      </c>
      <c r="B47" s="16" t="str">
        <f>_xlfn.XLOOKUP(ELEC[[#This Row],[BLDG '#]],Properties[Property],Properties[Description],"",0)</f>
        <v>HOFFMAN TEACHING LAB</v>
      </c>
      <c r="C47" s="6" t="s">
        <v>1111</v>
      </c>
      <c r="D47" s="7" t="s">
        <v>1001</v>
      </c>
      <c r="E47" s="7" t="s">
        <v>396</v>
      </c>
      <c r="F47" s="7" t="s">
        <v>1010</v>
      </c>
      <c r="G47" s="7" t="s">
        <v>999</v>
      </c>
      <c r="H47" s="27" t="s">
        <v>1112</v>
      </c>
      <c r="I47" s="21"/>
      <c r="J47" s="7" t="s">
        <v>1001</v>
      </c>
      <c r="K47" s="20" t="str">
        <f>IF(ELEC[[#This Row],[NEED ALIAS? (Y/N)]]="Y",_xlfn.TEXTJOIN("",TRUE,ELEC[[#This Row],[METER ID]],"_","UTL_METER","_","DAY32"),"")</f>
        <v>E0035_UTL_METER_DAY32</v>
      </c>
      <c r="L47" s="7" t="s">
        <v>1001</v>
      </c>
    </row>
    <row r="48" spans="1:12">
      <c r="A48" s="15" t="s">
        <v>1113</v>
      </c>
      <c r="B48" s="16" t="str">
        <f>_xlfn.XLOOKUP(ELEC[[#This Row],[BLDG '#]],Properties[Property],Properties[Description],"",0)</f>
        <v>ROGERS BUILDING (OSB)</v>
      </c>
      <c r="C48" s="6" t="s">
        <v>1114</v>
      </c>
      <c r="D48" s="7" t="s">
        <v>1001</v>
      </c>
      <c r="E48" s="7" t="s">
        <v>399</v>
      </c>
      <c r="F48" s="7" t="s">
        <v>1013</v>
      </c>
      <c r="G48" s="7" t="s">
        <v>999</v>
      </c>
      <c r="H48" s="27" t="s">
        <v>1115</v>
      </c>
      <c r="I48" s="21"/>
      <c r="J48" s="7" t="s">
        <v>1001</v>
      </c>
      <c r="K48" s="20" t="str">
        <f>IF(ELEC[[#This Row],[NEED ALIAS? (Y/N)]]="Y",_xlfn.TEXTJOIN("",TRUE,ELEC[[#This Row],[METER ID]],"_","UTL_METER","_","DAY32"),"")</f>
        <v>E0036_UTL_METER_DAY32</v>
      </c>
      <c r="L48" s="7" t="s">
        <v>1001</v>
      </c>
    </row>
    <row r="49" spans="1:12">
      <c r="A49" s="15" t="s">
        <v>1116</v>
      </c>
      <c r="B49" s="16" t="str">
        <f>_xlfn.XLOOKUP(ELEC[[#This Row],[BLDG '#]],Properties[Property],Properties[Description],"",0)</f>
        <v>FISHER LECTURE HALL</v>
      </c>
      <c r="C49" s="6" t="s">
        <v>1117</v>
      </c>
      <c r="D49" s="7" t="s">
        <v>1001</v>
      </c>
      <c r="E49" s="7" t="s">
        <v>401</v>
      </c>
      <c r="F49" s="7" t="s">
        <v>1013</v>
      </c>
      <c r="G49" s="7" t="s">
        <v>999</v>
      </c>
      <c r="H49" s="20" t="s">
        <v>1118</v>
      </c>
      <c r="I49" s="21"/>
      <c r="J49" s="7" t="s">
        <v>1001</v>
      </c>
      <c r="K49" s="20" t="str">
        <f>IF(ELEC[[#This Row],[NEED ALIAS? (Y/N)]]="Y",_xlfn.TEXTJOIN("",TRUE,ELEC[[#This Row],[METER ID]],"_","UTL_METER","_","DAY32"),"")</f>
        <v>E0037_UTL_METER_DAY32</v>
      </c>
      <c r="L49" s="7" t="s">
        <v>1001</v>
      </c>
    </row>
    <row r="50" spans="1:12">
      <c r="A50" s="15" t="s">
        <v>1119</v>
      </c>
      <c r="B50" s="16" t="str">
        <f>_xlfn.XLOOKUP(ELEC[[#This Row],[BLDG '#]],Properties[Property],Properties[Description],"",0)</f>
        <v>DITTMER CHEMISTRY LAB</v>
      </c>
      <c r="C50" s="6" t="s">
        <v>1120</v>
      </c>
      <c r="D50" s="7" t="s">
        <v>1001</v>
      </c>
      <c r="E50" s="7" t="s">
        <v>403</v>
      </c>
      <c r="F50" s="7" t="s">
        <v>1004</v>
      </c>
      <c r="G50" s="7" t="s">
        <v>999</v>
      </c>
      <c r="H50" s="27" t="s">
        <v>1121</v>
      </c>
      <c r="I50" s="21"/>
      <c r="J50" s="7" t="s">
        <v>1001</v>
      </c>
      <c r="K50" s="20" t="str">
        <f>IF(ELEC[[#This Row],[NEED ALIAS? (Y/N)]]="Y",_xlfn.TEXTJOIN("",TRUE,ELEC[[#This Row],[METER ID]],"_","UTL_METER","_","DAY32"),"")</f>
        <v>E0038_UTL_METER_DAY32</v>
      </c>
      <c r="L50" s="7" t="s">
        <v>1001</v>
      </c>
    </row>
    <row r="51" spans="1:12">
      <c r="A51" s="15" t="s">
        <v>1119</v>
      </c>
      <c r="B51" s="16" t="str">
        <f>_xlfn.XLOOKUP(ELEC[[#This Row],[BLDG '#]],Properties[Property],Properties[Description],"",0)</f>
        <v>DITTMER CHEMISTRY LAB</v>
      </c>
      <c r="C51" s="6" t="s">
        <v>1122</v>
      </c>
      <c r="D51" s="7" t="s">
        <v>1001</v>
      </c>
      <c r="E51" s="7" t="s">
        <v>405</v>
      </c>
      <c r="F51" s="7" t="s">
        <v>1004</v>
      </c>
      <c r="G51" s="7" t="s">
        <v>999</v>
      </c>
      <c r="H51" s="27" t="s">
        <v>1123</v>
      </c>
      <c r="I51" s="21"/>
      <c r="J51" s="7" t="s">
        <v>1001</v>
      </c>
      <c r="K51" s="20" t="str">
        <f>IF(ELEC[[#This Row],[NEED ALIAS? (Y/N)]]="Y",_xlfn.TEXTJOIN("",TRUE,ELEC[[#This Row],[METER ID]],"_","UTL_METER","_","DAY32"),"")</f>
        <v>E0038A_UTL_METER_DAY32</v>
      </c>
      <c r="L51" s="7" t="s">
        <v>1001</v>
      </c>
    </row>
    <row r="52" spans="1:12">
      <c r="A52" s="15" t="s">
        <v>1124</v>
      </c>
      <c r="B52" s="16" t="str">
        <f>_xlfn.XLOOKUP(ELEC[[#This Row],[BLDG '#]],Properties[Property],Properties[Description],"",0)</f>
        <v>BIOLOGY UNIT I</v>
      </c>
      <c r="C52" s="6" t="s">
        <v>1125</v>
      </c>
      <c r="D52" s="7" t="s">
        <v>1001</v>
      </c>
      <c r="E52" s="7" t="s">
        <v>407</v>
      </c>
      <c r="F52" s="7" t="s">
        <v>1004</v>
      </c>
      <c r="G52" s="7" t="s">
        <v>999</v>
      </c>
      <c r="H52" s="27" t="s">
        <v>1126</v>
      </c>
      <c r="I52" s="21"/>
      <c r="J52" s="7" t="s">
        <v>1001</v>
      </c>
      <c r="K52" s="20" t="str">
        <f>IF(ELEC[[#This Row],[NEED ALIAS? (Y/N)]]="Y",_xlfn.TEXTJOIN("",TRUE,ELEC[[#This Row],[METER ID]],"_","UTL_METER","_","DAY32"),"")</f>
        <v>E0039_UTL_METER_DAY32</v>
      </c>
      <c r="L52" s="7" t="s">
        <v>1001</v>
      </c>
    </row>
    <row r="53" spans="1:12">
      <c r="A53" s="15" t="s">
        <v>1127</v>
      </c>
      <c r="B53" s="16" t="str">
        <f>_xlfn.XLOOKUP(ELEC[[#This Row],[BLDG '#]],Properties[Property],Properties[Description],"",0)</f>
        <v>DUXBURY HALL</v>
      </c>
      <c r="C53" s="6" t="s">
        <v>1128</v>
      </c>
      <c r="D53" s="7" t="s">
        <v>1001</v>
      </c>
      <c r="E53" s="7" t="s">
        <v>409</v>
      </c>
      <c r="F53" s="7" t="s">
        <v>1004</v>
      </c>
      <c r="G53" s="7" t="s">
        <v>999</v>
      </c>
      <c r="H53" s="27" t="s">
        <v>1129</v>
      </c>
      <c r="I53" s="21"/>
      <c r="J53" s="7" t="s">
        <v>1001</v>
      </c>
      <c r="K53" s="20" t="str">
        <f>IF(ELEC[[#This Row],[NEED ALIAS? (Y/N)]]="Y",_xlfn.TEXTJOIN("",TRUE,ELEC[[#This Row],[METER ID]],"_","UTL_METER","_","DAY32"),"")</f>
        <v>E0040_UTL_METER_DAY32</v>
      </c>
      <c r="L53" s="7" t="s">
        <v>1001</v>
      </c>
    </row>
    <row r="54" spans="1:12">
      <c r="A54" s="15" t="s">
        <v>1130</v>
      </c>
      <c r="B54" s="16" t="str">
        <f>_xlfn.XLOOKUP(ELEC[[#This Row],[BLDG '#]],Properties[Property],Properties[Description],"",0)</f>
        <v>KEEN BUILDING</v>
      </c>
      <c r="C54" s="6" t="s">
        <v>1131</v>
      </c>
      <c r="D54" s="7" t="s">
        <v>1001</v>
      </c>
      <c r="E54" s="7" t="s">
        <v>411</v>
      </c>
      <c r="F54" s="7" t="s">
        <v>1004</v>
      </c>
      <c r="G54" s="7" t="s">
        <v>999</v>
      </c>
      <c r="H54" s="27" t="s">
        <v>1132</v>
      </c>
      <c r="I54" s="21"/>
      <c r="J54" s="7" t="s">
        <v>1001</v>
      </c>
      <c r="K54" s="20" t="str">
        <f>IF(ELEC[[#This Row],[NEED ALIAS? (Y/N)]]="Y",_xlfn.TEXTJOIN("",TRUE,ELEC[[#This Row],[METER ID]],"_","UTL_METER","_","DAY32"),"")</f>
        <v>E0041_UTL_METER_DAY32</v>
      </c>
      <c r="L54" s="7" t="s">
        <v>1001</v>
      </c>
    </row>
    <row r="55" spans="1:12">
      <c r="A55" s="15" t="s">
        <v>1133</v>
      </c>
      <c r="B55" s="16" t="str">
        <f>_xlfn.XLOOKUP(ELEC[[#This Row],[BLDG '#]],Properties[Property],Properties[Description],"",0)</f>
        <v>COLLINS RESEARCH BUILDING</v>
      </c>
      <c r="C55" s="6" t="s">
        <v>1134</v>
      </c>
      <c r="D55" s="7" t="s">
        <v>1001</v>
      </c>
      <c r="E55" s="7" t="s">
        <v>413</v>
      </c>
      <c r="F55" s="7" t="s">
        <v>1004</v>
      </c>
      <c r="G55" s="7" t="s">
        <v>999</v>
      </c>
      <c r="H55" s="27" t="s">
        <v>1135</v>
      </c>
      <c r="I55" s="21"/>
      <c r="J55" s="7" t="s">
        <v>1001</v>
      </c>
      <c r="K55" s="20" t="str">
        <f>IF(ELEC[[#This Row],[NEED ALIAS? (Y/N)]]="Y",_xlfn.TEXTJOIN("",TRUE,ELEC[[#This Row],[METER ID]],"_","UTL_METER","_","DAY32"),"")</f>
        <v>E0042_UTL_METER_DAY32</v>
      </c>
      <c r="L55" s="7" t="s">
        <v>1001</v>
      </c>
    </row>
    <row r="56" spans="1:12">
      <c r="A56" s="15" t="s">
        <v>1133</v>
      </c>
      <c r="B56" s="16" t="str">
        <f>_xlfn.XLOOKUP(ELEC[[#This Row],[BLDG '#]],Properties[Property],Properties[Description],"",0)</f>
        <v>COLLINS RESEARCH BUILDING</v>
      </c>
      <c r="C56" s="6" t="s">
        <v>1136</v>
      </c>
      <c r="D56" s="7" t="s">
        <v>1001</v>
      </c>
      <c r="E56" s="7" t="s">
        <v>415</v>
      </c>
      <c r="F56" s="7" t="s">
        <v>1004</v>
      </c>
      <c r="G56" s="7" t="s">
        <v>999</v>
      </c>
      <c r="H56" s="27" t="s">
        <v>1137</v>
      </c>
      <c r="I56" s="21"/>
      <c r="J56" s="7" t="s">
        <v>1001</v>
      </c>
      <c r="K56" s="20" t="str">
        <f>IF(ELEC[[#This Row],[NEED ALIAS? (Y/N)]]="Y",_xlfn.TEXTJOIN("",TRUE,ELEC[[#This Row],[METER ID]],"_","UTL_METER","_","DAY32"),"")</f>
        <v>E0042A_UTL_METER_DAY32</v>
      </c>
      <c r="L56" s="7" t="s">
        <v>1001</v>
      </c>
    </row>
    <row r="57" spans="1:12">
      <c r="A57" s="15" t="s">
        <v>1138</v>
      </c>
      <c r="B57" s="16" t="str">
        <f>_xlfn.XLOOKUP(ELEC[[#This Row],[BLDG '#]],Properties[Property],Properties[Description],"",0)</f>
        <v>ROGERS HALL</v>
      </c>
      <c r="C57" s="6" t="s">
        <v>1139</v>
      </c>
      <c r="D57" s="7" t="s">
        <v>1001</v>
      </c>
      <c r="E57" s="7" t="s">
        <v>417</v>
      </c>
      <c r="F57" s="7" t="s">
        <v>1004</v>
      </c>
      <c r="G57" s="7" t="s">
        <v>999</v>
      </c>
      <c r="H57" s="27" t="s">
        <v>1140</v>
      </c>
      <c r="I57" s="21"/>
      <c r="J57" s="7" t="s">
        <v>1001</v>
      </c>
      <c r="K57" s="20" t="str">
        <f>IF(ELEC[[#This Row],[NEED ALIAS? (Y/N)]]="Y",_xlfn.TEXTJOIN("",TRUE,ELEC[[#This Row],[METER ID]],"_","UTL_METER","_","DAY32"),"")</f>
        <v>E0044_UTL_METER_DAY32</v>
      </c>
      <c r="L57" s="7" t="s">
        <v>1001</v>
      </c>
    </row>
    <row r="58" spans="1:12">
      <c r="A58" s="15" t="s">
        <v>1141</v>
      </c>
      <c r="B58" s="16" t="str">
        <f>_xlfn.XLOOKUP(ELEC[[#This Row],[BLDG '#]],Properties[Property],Properties[Description],"",0)</f>
        <v>RICHARDS BUILDING</v>
      </c>
      <c r="C58" s="6" t="s">
        <v>1142</v>
      </c>
      <c r="D58" s="7" t="s">
        <v>1001</v>
      </c>
      <c r="E58" s="7" t="s">
        <v>419</v>
      </c>
      <c r="F58" s="7" t="s">
        <v>1004</v>
      </c>
      <c r="G58" s="7" t="s">
        <v>999</v>
      </c>
      <c r="H58" s="27" t="s">
        <v>1143</v>
      </c>
      <c r="I58" s="21"/>
      <c r="J58" s="7" t="s">
        <v>1001</v>
      </c>
      <c r="K58" s="20" t="str">
        <f>IF(ELEC[[#This Row],[NEED ALIAS? (Y/N)]]="Y",_xlfn.TEXTJOIN("",TRUE,ELEC[[#This Row],[METER ID]],"_","UTL_METER","_","DAY32"),"")</f>
        <v>E0045_UTL_METER_DAY32</v>
      </c>
      <c r="L58" s="7" t="s">
        <v>1001</v>
      </c>
    </row>
    <row r="59" spans="1:12">
      <c r="A59" s="15" t="s">
        <v>1144</v>
      </c>
      <c r="B59" s="16" t="str">
        <f>_xlfn.XLOOKUP(ELEC[[#This Row],[BLDG '#]],Properties[Property],Properties[Description],"",0)</f>
        <v>SALLEY HALL</v>
      </c>
      <c r="C59" s="6" t="s">
        <v>1145</v>
      </c>
      <c r="D59" s="7" t="s">
        <v>1001</v>
      </c>
      <c r="E59" s="7" t="s">
        <v>421</v>
      </c>
      <c r="F59" s="7" t="s">
        <v>1004</v>
      </c>
      <c r="G59" s="7" t="s">
        <v>999</v>
      </c>
      <c r="H59" s="27" t="s">
        <v>1146</v>
      </c>
      <c r="I59" s="21"/>
      <c r="J59" s="7" t="s">
        <v>1001</v>
      </c>
      <c r="K59" s="20" t="str">
        <f>IF(ELEC[[#This Row],[NEED ALIAS? (Y/N)]]="Y",_xlfn.TEXTJOIN("",TRUE,ELEC[[#This Row],[METER ID]],"_","UTL_METER","_","DAY32"),"")</f>
        <v>E0046_UTL_METER_DAY32</v>
      </c>
      <c r="L59" s="7" t="s">
        <v>1001</v>
      </c>
    </row>
    <row r="60" spans="1:12">
      <c r="A60" s="15" t="s">
        <v>1147</v>
      </c>
      <c r="B60" s="16" t="str">
        <f>_xlfn.XLOOKUP(ELEC[[#This Row],[BLDG '#]],Properties[Property],Properties[Description],"",0)</f>
        <v>COLLEGE OF LAW - RESEARCH CENTER (LIBRARY)</v>
      </c>
      <c r="C60" s="6" t="s">
        <v>1148</v>
      </c>
      <c r="D60" s="7" t="s">
        <v>1001</v>
      </c>
      <c r="E60" s="7" t="s">
        <v>423</v>
      </c>
      <c r="F60" s="7" t="s">
        <v>1004</v>
      </c>
      <c r="G60" s="7" t="s">
        <v>999</v>
      </c>
      <c r="H60" s="27" t="s">
        <v>1149</v>
      </c>
      <c r="I60" s="21"/>
      <c r="J60" s="7" t="s">
        <v>1001</v>
      </c>
      <c r="K60" s="20" t="str">
        <f>IF(ELEC[[#This Row],[NEED ALIAS? (Y/N)]]="Y",_xlfn.TEXTJOIN("",TRUE,ELEC[[#This Row],[METER ID]],"_","UTL_METER","_","DAY32"),"")</f>
        <v>E0047_UTL_METER_DAY32</v>
      </c>
      <c r="L60" s="7" t="s">
        <v>1001</v>
      </c>
    </row>
    <row r="61" spans="1:12">
      <c r="A61" s="15" t="s">
        <v>1150</v>
      </c>
      <c r="B61" s="16" t="str">
        <f>_xlfn.XLOOKUP(ELEC[[#This Row],[BLDG '#]],Properties[Property],Properties[Description],"",0)</f>
        <v>STONE BUILDING</v>
      </c>
      <c r="C61" s="6" t="s">
        <v>1151</v>
      </c>
      <c r="D61" s="7" t="s">
        <v>1001</v>
      </c>
      <c r="E61" s="7" t="s">
        <v>425</v>
      </c>
      <c r="F61" s="7" t="s">
        <v>1004</v>
      </c>
      <c r="G61" s="7" t="s">
        <v>999</v>
      </c>
      <c r="H61" s="27" t="s">
        <v>1152</v>
      </c>
      <c r="I61" s="21"/>
      <c r="J61" s="7" t="s">
        <v>1001</v>
      </c>
      <c r="K61" s="20" t="str">
        <f>IF(ELEC[[#This Row],[NEED ALIAS? (Y/N)]]="Y",_xlfn.TEXTJOIN("",TRUE,ELEC[[#This Row],[METER ID]],"_","UTL_METER","_","DAY32"),"")</f>
        <v>E0050_UTL_METER_DAY32</v>
      </c>
      <c r="L61" s="7" t="s">
        <v>1001</v>
      </c>
    </row>
    <row r="62" spans="1:12">
      <c r="A62" s="15" t="s">
        <v>1153</v>
      </c>
      <c r="B62" s="16" t="str">
        <f>_xlfn.XLOOKUP(ELEC[[#This Row],[BLDG '#]],Properties[Property],Properties[Description],"",0)</f>
        <v>ROVETTA BUILDING B</v>
      </c>
      <c r="C62" s="6" t="s">
        <v>1154</v>
      </c>
      <c r="D62" s="7" t="s">
        <v>1001</v>
      </c>
      <c r="E62" s="7" t="s">
        <v>427</v>
      </c>
      <c r="F62" s="7" t="s">
        <v>1004</v>
      </c>
      <c r="G62" s="7" t="s">
        <v>999</v>
      </c>
      <c r="H62" s="27" t="s">
        <v>1155</v>
      </c>
      <c r="I62" s="21"/>
      <c r="J62" s="7" t="s">
        <v>1001</v>
      </c>
      <c r="K62" s="20" t="str">
        <f>IF(ELEC[[#This Row],[NEED ALIAS? (Y/N)]]="Y",_xlfn.TEXTJOIN("",TRUE,ELEC[[#This Row],[METER ID]],"_","UTL_METER","_","DAY32"),"")</f>
        <v>E0052_UTL_METER_DAY32</v>
      </c>
      <c r="L62" s="7" t="s">
        <v>1001</v>
      </c>
    </row>
    <row r="63" spans="1:12">
      <c r="A63" s="15" t="s">
        <v>1156</v>
      </c>
      <c r="B63" s="16" t="str">
        <f>_xlfn.XLOOKUP(ELEC[[#This Row],[BLDG '#]],Properties[Property],Properties[Description],"",0)</f>
        <v>HOUSEWRIGHT MUSIC BUILDING</v>
      </c>
      <c r="C63" s="6" t="s">
        <v>1157</v>
      </c>
      <c r="D63" s="7" t="s">
        <v>1001</v>
      </c>
      <c r="E63" s="7" t="s">
        <v>429</v>
      </c>
      <c r="F63" s="7" t="s">
        <v>1004</v>
      </c>
      <c r="G63" s="7" t="s">
        <v>999</v>
      </c>
      <c r="H63" s="27" t="s">
        <v>1158</v>
      </c>
      <c r="I63" s="21"/>
      <c r="J63" s="7" t="s">
        <v>1001</v>
      </c>
      <c r="K63" s="20" t="str">
        <f>IF(ELEC[[#This Row],[NEED ALIAS? (Y/N)]]="Y",_xlfn.TEXTJOIN("",TRUE,ELEC[[#This Row],[METER ID]],"_","UTL_METER","_","DAY32"),"")</f>
        <v>E0054_UTL_METER_DAY32</v>
      </c>
      <c r="L63" s="7" t="s">
        <v>1001</v>
      </c>
    </row>
    <row r="64" spans="1:12">
      <c r="A64" s="15" t="s">
        <v>1159</v>
      </c>
      <c r="B64" s="16" t="str">
        <f>_xlfn.XLOOKUP(ELEC[[#This Row],[BLDG '#]],Properties[Property],Properties[Description],"",0)</f>
        <v>CAROTHERS HALL</v>
      </c>
      <c r="C64" s="6" t="s">
        <v>1160</v>
      </c>
      <c r="D64" s="7" t="s">
        <v>1001</v>
      </c>
      <c r="E64" s="7" t="s">
        <v>431</v>
      </c>
      <c r="F64" s="7" t="s">
        <v>1004</v>
      </c>
      <c r="G64" s="7" t="s">
        <v>999</v>
      </c>
      <c r="H64" s="27" t="s">
        <v>1161</v>
      </c>
      <c r="I64" s="21"/>
      <c r="J64" s="7" t="s">
        <v>1001</v>
      </c>
      <c r="K64" s="20" t="str">
        <f>IF(ELEC[[#This Row],[NEED ALIAS? (Y/N)]]="Y",_xlfn.TEXTJOIN("",TRUE,ELEC[[#This Row],[METER ID]],"_","UTL_METER","_","DAY32"),"")</f>
        <v>E0055_UTL_METER_DAY32</v>
      </c>
      <c r="L64" s="7" t="s">
        <v>1001</v>
      </c>
    </row>
    <row r="65" spans="1:12">
      <c r="A65" s="15" t="s">
        <v>1162</v>
      </c>
      <c r="B65" s="16" t="str">
        <f>_xlfn.XLOOKUP(ELEC[[#This Row],[BLDG '#]],Properties[Property],Properties[Description],"",0)</f>
        <v>PEPPER BUILDING</v>
      </c>
      <c r="C65" s="6" t="s">
        <v>1163</v>
      </c>
      <c r="D65" s="7" t="s">
        <v>1001</v>
      </c>
      <c r="E65" s="7" t="s">
        <v>433</v>
      </c>
      <c r="F65" s="7" t="s">
        <v>1004</v>
      </c>
      <c r="G65" s="7" t="s">
        <v>999</v>
      </c>
      <c r="H65" s="27" t="s">
        <v>1164</v>
      </c>
      <c r="I65" s="21"/>
      <c r="J65" s="7" t="s">
        <v>1001</v>
      </c>
      <c r="K65" s="20" t="str">
        <f>IF(ELEC[[#This Row],[NEED ALIAS? (Y/N)]]="Y",_xlfn.TEXTJOIN("",TRUE,ELEC[[#This Row],[METER ID]],"_","UTL_METER","_","DAY32"),"")</f>
        <v>E0057_UTL_METER_DAY32</v>
      </c>
      <c r="L65" s="7" t="s">
        <v>1001</v>
      </c>
    </row>
    <row r="66" spans="1:12">
      <c r="A66" s="15" t="s">
        <v>1165</v>
      </c>
      <c r="B66" s="16" t="str">
        <f>_xlfn.XLOOKUP(ELEC[[#This Row],[BLDG '#]],Properties[Property],Properties[Description],"",0)</f>
        <v>PARKING GARAGE #1 - WOODWARD AVE</v>
      </c>
      <c r="C66" s="6" t="s">
        <v>1166</v>
      </c>
      <c r="D66" s="7" t="s">
        <v>997</v>
      </c>
      <c r="E66" s="7" t="s">
        <v>435</v>
      </c>
      <c r="F66" s="7" t="s">
        <v>1010</v>
      </c>
      <c r="G66" s="7" t="s">
        <v>999</v>
      </c>
      <c r="H66" s="27" t="s">
        <v>1167</v>
      </c>
      <c r="I66" s="21"/>
      <c r="J66" s="7" t="s">
        <v>1001</v>
      </c>
      <c r="K66" s="20" t="str">
        <f>IF(ELEC[[#This Row],[NEED ALIAS? (Y/N)]]="Y",_xlfn.TEXTJOIN("",TRUE,ELEC[[#This Row],[METER ID]],"_","UTL_METER","_","DAY32"),"")</f>
        <v>E0070_UTL_METER_DAY32</v>
      </c>
      <c r="L66" s="7" t="s">
        <v>1001</v>
      </c>
    </row>
    <row r="67" spans="1:12">
      <c r="A67" s="15" t="s">
        <v>1165</v>
      </c>
      <c r="B67" s="16" t="str">
        <f>_xlfn.XLOOKUP(ELEC[[#This Row],[BLDG '#]],Properties[Property],Properties[Description],"",0)</f>
        <v>PARKING GARAGE #1 - WOODWARD AVE</v>
      </c>
      <c r="C67" s="6" t="s">
        <v>1168</v>
      </c>
      <c r="D67" s="7" t="s">
        <v>1001</v>
      </c>
      <c r="E67" s="7" t="s">
        <v>437</v>
      </c>
      <c r="F67" s="7" t="s">
        <v>16</v>
      </c>
      <c r="G67" s="7" t="s">
        <v>1169</v>
      </c>
      <c r="H67" s="27" t="s">
        <v>1170</v>
      </c>
      <c r="I67" s="21"/>
      <c r="J67" s="7" t="s">
        <v>997</v>
      </c>
      <c r="K67" s="20" t="str">
        <f>IF(ELEC[[#This Row],[NEED ALIAS? (Y/N)]]="Y",_xlfn.TEXTJOIN("",TRUE,ELEC[[#This Row],[METER ID]],"_","UTL_METER","_","DAY32"),"")</f>
        <v/>
      </c>
      <c r="L67" s="7"/>
    </row>
    <row r="68" spans="1:12">
      <c r="A68" s="15" t="s">
        <v>1165</v>
      </c>
      <c r="B68" s="16" t="str">
        <f>_xlfn.XLOOKUP(ELEC[[#This Row],[BLDG '#]],Properties[Property],Properties[Description],"",0)</f>
        <v>PARKING GARAGE #1 - WOODWARD AVE</v>
      </c>
      <c r="C68" s="6" t="s">
        <v>1171</v>
      </c>
      <c r="D68" s="7" t="s">
        <v>1001</v>
      </c>
      <c r="E68" s="7" t="s">
        <v>439</v>
      </c>
      <c r="F68" s="7" t="s">
        <v>1013</v>
      </c>
      <c r="G68" s="7" t="s">
        <v>999</v>
      </c>
      <c r="H68" s="27" t="s">
        <v>1172</v>
      </c>
      <c r="I68" s="21"/>
      <c r="J68" s="7" t="s">
        <v>1001</v>
      </c>
      <c r="K68" s="20" t="str">
        <f>IF(ELEC[[#This Row],[NEED ALIAS? (Y/N)]]="Y",_xlfn.TEXTJOIN("",TRUE,ELEC[[#This Row],[METER ID]],"_","UTL_METER","_","DAY32"),"")</f>
        <v>E0070B_UTL_METER_DAY32</v>
      </c>
      <c r="L68" s="7" t="s">
        <v>1001</v>
      </c>
    </row>
    <row r="69" spans="1:12">
      <c r="A69" s="15" t="s">
        <v>1165</v>
      </c>
      <c r="B69" s="16" t="str">
        <f>_xlfn.XLOOKUP(ELEC[[#This Row],[BLDG '#]],Properties[Property],Properties[Description],"",0)</f>
        <v>PARKING GARAGE #1 - WOODWARD AVE</v>
      </c>
      <c r="C69" s="6" t="s">
        <v>1173</v>
      </c>
      <c r="D69" s="7" t="s">
        <v>1001</v>
      </c>
      <c r="E69" s="7" t="s">
        <v>442</v>
      </c>
      <c r="F69" s="7" t="s">
        <v>1013</v>
      </c>
      <c r="G69" s="7" t="s">
        <v>999</v>
      </c>
      <c r="H69" s="27" t="s">
        <v>1174</v>
      </c>
      <c r="I69" s="21"/>
      <c r="J69" s="7" t="s">
        <v>1001</v>
      </c>
      <c r="K69" s="20" t="str">
        <f>IF(ELEC[[#This Row],[NEED ALIAS? (Y/N)]]="Y",_xlfn.TEXTJOIN("",TRUE,ELEC[[#This Row],[METER ID]],"_","UTL_METER","_","DAY32"),"")</f>
        <v>E0070D_UTL_METER_DAY32</v>
      </c>
      <c r="L69" s="7" t="s">
        <v>1001</v>
      </c>
    </row>
    <row r="70" spans="1:12">
      <c r="A70" s="15" t="s">
        <v>1165</v>
      </c>
      <c r="B70" s="16" t="str">
        <f>_xlfn.XLOOKUP(ELEC[[#This Row],[BLDG '#]],Properties[Property],Properties[Description],"",0)</f>
        <v>PARKING GARAGE #1 - WOODWARD AVE</v>
      </c>
      <c r="C70" s="6" t="s">
        <v>1175</v>
      </c>
      <c r="D70" s="7" t="s">
        <v>1001</v>
      </c>
      <c r="E70" s="7" t="s">
        <v>445</v>
      </c>
      <c r="F70" s="7" t="s">
        <v>1013</v>
      </c>
      <c r="G70" s="7" t="s">
        <v>999</v>
      </c>
      <c r="H70" s="27" t="s">
        <v>1176</v>
      </c>
      <c r="I70" s="21"/>
      <c r="J70" s="7" t="s">
        <v>1001</v>
      </c>
      <c r="K70" s="20" t="str">
        <f>IF(ELEC[[#This Row],[NEED ALIAS? (Y/N)]]="Y",_xlfn.TEXTJOIN("",TRUE,ELEC[[#This Row],[METER ID]],"_","UTL_METER","_","DAY32"),"")</f>
        <v>E0070E_UTL_METER_DAY32</v>
      </c>
      <c r="L70" s="7" t="s">
        <v>1001</v>
      </c>
    </row>
    <row r="71" spans="1:12">
      <c r="A71" s="15" t="s">
        <v>1177</v>
      </c>
      <c r="B71" s="16" t="str">
        <f>_xlfn.XLOOKUP(ELEC[[#This Row],[BLDG '#]],Properties[Property],Properties[Description],"",0)</f>
        <v>LONGMIRE BUILDING</v>
      </c>
      <c r="C71" s="6" t="s">
        <v>1178</v>
      </c>
      <c r="D71" s="7" t="s">
        <v>1001</v>
      </c>
      <c r="E71" s="7" t="s">
        <v>447</v>
      </c>
      <c r="F71" s="7" t="s">
        <v>1004</v>
      </c>
      <c r="G71" s="7" t="s">
        <v>999</v>
      </c>
      <c r="H71" s="27" t="s">
        <v>1179</v>
      </c>
      <c r="I71" s="21"/>
      <c r="J71" s="7" t="s">
        <v>1001</v>
      </c>
      <c r="K71" s="20" t="str">
        <f>IF(ELEC[[#This Row],[NEED ALIAS? (Y/N)]]="Y",_xlfn.TEXTJOIN("",TRUE,ELEC[[#This Row],[METER ID]],"_","UTL_METER","_","DAY32"),"")</f>
        <v>E0072_UTL_METER_DAY32</v>
      </c>
      <c r="L71" s="7" t="s">
        <v>1001</v>
      </c>
    </row>
    <row r="72" spans="1:12">
      <c r="A72" s="15" t="s">
        <v>1180</v>
      </c>
      <c r="B72" s="16" t="str">
        <f>_xlfn.XLOOKUP(ELEC[[#This Row],[BLDG '#]],Properties[Property],Properties[Description],"",0)</f>
        <v>LANDIS HALL</v>
      </c>
      <c r="C72" s="6" t="s">
        <v>1181</v>
      </c>
      <c r="D72" s="7" t="s">
        <v>997</v>
      </c>
      <c r="E72" s="7" t="s">
        <v>449</v>
      </c>
      <c r="F72" s="7" t="s">
        <v>1010</v>
      </c>
      <c r="G72" s="7" t="s">
        <v>999</v>
      </c>
      <c r="H72" s="27" t="s">
        <v>1182</v>
      </c>
      <c r="I72" s="21"/>
      <c r="J72" s="7" t="s">
        <v>1001</v>
      </c>
      <c r="K72" s="20" t="str">
        <f>IF(ELEC[[#This Row],[NEED ALIAS? (Y/N)]]="Y",_xlfn.TEXTJOIN("",TRUE,ELEC[[#This Row],[METER ID]],"_","UTL_METER","_","DAY32"),"")</f>
        <v>E0074_UTL_METER_DAY32</v>
      </c>
      <c r="L72" s="7" t="s">
        <v>1001</v>
      </c>
    </row>
    <row r="73" spans="1:12">
      <c r="A73" s="15" t="s">
        <v>1180</v>
      </c>
      <c r="B73" s="16" t="str">
        <f>_xlfn.XLOOKUP(ELEC[[#This Row],[BLDG '#]],Properties[Property],Properties[Description],"",0)</f>
        <v>LANDIS HALL</v>
      </c>
      <c r="C73" s="6" t="s">
        <v>1183</v>
      </c>
      <c r="D73" s="7" t="s">
        <v>1001</v>
      </c>
      <c r="E73" s="7" t="s">
        <v>451</v>
      </c>
      <c r="F73" s="7" t="s">
        <v>1013</v>
      </c>
      <c r="G73" s="7" t="s">
        <v>999</v>
      </c>
      <c r="H73" s="27" t="s">
        <v>1184</v>
      </c>
      <c r="I73" s="21"/>
      <c r="J73" s="7" t="s">
        <v>1001</v>
      </c>
      <c r="K73" s="20" t="str">
        <f>IF(ELEC[[#This Row],[NEED ALIAS? (Y/N)]]="Y",_xlfn.TEXTJOIN("",TRUE,ELEC[[#This Row],[METER ID]],"_","UTL_METER","_","DAY32"),"")</f>
        <v>E0074A_UTL_METER_DAY32</v>
      </c>
      <c r="L73" s="7" t="s">
        <v>1001</v>
      </c>
    </row>
    <row r="74" spans="1:12">
      <c r="A74" s="15" t="s">
        <v>1180</v>
      </c>
      <c r="B74" s="16" t="str">
        <f>_xlfn.XLOOKUP(ELEC[[#This Row],[BLDG '#]],Properties[Property],Properties[Description],"",0)</f>
        <v>LANDIS HALL</v>
      </c>
      <c r="C74" s="6" t="s">
        <v>1185</v>
      </c>
      <c r="D74" s="7" t="s">
        <v>1001</v>
      </c>
      <c r="E74" s="7" t="s">
        <v>453</v>
      </c>
      <c r="F74" s="7" t="s">
        <v>16</v>
      </c>
      <c r="G74" s="7" t="s">
        <v>1016</v>
      </c>
      <c r="H74" s="27" t="s">
        <v>1186</v>
      </c>
      <c r="I74" s="21"/>
      <c r="J74" s="7" t="s">
        <v>997</v>
      </c>
      <c r="K74" s="20" t="str">
        <f>IF(ELEC[[#This Row],[NEED ALIAS? (Y/N)]]="Y",_xlfn.TEXTJOIN("",TRUE,ELEC[[#This Row],[METER ID]],"_","UTL_METER","_","DAY32"),"")</f>
        <v/>
      </c>
      <c r="L74" s="7"/>
    </row>
    <row r="75" spans="1:12">
      <c r="A75" s="15" t="s">
        <v>1187</v>
      </c>
      <c r="B75" s="16" t="str">
        <f>_xlfn.XLOOKUP(ELEC[[#This Row],[BLDG '#]],Properties[Property],Properties[Description],"",0)</f>
        <v>MCCOLLUM HALL</v>
      </c>
      <c r="C75" s="6" t="s">
        <v>1188</v>
      </c>
      <c r="D75" s="7" t="s">
        <v>1001</v>
      </c>
      <c r="E75" s="7" t="s">
        <v>455</v>
      </c>
      <c r="F75" s="7" t="s">
        <v>1004</v>
      </c>
      <c r="G75" s="7" t="s">
        <v>999</v>
      </c>
      <c r="H75" s="27" t="s">
        <v>1189</v>
      </c>
      <c r="I75" s="21"/>
      <c r="J75" s="7" t="s">
        <v>1001</v>
      </c>
      <c r="K75" s="20" t="str">
        <f>IF(ELEC[[#This Row],[NEED ALIAS? (Y/N)]]="Y",_xlfn.TEXTJOIN("",TRUE,ELEC[[#This Row],[METER ID]],"_","UTL_METER","_","DAY32"),"")</f>
        <v>E0075_UTL_METER_DAY32</v>
      </c>
      <c r="L75" s="7" t="s">
        <v>1001</v>
      </c>
    </row>
    <row r="76" spans="1:12">
      <c r="A76" s="15" t="s">
        <v>1187</v>
      </c>
      <c r="B76" s="16" t="str">
        <f>_xlfn.XLOOKUP(ELEC[[#This Row],[BLDG '#]],Properties[Property],Properties[Description],"",0)</f>
        <v>MCCOLLUM HALL</v>
      </c>
      <c r="C76" s="6" t="s">
        <v>1190</v>
      </c>
      <c r="D76" s="7" t="s">
        <v>1001</v>
      </c>
      <c r="E76" s="7" t="s">
        <v>457</v>
      </c>
      <c r="F76" s="7" t="s">
        <v>1004</v>
      </c>
      <c r="G76" s="7" t="s">
        <v>999</v>
      </c>
      <c r="H76" s="27" t="s">
        <v>1191</v>
      </c>
      <c r="I76" s="21"/>
      <c r="J76" s="7" t="s">
        <v>1001</v>
      </c>
      <c r="K76" s="20" t="str">
        <f>IF(ELEC[[#This Row],[NEED ALIAS? (Y/N)]]="Y",_xlfn.TEXTJOIN("",TRUE,ELEC[[#This Row],[METER ID]],"_","UTL_METER","_","DAY32"),"")</f>
        <v>E0075B_UTL_METER_DAY32</v>
      </c>
      <c r="L76" s="7" t="s">
        <v>1001</v>
      </c>
    </row>
    <row r="77" spans="1:12">
      <c r="A77" s="15" t="s">
        <v>1187</v>
      </c>
      <c r="B77" s="16" t="str">
        <f>_xlfn.XLOOKUP(ELEC[[#This Row],[BLDG '#]],Properties[Property],Properties[Description],"",0)</f>
        <v>MCCOLLUM HALL</v>
      </c>
      <c r="C77" s="6" t="s">
        <v>1192</v>
      </c>
      <c r="D77" s="7" t="s">
        <v>1001</v>
      </c>
      <c r="E77" s="7" t="s">
        <v>459</v>
      </c>
      <c r="F77" s="7" t="s">
        <v>1004</v>
      </c>
      <c r="G77" s="7" t="s">
        <v>999</v>
      </c>
      <c r="H77" s="27" t="s">
        <v>1193</v>
      </c>
      <c r="I77" s="21"/>
      <c r="J77" s="7" t="s">
        <v>1001</v>
      </c>
      <c r="K77" s="20" t="str">
        <f>IF(ELEC[[#This Row],[NEED ALIAS? (Y/N)]]="Y",_xlfn.TEXTJOIN("",TRUE,ELEC[[#This Row],[METER ID]],"_","UTL_METER","_","DAY32"),"")</f>
        <v>E0075C_UTL_METER_DAY32</v>
      </c>
      <c r="L77" s="7" t="s">
        <v>1001</v>
      </c>
    </row>
    <row r="78" spans="1:12">
      <c r="A78" s="15" t="s">
        <v>1194</v>
      </c>
      <c r="B78" s="16" t="str">
        <f>_xlfn.XLOOKUP(ELEC[[#This Row],[BLDG '#]],Properties[Property],Properties[Description],"",0)</f>
        <v>TANNER HALL</v>
      </c>
      <c r="C78" s="6" t="s">
        <v>1195</v>
      </c>
      <c r="D78" s="7" t="s">
        <v>1001</v>
      </c>
      <c r="E78" s="7" t="s">
        <v>461</v>
      </c>
      <c r="F78" s="7" t="s">
        <v>1004</v>
      </c>
      <c r="G78" s="7" t="s">
        <v>999</v>
      </c>
      <c r="H78" s="27" t="s">
        <v>1196</v>
      </c>
      <c r="I78" s="21"/>
      <c r="J78" s="7" t="s">
        <v>1001</v>
      </c>
      <c r="K78" s="20" t="str">
        <f>IF(ELEC[[#This Row],[NEED ALIAS? (Y/N)]]="Y",_xlfn.TEXTJOIN("",TRUE,ELEC[[#This Row],[METER ID]],"_","UTL_METER","_","DAY32"),"")</f>
        <v>E0076_UTL_METER_DAY32</v>
      </c>
      <c r="L78" s="7" t="s">
        <v>1001</v>
      </c>
    </row>
    <row r="79" spans="1:12">
      <c r="A79" s="15" t="s">
        <v>1197</v>
      </c>
      <c r="B79" s="16" t="str">
        <f>_xlfn.XLOOKUP(ELEC[[#This Row],[BLDG '#]],Properties[Property],Properties[Description],"",0)</f>
        <v>MENDENHALL BUILDING A</v>
      </c>
      <c r="C79" s="6" t="s">
        <v>1198</v>
      </c>
      <c r="D79" s="7" t="s">
        <v>1001</v>
      </c>
      <c r="E79" s="7" t="s">
        <v>463</v>
      </c>
      <c r="F79" s="7" t="s">
        <v>1004</v>
      </c>
      <c r="G79" s="7" t="s">
        <v>999</v>
      </c>
      <c r="H79" s="27" t="s">
        <v>1199</v>
      </c>
      <c r="I79" s="21"/>
      <c r="J79" s="7" t="s">
        <v>1001</v>
      </c>
      <c r="K79" s="20" t="str">
        <f>IF(ELEC[[#This Row],[NEED ALIAS? (Y/N)]]="Y",_xlfn.TEXTJOIN("",TRUE,ELEC[[#This Row],[METER ID]],"_","UTL_METER","_","DAY32"),"")</f>
        <v>E0077_UTL_METER_DAY32</v>
      </c>
      <c r="L79" s="7" t="s">
        <v>1001</v>
      </c>
    </row>
    <row r="80" spans="1:12">
      <c r="A80" s="15" t="s">
        <v>1200</v>
      </c>
      <c r="B80" s="16" t="str">
        <f>_xlfn.XLOOKUP(ELEC[[#This Row],[BLDG '#]],Properties[Property],Properties[Description],"",0)</f>
        <v>SPEICHER TENNIS CENTER</v>
      </c>
      <c r="C80" s="6" t="s">
        <v>1201</v>
      </c>
      <c r="D80" s="7" t="s">
        <v>1001</v>
      </c>
      <c r="E80" s="7" t="s">
        <v>465</v>
      </c>
      <c r="F80" s="7" t="s">
        <v>1004</v>
      </c>
      <c r="G80" s="7" t="s">
        <v>999</v>
      </c>
      <c r="H80" s="27" t="s">
        <v>1202</v>
      </c>
      <c r="I80" s="21"/>
      <c r="J80" s="7" t="s">
        <v>1001</v>
      </c>
      <c r="K80" s="20" t="str">
        <f>IF(ELEC[[#This Row],[NEED ALIAS? (Y/N)]]="Y",_xlfn.TEXTJOIN("",TRUE,ELEC[[#This Row],[METER ID]],"_","UTL_METER","_","DAY32"),"")</f>
        <v>E0079_UTL_METER_DAY32</v>
      </c>
      <c r="L80" s="7" t="s">
        <v>1001</v>
      </c>
    </row>
    <row r="81" spans="1:12">
      <c r="A81" s="15" t="s">
        <v>1203</v>
      </c>
      <c r="B81" s="16" t="str">
        <f>_xlfn.XLOOKUP(ELEC[[#This Row],[BLDG '#]],Properties[Property],Properties[Description],"",0)</f>
        <v>CAWTHON HALL</v>
      </c>
      <c r="C81" s="6" t="s">
        <v>1204</v>
      </c>
      <c r="D81" s="7" t="s">
        <v>1001</v>
      </c>
      <c r="E81" s="7" t="s">
        <v>467</v>
      </c>
      <c r="F81" s="7" t="s">
        <v>1004</v>
      </c>
      <c r="G81" s="7" t="s">
        <v>999</v>
      </c>
      <c r="H81" s="27" t="s">
        <v>1205</v>
      </c>
      <c r="I81" s="21"/>
      <c r="J81" s="7" t="s">
        <v>1001</v>
      </c>
      <c r="K81" s="20" t="str">
        <f>IF(ELEC[[#This Row],[NEED ALIAS? (Y/N)]]="Y",_xlfn.TEXTJOIN("",TRUE,ELEC[[#This Row],[METER ID]],"_","UTL_METER","_","DAY32"),"")</f>
        <v>E0085_UTL_METER_DAY32</v>
      </c>
      <c r="L81" s="7" t="s">
        <v>1001</v>
      </c>
    </row>
    <row r="82" spans="1:12">
      <c r="A82" s="15" t="s">
        <v>1206</v>
      </c>
      <c r="B82" s="16" t="str">
        <f>_xlfn.XLOOKUP(ELEC[[#This Row],[BLDG '#]],Properties[Property],Properties[Description],"",0)</f>
        <v>KUERSTEINER MUSIC BUILDING</v>
      </c>
      <c r="C82" s="6" t="s">
        <v>1207</v>
      </c>
      <c r="D82" s="7" t="s">
        <v>1001</v>
      </c>
      <c r="E82" s="7" t="s">
        <v>469</v>
      </c>
      <c r="F82" s="7" t="s">
        <v>1004</v>
      </c>
      <c r="G82" s="7" t="s">
        <v>999</v>
      </c>
      <c r="H82" s="27" t="s">
        <v>1208</v>
      </c>
      <c r="I82" s="21"/>
      <c r="J82" s="7" t="s">
        <v>1001</v>
      </c>
      <c r="K82" s="20" t="str">
        <f>IF(ELEC[[#This Row],[NEED ALIAS? (Y/N)]]="Y",_xlfn.TEXTJOIN("",TRUE,ELEC[[#This Row],[METER ID]],"_","UTL_METER","_","DAY32"),"")</f>
        <v>E0089_UTL_METER_DAY32</v>
      </c>
      <c r="L82" s="7" t="s">
        <v>1001</v>
      </c>
    </row>
    <row r="83" spans="1:12">
      <c r="A83" s="15" t="s">
        <v>1209</v>
      </c>
      <c r="B83" s="16" t="str">
        <f>_xlfn.XLOOKUP(ELEC[[#This Row],[BLDG '#]],Properties[Property],Properties[Description],"",0)</f>
        <v>MCINTOSH TRACK &amp; FIELD BUILDING</v>
      </c>
      <c r="C83" s="6" t="s">
        <v>1210</v>
      </c>
      <c r="D83" s="7" t="s">
        <v>997</v>
      </c>
      <c r="E83" s="7" t="s">
        <v>471</v>
      </c>
      <c r="F83" s="7" t="s">
        <v>1010</v>
      </c>
      <c r="G83" s="7" t="s">
        <v>999</v>
      </c>
      <c r="H83" s="27" t="s">
        <v>1211</v>
      </c>
      <c r="I83" s="21"/>
      <c r="J83" s="7" t="s">
        <v>1001</v>
      </c>
      <c r="K83" s="20" t="str">
        <f>IF(ELEC[[#This Row],[NEED ALIAS? (Y/N)]]="Y",_xlfn.TEXTJOIN("",TRUE,ELEC[[#This Row],[METER ID]],"_","UTL_METER","_","DAY32"),"")</f>
        <v>E0091_UTL_METER_DAY32</v>
      </c>
      <c r="L83" s="7" t="s">
        <v>1001</v>
      </c>
    </row>
    <row r="84" spans="1:12">
      <c r="A84" s="15" t="s">
        <v>1209</v>
      </c>
      <c r="B84" s="16" t="str">
        <f>_xlfn.XLOOKUP(ELEC[[#This Row],[BLDG '#]],Properties[Property],Properties[Description],"",0)</f>
        <v>MCINTOSH TRACK &amp; FIELD BUILDING</v>
      </c>
      <c r="C84" s="6" t="s">
        <v>1212</v>
      </c>
      <c r="D84" s="7" t="s">
        <v>1001</v>
      </c>
      <c r="E84" s="7" t="s">
        <v>473</v>
      </c>
      <c r="F84" s="7" t="s">
        <v>1013</v>
      </c>
      <c r="G84" s="7" t="s">
        <v>474</v>
      </c>
      <c r="H84" s="27" t="s">
        <v>1213</v>
      </c>
      <c r="I84" s="67"/>
      <c r="J84" s="7" t="s">
        <v>1001</v>
      </c>
      <c r="K84" s="20" t="str">
        <f>IF(ELEC[[#This Row],[NEED ALIAS? (Y/N)]]="Y",_xlfn.TEXTJOIN("",TRUE,ELEC[[#This Row],[METER ID]],"_","UTL_METER","_","DAY32"),"")</f>
        <v>E0091A_UTL_METER_DAY32</v>
      </c>
      <c r="L84" s="7" t="s">
        <v>1001</v>
      </c>
    </row>
    <row r="85" spans="1:12">
      <c r="A85" s="15" t="s">
        <v>1209</v>
      </c>
      <c r="B85" s="16" t="str">
        <f>_xlfn.XLOOKUP(ELEC[[#This Row],[BLDG '#]],Properties[Property],Properties[Description],"",0)</f>
        <v>MCINTOSH TRACK &amp; FIELD BUILDING</v>
      </c>
      <c r="C85" s="6" t="s">
        <v>1214</v>
      </c>
      <c r="D85" s="7" t="s">
        <v>1001</v>
      </c>
      <c r="E85" s="7" t="s">
        <v>475</v>
      </c>
      <c r="F85" s="7" t="s">
        <v>16</v>
      </c>
      <c r="G85" s="7" t="s">
        <v>1016</v>
      </c>
      <c r="H85" s="27" t="s">
        <v>1215</v>
      </c>
      <c r="I85" s="21"/>
      <c r="J85" s="7" t="s">
        <v>997</v>
      </c>
      <c r="K85" s="20" t="str">
        <f>IF(ELEC[[#This Row],[NEED ALIAS? (Y/N)]]="Y",_xlfn.TEXTJOIN("",TRUE,ELEC[[#This Row],[METER ID]],"_","UTL_METER","_","DAY32"),"")</f>
        <v/>
      </c>
      <c r="L85" s="7"/>
    </row>
    <row r="86" spans="1:12">
      <c r="A86" s="15" t="s">
        <v>1209</v>
      </c>
      <c r="B86" s="16" t="str">
        <f>_xlfn.XLOOKUP(ELEC[[#This Row],[BLDG '#]],Properties[Property],Properties[Description],"",0)</f>
        <v>MCINTOSH TRACK &amp; FIELD BUILDING</v>
      </c>
      <c r="C86" s="6" t="s">
        <v>1216</v>
      </c>
      <c r="D86" s="7" t="s">
        <v>1001</v>
      </c>
      <c r="E86" s="7" t="s">
        <v>477</v>
      </c>
      <c r="F86" s="7" t="s">
        <v>1004</v>
      </c>
      <c r="G86" s="7" t="s">
        <v>999</v>
      </c>
      <c r="H86" s="27" t="s">
        <v>1217</v>
      </c>
      <c r="I86" s="21"/>
      <c r="J86" s="7" t="s">
        <v>1001</v>
      </c>
      <c r="K86" s="20" t="str">
        <f>IF(ELEC[[#This Row],[NEED ALIAS? (Y/N)]]="Y",_xlfn.TEXTJOIN("",TRUE,ELEC[[#This Row],[METER ID]],"_","UTL_METER","_","DAY32"),"")</f>
        <v>E0091C_UTL_METER_DAY32</v>
      </c>
      <c r="L86" s="7" t="s">
        <v>1001</v>
      </c>
    </row>
    <row r="87" spans="1:12" ht="28.5">
      <c r="A87" s="42" t="s">
        <v>1218</v>
      </c>
      <c r="B87" s="43" t="str">
        <f>_xlfn.XLOOKUP(ELEC[[#This Row],[BLDG '#]],Properties[Property],Properties[Description],"",0)</f>
        <v>CAMPBELL STADIUM</v>
      </c>
      <c r="C87" s="46" t="s">
        <v>1219</v>
      </c>
      <c r="D87" s="47" t="s">
        <v>997</v>
      </c>
      <c r="E87" s="47" t="s">
        <v>480</v>
      </c>
      <c r="F87" s="47" t="s">
        <v>1010</v>
      </c>
      <c r="G87" s="47" t="s">
        <v>1220</v>
      </c>
      <c r="H87" s="45" t="s">
        <v>1221</v>
      </c>
      <c r="I87" s="69"/>
      <c r="J87" s="47" t="s">
        <v>1001</v>
      </c>
      <c r="K87" s="45" t="s">
        <v>1222</v>
      </c>
      <c r="L87" s="47" t="s">
        <v>1001</v>
      </c>
    </row>
    <row r="88" spans="1:12">
      <c r="A88" s="15" t="s">
        <v>1218</v>
      </c>
      <c r="B88" s="16" t="str">
        <f>_xlfn.XLOOKUP(ELEC[[#This Row],[BLDG '#]],Properties[Property],Properties[Description],"",0)</f>
        <v>CAMPBELL STADIUM</v>
      </c>
      <c r="C88" s="6" t="s">
        <v>1223</v>
      </c>
      <c r="D88" s="7" t="s">
        <v>1001</v>
      </c>
      <c r="E88" s="7" t="s">
        <v>483</v>
      </c>
      <c r="F88" s="7" t="s">
        <v>1013</v>
      </c>
      <c r="G88" s="7" t="s">
        <v>999</v>
      </c>
      <c r="H88" s="27" t="s">
        <v>1224</v>
      </c>
      <c r="I88" s="67"/>
      <c r="J88" s="7" t="s">
        <v>1001</v>
      </c>
      <c r="K88" s="20" t="str">
        <f>IF(ELEC[[#This Row],[NEED ALIAS? (Y/N)]]="Y",_xlfn.TEXTJOIN("",TRUE,ELEC[[#This Row],[METER ID]],"_","UTL_METER","_","DAY32"),"")</f>
        <v>E0100B_UTL_METER_DAY32</v>
      </c>
      <c r="L88" s="7" t="s">
        <v>1001</v>
      </c>
    </row>
    <row r="89" spans="1:12">
      <c r="A89" s="15" t="s">
        <v>1218</v>
      </c>
      <c r="B89" s="16" t="str">
        <f>_xlfn.XLOOKUP(ELEC[[#This Row],[BLDG '#]],Properties[Property],Properties[Description],"",0)</f>
        <v>CAMPBELL STADIUM</v>
      </c>
      <c r="C89" s="6" t="s">
        <v>1225</v>
      </c>
      <c r="D89" s="7" t="s">
        <v>1001</v>
      </c>
      <c r="E89" s="7" t="s">
        <v>485</v>
      </c>
      <c r="F89" s="7" t="s">
        <v>1013</v>
      </c>
      <c r="G89" s="7" t="s">
        <v>999</v>
      </c>
      <c r="H89" s="20" t="s">
        <v>1226</v>
      </c>
      <c r="I89" s="21"/>
      <c r="J89" s="7" t="s">
        <v>1001</v>
      </c>
      <c r="K89" s="20" t="str">
        <f>IF(ELEC[[#This Row],[NEED ALIAS? (Y/N)]]="Y",_xlfn.TEXTJOIN("",TRUE,ELEC[[#This Row],[METER ID]],"_","UTL_METER","_","DAY32"),"")</f>
        <v>E0100C_UTL_METER_DAY32</v>
      </c>
      <c r="L89" s="7" t="s">
        <v>1001</v>
      </c>
    </row>
    <row r="90" spans="1:12">
      <c r="A90" s="15" t="s">
        <v>1218</v>
      </c>
      <c r="B90" s="16" t="str">
        <f>_xlfn.XLOOKUP(ELEC[[#This Row],[BLDG '#]],Properties[Property],Properties[Description],"",0)</f>
        <v>CAMPBELL STADIUM</v>
      </c>
      <c r="C90" s="6" t="s">
        <v>1227</v>
      </c>
      <c r="D90" s="7" t="s">
        <v>1001</v>
      </c>
      <c r="E90" s="7" t="s">
        <v>487</v>
      </c>
      <c r="F90" s="7" t="s">
        <v>1013</v>
      </c>
      <c r="G90" s="7" t="s">
        <v>999</v>
      </c>
      <c r="H90" s="27" t="s">
        <v>1228</v>
      </c>
      <c r="I90" s="68"/>
      <c r="J90" s="7" t="s">
        <v>1001</v>
      </c>
      <c r="K90" s="20" t="str">
        <f>IF(ELEC[[#This Row],[NEED ALIAS? (Y/N)]]="Y",_xlfn.TEXTJOIN("",TRUE,ELEC[[#This Row],[METER ID]],"_","UTL_METER","_","DAY32"),"")</f>
        <v>E0100D_UTL_METER_DAY32</v>
      </c>
      <c r="L90" s="7" t="s">
        <v>1001</v>
      </c>
    </row>
    <row r="91" spans="1:12">
      <c r="A91" s="15" t="s">
        <v>1218</v>
      </c>
      <c r="B91" s="16" t="str">
        <f>_xlfn.XLOOKUP(ELEC[[#This Row],[BLDG '#]],Properties[Property],Properties[Description],"",0)</f>
        <v>CAMPBELL STADIUM</v>
      </c>
      <c r="C91" s="6" t="s">
        <v>1229</v>
      </c>
      <c r="D91" s="7" t="s">
        <v>1001</v>
      </c>
      <c r="E91" s="7" t="s">
        <v>489</v>
      </c>
      <c r="F91" s="7" t="s">
        <v>1013</v>
      </c>
      <c r="G91" s="7" t="s">
        <v>999</v>
      </c>
      <c r="H91" s="27" t="s">
        <v>1230</v>
      </c>
      <c r="I91" s="21"/>
      <c r="J91" s="7" t="s">
        <v>1001</v>
      </c>
      <c r="K91" s="20" t="str">
        <f>IF(ELEC[[#This Row],[NEED ALIAS? (Y/N)]]="Y",_xlfn.TEXTJOIN("",TRUE,ELEC[[#This Row],[METER ID]],"_","UTL_METER","_","DAY32"),"")</f>
        <v>E0100E_UTL_METER_DAY32</v>
      </c>
      <c r="L91" s="7" t="s">
        <v>1001</v>
      </c>
    </row>
    <row r="92" spans="1:12">
      <c r="A92" s="15" t="s">
        <v>1218</v>
      </c>
      <c r="B92" s="16" t="str">
        <f>_xlfn.XLOOKUP(ELEC[[#This Row],[BLDG '#]],Properties[Property],Properties[Description],"",0)</f>
        <v>CAMPBELL STADIUM</v>
      </c>
      <c r="C92" s="6" t="s">
        <v>1231</v>
      </c>
      <c r="D92" s="7" t="s">
        <v>1001</v>
      </c>
      <c r="E92" s="7" t="s">
        <v>491</v>
      </c>
      <c r="F92" s="7" t="s">
        <v>1013</v>
      </c>
      <c r="G92" s="7" t="s">
        <v>999</v>
      </c>
      <c r="H92" s="27" t="s">
        <v>1232</v>
      </c>
      <c r="I92" s="21"/>
      <c r="J92" s="7" t="s">
        <v>1001</v>
      </c>
      <c r="K92" s="20" t="str">
        <f>IF(ELEC[[#This Row],[NEED ALIAS? (Y/N)]]="Y",_xlfn.TEXTJOIN("",TRUE,ELEC[[#This Row],[METER ID]],"_","UTL_METER","_","DAY32"),"")</f>
        <v>E0100F_UTL_METER_DAY32</v>
      </c>
      <c r="L92" s="7" t="s">
        <v>1001</v>
      </c>
    </row>
    <row r="93" spans="1:12">
      <c r="A93" s="15" t="s">
        <v>1218</v>
      </c>
      <c r="B93" s="16" t="str">
        <f>_xlfn.XLOOKUP(ELEC[[#This Row],[BLDG '#]],Properties[Property],Properties[Description],"",0)</f>
        <v>CAMPBELL STADIUM</v>
      </c>
      <c r="C93" s="6" t="s">
        <v>1233</v>
      </c>
      <c r="D93" s="7" t="s">
        <v>1001</v>
      </c>
      <c r="E93" s="7" t="s">
        <v>493</v>
      </c>
      <c r="F93" s="7" t="s">
        <v>1013</v>
      </c>
      <c r="G93" s="7" t="s">
        <v>999</v>
      </c>
      <c r="H93" s="27" t="s">
        <v>1234</v>
      </c>
      <c r="I93" s="68"/>
      <c r="J93" s="7" t="s">
        <v>1001</v>
      </c>
      <c r="K93" s="20" t="str">
        <f>IF(ELEC[[#This Row],[NEED ALIAS? (Y/N)]]="Y",_xlfn.TEXTJOIN("",TRUE,ELEC[[#This Row],[METER ID]],"_","UTL_METER","_","DAY32"),"")</f>
        <v>E0100G_UTL_METER_DAY32</v>
      </c>
      <c r="L93" s="7" t="s">
        <v>1001</v>
      </c>
    </row>
    <row r="94" spans="1:12" ht="57">
      <c r="A94" s="15" t="s">
        <v>1218</v>
      </c>
      <c r="B94" s="16" t="str">
        <f>_xlfn.XLOOKUP(ELEC[[#This Row],[BLDG '#]],Properties[Property],Properties[Description],"",0)</f>
        <v>CAMPBELL STADIUM</v>
      </c>
      <c r="C94" s="6" t="s">
        <v>1235</v>
      </c>
      <c r="D94" s="7" t="s">
        <v>1001</v>
      </c>
      <c r="E94" s="7" t="s">
        <v>495</v>
      </c>
      <c r="F94" s="7" t="s">
        <v>16</v>
      </c>
      <c r="G94" s="20" t="s">
        <v>1236</v>
      </c>
      <c r="H94" s="27" t="s">
        <v>1237</v>
      </c>
      <c r="I94" s="21" t="s">
        <v>1238</v>
      </c>
      <c r="J94" s="7" t="s">
        <v>997</v>
      </c>
      <c r="K94" s="20" t="str">
        <f>IF(ELEC[[#This Row],[NEED ALIAS? (Y/N)]]="Y",_xlfn.TEXTJOIN("",TRUE,ELEC[[#This Row],[METER ID]],"_","UTL_METER","_","DAY32"),"")</f>
        <v/>
      </c>
      <c r="L94" s="7"/>
    </row>
    <row r="95" spans="1:12" ht="85.5">
      <c r="A95" s="15" t="s">
        <v>1218</v>
      </c>
      <c r="B95" s="16" t="str">
        <f>_xlfn.XLOOKUP(ELEC[[#This Row],[BLDG '#]],Properties[Property],Properties[Description],"",0)</f>
        <v>CAMPBELL STADIUM</v>
      </c>
      <c r="C95" s="6" t="s">
        <v>1239</v>
      </c>
      <c r="D95" s="7" t="s">
        <v>1001</v>
      </c>
      <c r="E95" s="7" t="s">
        <v>498</v>
      </c>
      <c r="F95" s="7" t="s">
        <v>1013</v>
      </c>
      <c r="G95" s="7" t="s">
        <v>1240</v>
      </c>
      <c r="H95" s="27" t="s">
        <v>1241</v>
      </c>
      <c r="I95" s="21" t="s">
        <v>1242</v>
      </c>
      <c r="J95" s="7" t="s">
        <v>997</v>
      </c>
      <c r="K95" s="20" t="str">
        <f>IF(ELEC[[#This Row],[NEED ALIAS? (Y/N)]]="Y",_xlfn.TEXTJOIN("",TRUE,ELEC[[#This Row],[METER ID]],"_","UTL_METER","_","DAY32"),"")</f>
        <v/>
      </c>
      <c r="L95" s="7"/>
    </row>
    <row r="96" spans="1:12">
      <c r="A96" s="15" t="s">
        <v>1218</v>
      </c>
      <c r="B96" s="16" t="str">
        <f>_xlfn.XLOOKUP(ELEC[[#This Row],[BLDG '#]],Properties[Property],Properties[Description],"",0)</f>
        <v>CAMPBELL STADIUM</v>
      </c>
      <c r="C96" s="6" t="s">
        <v>1243</v>
      </c>
      <c r="D96" s="7" t="s">
        <v>1001</v>
      </c>
      <c r="E96" s="7" t="s">
        <v>496</v>
      </c>
      <c r="F96" s="7" t="s">
        <v>1013</v>
      </c>
      <c r="G96" s="7" t="s">
        <v>999</v>
      </c>
      <c r="H96" s="27" t="s">
        <v>1244</v>
      </c>
      <c r="I96" s="65" t="s">
        <v>1245</v>
      </c>
      <c r="J96" s="7" t="s">
        <v>1001</v>
      </c>
      <c r="K96" s="20" t="str">
        <f>IF(ELEC[[#This Row],[NEED ALIAS? (Y/N)]]="Y",_xlfn.TEXTJOIN("",TRUE,ELEC[[#This Row],[METER ID]],"_","UTL_METER","_","DAY32"),"")</f>
        <v>E0100J_UTL_METER_DAY32</v>
      </c>
      <c r="L96" s="7" t="s">
        <v>1001</v>
      </c>
    </row>
    <row r="97" spans="1:12">
      <c r="A97" s="15" t="s">
        <v>1218</v>
      </c>
      <c r="B97" s="16" t="str">
        <f>_xlfn.XLOOKUP(ELEC[[#This Row],[BLDG '#]],Properties[Property],Properties[Description],"",0)</f>
        <v>CAMPBELL STADIUM</v>
      </c>
      <c r="C97" s="6" t="s">
        <v>1246</v>
      </c>
      <c r="D97" s="7" t="s">
        <v>1001</v>
      </c>
      <c r="E97" s="7" t="s">
        <v>500</v>
      </c>
      <c r="F97" s="7" t="s">
        <v>1013</v>
      </c>
      <c r="G97" s="7" t="s">
        <v>999</v>
      </c>
      <c r="H97" s="27" t="s">
        <v>1247</v>
      </c>
      <c r="I97" s="21"/>
      <c r="J97" s="7" t="s">
        <v>1001</v>
      </c>
      <c r="K97" s="20" t="str">
        <f>IF(ELEC[[#This Row],[NEED ALIAS? (Y/N)]]="Y",_xlfn.TEXTJOIN("",TRUE,ELEC[[#This Row],[METER ID]],"_","UTL_METER","_","DAY32"),"")</f>
        <v>E0100L_UTL_METER_DAY32</v>
      </c>
      <c r="L97" s="7" t="s">
        <v>1001</v>
      </c>
    </row>
    <row r="98" spans="1:12">
      <c r="A98" s="15" t="s">
        <v>1218</v>
      </c>
      <c r="B98" s="16" t="str">
        <f>_xlfn.XLOOKUP(ELEC[[#This Row],[BLDG '#]],Properties[Property],Properties[Description],"",0)</f>
        <v>CAMPBELL STADIUM</v>
      </c>
      <c r="C98" s="6" t="s">
        <v>1248</v>
      </c>
      <c r="D98" s="7" t="s">
        <v>1001</v>
      </c>
      <c r="E98" s="7" t="s">
        <v>502</v>
      </c>
      <c r="F98" s="7" t="s">
        <v>1249</v>
      </c>
      <c r="G98" s="7" t="s">
        <v>999</v>
      </c>
      <c r="H98" s="27" t="s">
        <v>1250</v>
      </c>
      <c r="I98" s="68" t="s">
        <v>1251</v>
      </c>
      <c r="J98" s="7" t="s">
        <v>997</v>
      </c>
      <c r="K98" s="20" t="str">
        <f>IF(ELEC[[#This Row],[NEED ALIAS? (Y/N)]]="Y",_xlfn.TEXTJOIN("",TRUE,ELEC[[#This Row],[METER ID]],"_","UTL_METER","_","DAY32"),"")</f>
        <v/>
      </c>
      <c r="L98" s="7" t="s">
        <v>1001</v>
      </c>
    </row>
    <row r="99" spans="1:12">
      <c r="A99" s="15" t="s">
        <v>1218</v>
      </c>
      <c r="B99" s="16" t="str">
        <f>_xlfn.XLOOKUP(ELEC[[#This Row],[BLDG '#]],Properties[Property],Properties[Description],"",0)</f>
        <v>CAMPBELL STADIUM</v>
      </c>
      <c r="C99" s="6" t="s">
        <v>1252</v>
      </c>
      <c r="D99" s="7" t="s">
        <v>1001</v>
      </c>
      <c r="E99" s="7" t="s">
        <v>505</v>
      </c>
      <c r="F99" s="7" t="s">
        <v>1013</v>
      </c>
      <c r="G99" s="7" t="s">
        <v>999</v>
      </c>
      <c r="H99" s="27" t="s">
        <v>1253</v>
      </c>
      <c r="I99" s="21" t="s">
        <v>1254</v>
      </c>
      <c r="J99" s="7" t="s">
        <v>1001</v>
      </c>
      <c r="K99" s="20" t="str">
        <f>IF(ELEC[[#This Row],[NEED ALIAS? (Y/N)]]="Y",_xlfn.TEXTJOIN("",TRUE,ELEC[[#This Row],[METER ID]],"_","UTL_METER","_","DAY32"),"")</f>
        <v>E0100M1_UTL_METER_DAY32</v>
      </c>
      <c r="L99" s="7" t="s">
        <v>1001</v>
      </c>
    </row>
    <row r="100" spans="1:12" ht="28.5">
      <c r="A100" s="15" t="s">
        <v>1218</v>
      </c>
      <c r="B100" s="16" t="str">
        <f>_xlfn.XLOOKUP(ELEC[[#This Row],[BLDG '#]],Properties[Property],Properties[Description],"",0)</f>
        <v>CAMPBELL STADIUM</v>
      </c>
      <c r="C100" s="6" t="s">
        <v>1255</v>
      </c>
      <c r="D100" s="7" t="s">
        <v>1001</v>
      </c>
      <c r="E100" s="7" t="s">
        <v>507</v>
      </c>
      <c r="F100" s="7" t="s">
        <v>16</v>
      </c>
      <c r="G100" s="7" t="s">
        <v>1016</v>
      </c>
      <c r="H100" s="27" t="s">
        <v>1256</v>
      </c>
      <c r="I100" s="65" t="s">
        <v>1257</v>
      </c>
      <c r="J100" s="7" t="s">
        <v>997</v>
      </c>
      <c r="K100" s="20" t="str">
        <f>IF(ELEC[[#This Row],[NEED ALIAS? (Y/N)]]="Y",_xlfn.TEXTJOIN("",TRUE,ELEC[[#This Row],[METER ID]],"_","UTL_METER","_","DAY32"),"")</f>
        <v/>
      </c>
      <c r="L100" s="7"/>
    </row>
    <row r="101" spans="1:12">
      <c r="A101" s="15" t="s">
        <v>1218</v>
      </c>
      <c r="B101" s="16" t="str">
        <f>_xlfn.XLOOKUP(ELEC[[#This Row],[BLDG '#]],Properties[Property],Properties[Description],"",0)</f>
        <v>CAMPBELL STADIUM</v>
      </c>
      <c r="C101" s="6" t="s">
        <v>1258</v>
      </c>
      <c r="D101" s="7" t="s">
        <v>1001</v>
      </c>
      <c r="E101" s="7" t="s">
        <v>509</v>
      </c>
      <c r="F101" s="7" t="s">
        <v>1013</v>
      </c>
      <c r="G101" s="7" t="s">
        <v>999</v>
      </c>
      <c r="H101" s="27" t="s">
        <v>1259</v>
      </c>
      <c r="I101" s="21"/>
      <c r="J101" s="7" t="s">
        <v>1001</v>
      </c>
      <c r="K101" s="20" t="str">
        <f>IF(ELEC[[#This Row],[NEED ALIAS? (Y/N)]]="Y",_xlfn.TEXTJOIN("",TRUE,ELEC[[#This Row],[METER ID]],"_","UTL_METER","_","DAY32"),"")</f>
        <v>E0100N_UTL_METER_DAY32</v>
      </c>
      <c r="L101" s="7" t="s">
        <v>1001</v>
      </c>
    </row>
    <row r="102" spans="1:12">
      <c r="A102" s="15" t="s">
        <v>1218</v>
      </c>
      <c r="B102" s="16" t="str">
        <f>_xlfn.XLOOKUP(ELEC[[#This Row],[BLDG '#]],Properties[Property],Properties[Description],"",0)</f>
        <v>CAMPBELL STADIUM</v>
      </c>
      <c r="C102" s="6" t="s">
        <v>1260</v>
      </c>
      <c r="D102" s="7" t="s">
        <v>1001</v>
      </c>
      <c r="E102" s="7" t="s">
        <v>511</v>
      </c>
      <c r="F102" s="7" t="s">
        <v>1013</v>
      </c>
      <c r="G102" s="7" t="s">
        <v>999</v>
      </c>
      <c r="H102" s="27" t="s">
        <v>1261</v>
      </c>
      <c r="I102" s="21" t="s">
        <v>1262</v>
      </c>
      <c r="J102" s="7" t="s">
        <v>1001</v>
      </c>
      <c r="K102" s="20" t="str">
        <f>IF(ELEC[[#This Row],[NEED ALIAS? (Y/N)]]="Y",_xlfn.TEXTJOIN("",TRUE,ELEC[[#This Row],[METER ID]],"_","UTL_METER","_","DAY32"),"")</f>
        <v>E0100P_UTL_METER_DAY32</v>
      </c>
      <c r="L102" s="7" t="s">
        <v>1001</v>
      </c>
    </row>
    <row r="103" spans="1:12">
      <c r="A103" s="15" t="s">
        <v>1218</v>
      </c>
      <c r="B103" s="16" t="str">
        <f>_xlfn.XLOOKUP(ELEC[[#This Row],[BLDG '#]],Properties[Property],Properties[Description],"",0)</f>
        <v>CAMPBELL STADIUM</v>
      </c>
      <c r="C103" s="6" t="s">
        <v>1263</v>
      </c>
      <c r="D103" s="7" t="s">
        <v>1001</v>
      </c>
      <c r="E103" s="7" t="s">
        <v>513</v>
      </c>
      <c r="F103" s="7" t="s">
        <v>1013</v>
      </c>
      <c r="G103" s="7" t="s">
        <v>999</v>
      </c>
      <c r="H103" s="27" t="s">
        <v>1264</v>
      </c>
      <c r="I103" s="21" t="s">
        <v>1265</v>
      </c>
      <c r="J103" s="7" t="s">
        <v>1001</v>
      </c>
      <c r="K103" s="20" t="str">
        <f>IF(ELEC[[#This Row],[NEED ALIAS? (Y/N)]]="Y",_xlfn.TEXTJOIN("",TRUE,ELEC[[#This Row],[METER ID]],"_","UTL_METER","_","DAY32"),"")</f>
        <v>E0100Q_UTL_METER_DAY32</v>
      </c>
      <c r="L103" s="7" t="s">
        <v>1001</v>
      </c>
    </row>
    <row r="104" spans="1:12">
      <c r="A104" s="15" t="s">
        <v>1218</v>
      </c>
      <c r="B104" s="16" t="str">
        <f>_xlfn.XLOOKUP(ELEC[[#This Row],[BLDG '#]],Properties[Property],Properties[Description],"",0)</f>
        <v>CAMPBELL STADIUM</v>
      </c>
      <c r="C104" s="6" t="s">
        <v>1266</v>
      </c>
      <c r="D104" s="7" t="s">
        <v>1001</v>
      </c>
      <c r="E104" s="7" t="s">
        <v>515</v>
      </c>
      <c r="F104" s="7" t="s">
        <v>1013</v>
      </c>
      <c r="G104" s="7" t="s">
        <v>1267</v>
      </c>
      <c r="H104" s="27" t="s">
        <v>1267</v>
      </c>
      <c r="I104" s="6" t="s">
        <v>1268</v>
      </c>
      <c r="J104" s="7"/>
      <c r="K104" s="20" t="str">
        <f>IF(ELEC[[#This Row],[NEED ALIAS? (Y/N)]]="Y",_xlfn.TEXTJOIN("",TRUE,ELEC[[#This Row],[METER ID]],"_","UTL_METER","_","DAY32"),"")</f>
        <v/>
      </c>
      <c r="L104" s="7"/>
    </row>
    <row r="105" spans="1:12">
      <c r="A105" s="15" t="s">
        <v>1269</v>
      </c>
      <c r="B105" s="16" t="str">
        <f>_xlfn.XLOOKUP(ELEC[[#This Row],[BLDG '#]],Properties[Property],Properties[Description],"",0)</f>
        <v>CARRAWAY BUILDING</v>
      </c>
      <c r="C105" s="6" t="s">
        <v>1270</v>
      </c>
      <c r="D105" s="7" t="s">
        <v>1001</v>
      </c>
      <c r="E105" s="7" t="s">
        <v>517</v>
      </c>
      <c r="F105" s="7" t="s">
        <v>1004</v>
      </c>
      <c r="G105" s="7" t="s">
        <v>999</v>
      </c>
      <c r="H105" s="27" t="s">
        <v>1271</v>
      </c>
      <c r="I105" s="21"/>
      <c r="J105" s="7" t="s">
        <v>1001</v>
      </c>
      <c r="K105" s="20" t="str">
        <f>IF(ELEC[[#This Row],[NEED ALIAS? (Y/N)]]="Y",_xlfn.TEXTJOIN("",TRUE,ELEC[[#This Row],[METER ID]],"_","UTL_METER","_","DAY32"),"")</f>
        <v>E0113_UTL_METER_DAY32</v>
      </c>
      <c r="L105" s="7" t="s">
        <v>1001</v>
      </c>
    </row>
    <row r="106" spans="1:12">
      <c r="A106" s="15" t="s">
        <v>1269</v>
      </c>
      <c r="B106" s="16" t="str">
        <f>_xlfn.XLOOKUP(ELEC[[#This Row],[BLDG '#]],Properties[Property],Properties[Description],"",0)</f>
        <v>CARRAWAY BUILDING</v>
      </c>
      <c r="C106" s="6" t="s">
        <v>1272</v>
      </c>
      <c r="D106" s="7" t="s">
        <v>1001</v>
      </c>
      <c r="E106" s="7" t="s">
        <v>519</v>
      </c>
      <c r="F106" s="7" t="s">
        <v>1004</v>
      </c>
      <c r="G106" s="7" t="s">
        <v>999</v>
      </c>
      <c r="H106" s="27" t="s">
        <v>1273</v>
      </c>
      <c r="I106" s="21"/>
      <c r="J106" s="7" t="s">
        <v>1001</v>
      </c>
      <c r="K106" s="20" t="str">
        <f>IF(ELEC[[#This Row],[NEED ALIAS? (Y/N)]]="Y",_xlfn.TEXTJOIN("",TRUE,ELEC[[#This Row],[METER ID]],"_","UTL_METER","_","DAY32"),"")</f>
        <v>E0113A_UTL_METER_DAY32</v>
      </c>
      <c r="L106" s="7" t="s">
        <v>1001</v>
      </c>
    </row>
    <row r="107" spans="1:12">
      <c r="A107" s="15" t="s">
        <v>1274</v>
      </c>
      <c r="B107" s="16" t="str">
        <f>_xlfn.XLOOKUP(ELEC[[#This Row],[BLDG '#]],Properties[Property],Properties[Description],"",0)</f>
        <v>ENGINEERING LAB BUILDING</v>
      </c>
      <c r="C107" s="6" t="s">
        <v>1275</v>
      </c>
      <c r="D107" s="7" t="s">
        <v>1001</v>
      </c>
      <c r="E107" s="7" t="s">
        <v>521</v>
      </c>
      <c r="F107" s="7" t="s">
        <v>1004</v>
      </c>
      <c r="G107" s="7" t="s">
        <v>999</v>
      </c>
      <c r="H107" s="27" t="s">
        <v>1276</v>
      </c>
      <c r="I107" s="21"/>
      <c r="J107" s="7" t="s">
        <v>1001</v>
      </c>
      <c r="K107" s="20" t="str">
        <f>IF(ELEC[[#This Row],[NEED ALIAS? (Y/N)]]="Y",_xlfn.TEXTJOIN("",TRUE,ELEC[[#This Row],[METER ID]],"_","UTL_METER","_","DAY32"),"")</f>
        <v>E0114_UTL_METER_DAY32</v>
      </c>
      <c r="L107" s="7" t="s">
        <v>1001</v>
      </c>
    </row>
    <row r="108" spans="1:12">
      <c r="A108" s="15" t="s">
        <v>1277</v>
      </c>
      <c r="B108" s="16" t="str">
        <f>_xlfn.XLOOKUP(ELEC[[#This Row],[BLDG '#]],Properties[Property],Properties[Description],"",0)</f>
        <v>HOWSER STADIUM</v>
      </c>
      <c r="C108" s="6" t="s">
        <v>1278</v>
      </c>
      <c r="D108" s="7" t="s">
        <v>1001</v>
      </c>
      <c r="E108" s="7" t="s">
        <v>523</v>
      </c>
      <c r="F108" s="7" t="s">
        <v>1004</v>
      </c>
      <c r="G108" s="7" t="s">
        <v>999</v>
      </c>
      <c r="H108" s="27" t="s">
        <v>1279</v>
      </c>
      <c r="I108" s="21"/>
      <c r="J108" s="7" t="s">
        <v>1001</v>
      </c>
      <c r="K108" s="20" t="str">
        <f>IF(ELEC[[#This Row],[NEED ALIAS? (Y/N)]]="Y",_xlfn.TEXTJOIN("",TRUE,ELEC[[#This Row],[METER ID]],"_","UTL_METER","_","DAY32"),"")</f>
        <v>E0115_UTL_METER_DAY32</v>
      </c>
      <c r="L108" s="7" t="s">
        <v>1001</v>
      </c>
    </row>
    <row r="109" spans="1:12">
      <c r="A109" s="15" t="s">
        <v>1277</v>
      </c>
      <c r="B109" s="16" t="str">
        <f>_xlfn.XLOOKUP(ELEC[[#This Row],[BLDG '#]],Properties[Property],Properties[Description],"",0)</f>
        <v>HOWSER STADIUM</v>
      </c>
      <c r="C109" s="6" t="s">
        <v>1280</v>
      </c>
      <c r="D109" s="7" t="s">
        <v>1001</v>
      </c>
      <c r="E109" s="7" t="s">
        <v>525</v>
      </c>
      <c r="F109" s="7" t="s">
        <v>1004</v>
      </c>
      <c r="G109" s="7" t="s">
        <v>999</v>
      </c>
      <c r="H109" s="20" t="s">
        <v>1281</v>
      </c>
      <c r="I109" s="21"/>
      <c r="J109" s="7" t="s">
        <v>1001</v>
      </c>
      <c r="K109" s="20" t="str">
        <f>IF(ELEC[[#This Row],[NEED ALIAS? (Y/N)]]="Y",_xlfn.TEXTJOIN("",TRUE,ELEC[[#This Row],[METER ID]],"_","UTL_METER","_","DAY32"),"")</f>
        <v>E0115A_UTL_METER_DAY32</v>
      </c>
      <c r="L109" s="7" t="s">
        <v>1001</v>
      </c>
    </row>
    <row r="110" spans="1:12">
      <c r="A110" s="15" t="s">
        <v>1282</v>
      </c>
      <c r="B110" s="16" t="str">
        <f>_xlfn.XLOOKUP(ELEC[[#This Row],[BLDG '#]],Properties[Property],Properties[Description],"",0)</f>
        <v>LOVE BUILDING</v>
      </c>
      <c r="C110" s="6" t="s">
        <v>1283</v>
      </c>
      <c r="D110" s="7" t="s">
        <v>1001</v>
      </c>
      <c r="E110" s="7" t="s">
        <v>527</v>
      </c>
      <c r="F110" s="7" t="s">
        <v>1004</v>
      </c>
      <c r="G110" s="7" t="s">
        <v>999</v>
      </c>
      <c r="H110" s="27" t="s">
        <v>1284</v>
      </c>
      <c r="I110" s="21"/>
      <c r="J110" s="7" t="s">
        <v>1001</v>
      </c>
      <c r="K110" s="20" t="str">
        <f>IF(ELEC[[#This Row],[NEED ALIAS? (Y/N)]]="Y",_xlfn.TEXTJOIN("",TRUE,ELEC[[#This Row],[METER ID]],"_","UTL_METER","_","DAY32"),"")</f>
        <v>E0116_UTL_METER_DAY32</v>
      </c>
      <c r="L110" s="7" t="s">
        <v>1001</v>
      </c>
    </row>
    <row r="111" spans="1:12">
      <c r="A111" s="15" t="s">
        <v>1282</v>
      </c>
      <c r="B111" s="16" t="str">
        <f>_xlfn.XLOOKUP(ELEC[[#This Row],[BLDG '#]],Properties[Property],Properties[Description],"",0)</f>
        <v>LOVE BUILDING</v>
      </c>
      <c r="C111" s="6" t="s">
        <v>1285</v>
      </c>
      <c r="D111" s="7" t="s">
        <v>1001</v>
      </c>
      <c r="E111" s="7" t="s">
        <v>530</v>
      </c>
      <c r="F111" s="7" t="s">
        <v>1004</v>
      </c>
      <c r="G111" s="7" t="s">
        <v>999</v>
      </c>
      <c r="H111" s="27" t="s">
        <v>1286</v>
      </c>
      <c r="I111" s="21"/>
      <c r="J111" s="7" t="s">
        <v>1001</v>
      </c>
      <c r="K111" s="20" t="str">
        <f>IF(ELEC[[#This Row],[NEED ALIAS? (Y/N)]]="Y",_xlfn.TEXTJOIN("",TRUE,ELEC[[#This Row],[METER ID]],"_","UTL_METER","_","DAY32"),"")</f>
        <v>E0116A_UTL_METER_DAY32</v>
      </c>
      <c r="L111" s="7" t="s">
        <v>1001</v>
      </c>
    </row>
    <row r="112" spans="1:12">
      <c r="A112" s="15" t="s">
        <v>1282</v>
      </c>
      <c r="B112" s="16" t="str">
        <f>_xlfn.XLOOKUP(ELEC[[#This Row],[BLDG '#]],Properties[Property],Properties[Description],"",0)</f>
        <v>LOVE BUILDING</v>
      </c>
      <c r="C112" s="6" t="s">
        <v>1287</v>
      </c>
      <c r="D112" s="7" t="s">
        <v>1001</v>
      </c>
      <c r="E112" s="7" t="s">
        <v>533</v>
      </c>
      <c r="F112" s="7" t="s">
        <v>1004</v>
      </c>
      <c r="G112" s="7" t="s">
        <v>999</v>
      </c>
      <c r="H112" s="27" t="s">
        <v>1288</v>
      </c>
      <c r="I112" s="21"/>
      <c r="J112" s="7" t="s">
        <v>1001</v>
      </c>
      <c r="K112" s="20" t="str">
        <f>IF(ELEC[[#This Row],[NEED ALIAS? (Y/N)]]="Y",_xlfn.TEXTJOIN("",TRUE,ELEC[[#This Row],[METER ID]],"_","UTL_METER","_","DAY32"),"")</f>
        <v>E0116B_UTL_METER_DAY32</v>
      </c>
      <c r="L112" s="7" t="s">
        <v>1001</v>
      </c>
    </row>
    <row r="113" spans="1:12">
      <c r="A113" s="15" t="s">
        <v>1289</v>
      </c>
      <c r="B113" s="16" t="str">
        <f>_xlfn.XLOOKUP(ELEC[[#This Row],[BLDG '#]],Properties[Property],Properties[Description],"",0)</f>
        <v>HASKIN CIRCUS COMPLEX</v>
      </c>
      <c r="C113" s="6" t="s">
        <v>1290</v>
      </c>
      <c r="D113" s="7" t="s">
        <v>1001</v>
      </c>
      <c r="E113" s="7" t="s">
        <v>536</v>
      </c>
      <c r="F113" s="7" t="s">
        <v>1004</v>
      </c>
      <c r="G113" s="7" t="s">
        <v>999</v>
      </c>
      <c r="H113" s="27" t="s">
        <v>1291</v>
      </c>
      <c r="I113" s="21"/>
      <c r="J113" s="7" t="s">
        <v>1001</v>
      </c>
      <c r="K113" s="20" t="str">
        <f>IF(ELEC[[#This Row],[NEED ALIAS? (Y/N)]]="Y",_xlfn.TEXTJOIN("",TRUE,ELEC[[#This Row],[METER ID]],"_","UTL_METER","_","DAY32"),"")</f>
        <v>E0117_UTL_METER_DAY32</v>
      </c>
      <c r="L113" s="7" t="s">
        <v>1001</v>
      </c>
    </row>
    <row r="114" spans="1:12">
      <c r="A114" s="15" t="s">
        <v>1292</v>
      </c>
      <c r="B114" s="16" t="str">
        <f>_xlfn.XLOOKUP(ELEC[[#This Row],[BLDG '#]],Properties[Property],Properties[Description],"",0)</f>
        <v>HARPE-JOHNSON BUILDING</v>
      </c>
      <c r="C114" s="6" t="s">
        <v>1293</v>
      </c>
      <c r="D114" s="7" t="s">
        <v>1001</v>
      </c>
      <c r="E114" s="7" t="s">
        <v>539</v>
      </c>
      <c r="F114" s="7" t="s">
        <v>1004</v>
      </c>
      <c r="G114" s="7" t="s">
        <v>999</v>
      </c>
      <c r="H114" s="27" t="s">
        <v>1294</v>
      </c>
      <c r="I114" s="21"/>
      <c r="J114" s="7" t="s">
        <v>1001</v>
      </c>
      <c r="K114" s="20" t="str">
        <f>IF(ELEC[[#This Row],[NEED ALIAS? (Y/N)]]="Y",_xlfn.TEXTJOIN("",TRUE,ELEC[[#This Row],[METER ID]],"_","UTL_METER","_","DAY32"),"")</f>
        <v>E0121_UTL_METER_DAY32</v>
      </c>
      <c r="L114" s="7" t="s">
        <v>1001</v>
      </c>
    </row>
    <row r="115" spans="1:12">
      <c r="A115" s="15" t="s">
        <v>1295</v>
      </c>
      <c r="B115" s="16" t="str">
        <f>_xlfn.XLOOKUP(ELEC[[#This Row],[BLDG '#]],Properties[Property],Properties[Description],"",0)</f>
        <v>TRACK PRESS BOX AND BLEACHERS</v>
      </c>
      <c r="C115" s="6" t="s">
        <v>1296</v>
      </c>
      <c r="D115" s="7" t="s">
        <v>1001</v>
      </c>
      <c r="E115" s="7" t="s">
        <v>541</v>
      </c>
      <c r="F115" s="7" t="s">
        <v>1004</v>
      </c>
      <c r="G115" s="7" t="s">
        <v>999</v>
      </c>
      <c r="H115" s="27" t="s">
        <v>1297</v>
      </c>
      <c r="I115" s="21"/>
      <c r="J115" s="7" t="s">
        <v>1001</v>
      </c>
      <c r="K115" s="20" t="str">
        <f>IF(ELEC[[#This Row],[NEED ALIAS? (Y/N)]]="Y",_xlfn.TEXTJOIN("",TRUE,ELEC[[#This Row],[METER ID]],"_","UTL_METER","_","DAY32"),"")</f>
        <v>E0122_CELLTWR_UTL_METER_DAY32</v>
      </c>
      <c r="L115" s="7" t="s">
        <v>1001</v>
      </c>
    </row>
    <row r="116" spans="1:12">
      <c r="A116" s="15" t="s">
        <v>1298</v>
      </c>
      <c r="B116" s="16" t="str">
        <f>_xlfn.XLOOKUP(ELEC[[#This Row],[BLDG '#]],Properties[Property],Properties[Description],"",0)</f>
        <v>TULLY GYM</v>
      </c>
      <c r="C116" s="6" t="s">
        <v>1299</v>
      </c>
      <c r="D116" s="7" t="s">
        <v>1001</v>
      </c>
      <c r="E116" s="7" t="s">
        <v>543</v>
      </c>
      <c r="F116" s="7" t="s">
        <v>1004</v>
      </c>
      <c r="G116" s="7" t="s">
        <v>999</v>
      </c>
      <c r="H116" s="27" t="s">
        <v>1300</v>
      </c>
      <c r="I116" s="21"/>
      <c r="J116" s="7" t="s">
        <v>1001</v>
      </c>
      <c r="K116" s="20" t="str">
        <f>IF(ELEC[[#This Row],[NEED ALIAS? (Y/N)]]="Y",_xlfn.TEXTJOIN("",TRUE,ELEC[[#This Row],[METER ID]],"_","UTL_METER","_","DAY32"),"")</f>
        <v>E0132_UTL_METER_DAY32</v>
      </c>
      <c r="L116" s="7" t="s">
        <v>1001</v>
      </c>
    </row>
    <row r="117" spans="1:12">
      <c r="A117" s="15" t="s">
        <v>1301</v>
      </c>
      <c r="B117" s="16" t="str">
        <f>_xlfn.XLOOKUP(ELEC[[#This Row],[BLDG '#]],Properties[Property],Properties[Description],"",0)</f>
        <v>STROZIER LIBRARY</v>
      </c>
      <c r="C117" s="6" t="s">
        <v>1302</v>
      </c>
      <c r="D117" s="7" t="s">
        <v>1001</v>
      </c>
      <c r="E117" s="7" t="s">
        <v>545</v>
      </c>
      <c r="F117" s="7" t="s">
        <v>1004</v>
      </c>
      <c r="G117" s="7" t="s">
        <v>999</v>
      </c>
      <c r="H117" s="27" t="s">
        <v>1303</v>
      </c>
      <c r="I117" s="21"/>
      <c r="J117" s="7" t="s">
        <v>1001</v>
      </c>
      <c r="K117" s="20" t="str">
        <f>IF(ELEC[[#This Row],[NEED ALIAS? (Y/N)]]="Y",_xlfn.TEXTJOIN("",TRUE,ELEC[[#This Row],[METER ID]],"_","UTL_METER","_","DAY32"),"")</f>
        <v>E0134_UTL_METER_DAY32</v>
      </c>
      <c r="L117" s="7" t="s">
        <v>1001</v>
      </c>
    </row>
    <row r="118" spans="1:12">
      <c r="A118" s="15" t="s">
        <v>1301</v>
      </c>
      <c r="B118" s="16" t="str">
        <f>_xlfn.XLOOKUP(ELEC[[#This Row],[BLDG '#]],Properties[Property],Properties[Description],"",0)</f>
        <v>STROZIER LIBRARY</v>
      </c>
      <c r="C118" s="6" t="s">
        <v>1304</v>
      </c>
      <c r="D118" s="7" t="s">
        <v>997</v>
      </c>
      <c r="E118" s="7" t="s">
        <v>547</v>
      </c>
      <c r="F118" s="7" t="s">
        <v>1010</v>
      </c>
      <c r="G118" s="7" t="s">
        <v>999</v>
      </c>
      <c r="H118" s="27" t="s">
        <v>1305</v>
      </c>
      <c r="I118" s="21"/>
      <c r="J118" s="7" t="s">
        <v>1001</v>
      </c>
      <c r="K118" s="20" t="str">
        <f>IF(ELEC[[#This Row],[NEED ALIAS? (Y/N)]]="Y",_xlfn.TEXTJOIN("",TRUE,ELEC[[#This Row],[METER ID]],"_","UTL_METER","_","DAY32"),"")</f>
        <v>E0134A_UTL_METER_DAY32</v>
      </c>
      <c r="L118" s="7" t="s">
        <v>1001</v>
      </c>
    </row>
    <row r="119" spans="1:12">
      <c r="A119" s="15" t="s">
        <v>1301</v>
      </c>
      <c r="B119" s="16" t="str">
        <f>_xlfn.XLOOKUP(ELEC[[#This Row],[BLDG '#]],Properties[Property],Properties[Description],"",0)</f>
        <v>STROZIER LIBRARY</v>
      </c>
      <c r="C119" s="6" t="s">
        <v>1306</v>
      </c>
      <c r="D119" s="7" t="s">
        <v>1001</v>
      </c>
      <c r="E119" s="7" t="s">
        <v>549</v>
      </c>
      <c r="F119" s="7" t="s">
        <v>1013</v>
      </c>
      <c r="G119" s="7" t="s">
        <v>999</v>
      </c>
      <c r="H119" s="27" t="s">
        <v>1307</v>
      </c>
      <c r="I119" s="21"/>
      <c r="J119" s="7" t="s">
        <v>1001</v>
      </c>
      <c r="K119" s="20" t="str">
        <f>IF(ELEC[[#This Row],[NEED ALIAS? (Y/N)]]="Y",_xlfn.TEXTJOIN("",TRUE,ELEC[[#This Row],[METER ID]],"_","UTL_METER","_","DAY32"),"")</f>
        <v>E0134B_UTL_METER_DAY32</v>
      </c>
      <c r="L119" s="7" t="s">
        <v>1001</v>
      </c>
    </row>
    <row r="120" spans="1:12">
      <c r="A120" s="15" t="s">
        <v>1301</v>
      </c>
      <c r="B120" s="16" t="str">
        <f>_xlfn.XLOOKUP(ELEC[[#This Row],[BLDG '#]],Properties[Property],Properties[Description],"",0)</f>
        <v>STROZIER LIBRARY</v>
      </c>
      <c r="C120" s="6" t="s">
        <v>1308</v>
      </c>
      <c r="D120" s="7" t="s">
        <v>1001</v>
      </c>
      <c r="E120" s="7" t="s">
        <v>551</v>
      </c>
      <c r="F120" s="7" t="s">
        <v>16</v>
      </c>
      <c r="G120" s="7" t="s">
        <v>1309</v>
      </c>
      <c r="H120" s="27" t="s">
        <v>1310</v>
      </c>
      <c r="I120" s="21"/>
      <c r="J120" s="7" t="s">
        <v>997</v>
      </c>
      <c r="K120" s="20" t="str">
        <f>IF(ELEC[[#This Row],[NEED ALIAS? (Y/N)]]="Y",_xlfn.TEXTJOIN("",TRUE,ELEC[[#This Row],[METER ID]],"_","UTL_METER","_","DAY32"),"")</f>
        <v/>
      </c>
      <c r="L120" s="7"/>
    </row>
    <row r="121" spans="1:12">
      <c r="A121" s="15" t="s">
        <v>1311</v>
      </c>
      <c r="B121" s="16" t="str">
        <f>_xlfn.XLOOKUP(ELEC[[#This Row],[BLDG '#]],Properties[Property],Properties[Description],"",0)</f>
        <v>SANDELS BUILDING</v>
      </c>
      <c r="C121" s="6" t="s">
        <v>1312</v>
      </c>
      <c r="D121" s="7" t="s">
        <v>1001</v>
      </c>
      <c r="E121" s="7" t="s">
        <v>553</v>
      </c>
      <c r="F121" s="7" t="s">
        <v>1004</v>
      </c>
      <c r="G121" s="7" t="s">
        <v>999</v>
      </c>
      <c r="H121" s="27" t="s">
        <v>1313</v>
      </c>
      <c r="I121" s="21"/>
      <c r="J121" s="7" t="s">
        <v>1001</v>
      </c>
      <c r="K121" s="20" t="str">
        <f>IF(ELEC[[#This Row],[NEED ALIAS? (Y/N)]]="Y",_xlfn.TEXTJOIN("",TRUE,ELEC[[#This Row],[METER ID]],"_","UTL_METER","_","DAY32"),"")</f>
        <v>E0135_UTL_METER_DAY32</v>
      </c>
      <c r="L121" s="7" t="s">
        <v>1001</v>
      </c>
    </row>
    <row r="122" spans="1:12">
      <c r="A122" s="15" t="s">
        <v>1314</v>
      </c>
      <c r="B122" s="16" t="str">
        <f>_xlfn.XLOOKUP(ELEC[[#This Row],[BLDG '#]],Properties[Property],Properties[Description],"",0)</f>
        <v>KASHA LABORATORY</v>
      </c>
      <c r="C122" s="6" t="s">
        <v>1315</v>
      </c>
      <c r="D122" s="7" t="s">
        <v>1001</v>
      </c>
      <c r="E122" s="7" t="s">
        <v>555</v>
      </c>
      <c r="F122" s="7" t="s">
        <v>1004</v>
      </c>
      <c r="G122" s="7" t="s">
        <v>999</v>
      </c>
      <c r="H122" s="27" t="s">
        <v>1316</v>
      </c>
      <c r="I122" s="21"/>
      <c r="J122" s="7" t="s">
        <v>1001</v>
      </c>
      <c r="K122" s="20" t="str">
        <f>IF(ELEC[[#This Row],[NEED ALIAS? (Y/N)]]="Y",_xlfn.TEXTJOIN("",TRUE,ELEC[[#This Row],[METER ID]],"_","UTL_METER","_","DAY32"),"")</f>
        <v>E0146_UTL_METER_DAY32</v>
      </c>
      <c r="L122" s="7" t="s">
        <v>1001</v>
      </c>
    </row>
    <row r="123" spans="1:12">
      <c r="A123" s="15" t="s">
        <v>1317</v>
      </c>
      <c r="B123" s="16" t="str">
        <f>_xlfn.XLOOKUP(ELEC[[#This Row],[BLDG '#]],Properties[Property],Properties[Description],"",0)</f>
        <v>UNIVERSITY CENTER - BUILDING A</v>
      </c>
      <c r="C123" s="6" t="s">
        <v>1318</v>
      </c>
      <c r="D123" s="7" t="s">
        <v>997</v>
      </c>
      <c r="E123" s="7" t="s">
        <v>557</v>
      </c>
      <c r="F123" s="7" t="s">
        <v>1249</v>
      </c>
      <c r="G123" s="7" t="s">
        <v>999</v>
      </c>
      <c r="H123" s="27" t="s">
        <v>1319</v>
      </c>
      <c r="I123" s="21"/>
      <c r="J123" s="7" t="s">
        <v>1001</v>
      </c>
      <c r="K123" s="20" t="str">
        <f>IF(ELEC[[#This Row],[NEED ALIAS? (Y/N)]]="Y",_xlfn.TEXTJOIN("",TRUE,ELEC[[#This Row],[METER ID]],"_","UTL_METER","_","DAY32"),"")</f>
        <v>E0223A_UTL_METER_DAY32</v>
      </c>
      <c r="L123" s="7" t="s">
        <v>1001</v>
      </c>
    </row>
    <row r="124" spans="1:12">
      <c r="A124" s="15" t="s">
        <v>1317</v>
      </c>
      <c r="B124" s="16" t="str">
        <f>_xlfn.XLOOKUP(ELEC[[#This Row],[BLDG '#]],Properties[Property],Properties[Description],"",0)</f>
        <v>UNIVERSITY CENTER - BUILDING A</v>
      </c>
      <c r="C124" s="6" t="s">
        <v>1320</v>
      </c>
      <c r="D124" s="7" t="s">
        <v>1001</v>
      </c>
      <c r="E124" s="7" t="s">
        <v>561</v>
      </c>
      <c r="F124" s="7" t="s">
        <v>1013</v>
      </c>
      <c r="G124" s="7" t="s">
        <v>999</v>
      </c>
      <c r="H124" s="27" t="s">
        <v>1321</v>
      </c>
      <c r="I124" s="21"/>
      <c r="J124" s="7" t="s">
        <v>1001</v>
      </c>
      <c r="K124" s="20" t="str">
        <f>IF(ELEC[[#This Row],[NEED ALIAS? (Y/N)]]="Y",_xlfn.TEXTJOIN("",TRUE,ELEC[[#This Row],[METER ID]],"_","UTL_METER","_","DAY32"),"")</f>
        <v>E0223A1_UTL_METER_DAY32</v>
      </c>
      <c r="L124" s="7" t="s">
        <v>1001</v>
      </c>
    </row>
    <row r="125" spans="1:12">
      <c r="A125" s="15" t="s">
        <v>1317</v>
      </c>
      <c r="B125" s="16" t="str">
        <f>_xlfn.XLOOKUP(ELEC[[#This Row],[BLDG '#]],Properties[Property],Properties[Description],"",0)</f>
        <v>UNIVERSITY CENTER - BUILDING A</v>
      </c>
      <c r="C125" s="6" t="s">
        <v>1322</v>
      </c>
      <c r="D125" s="7" t="s">
        <v>1001</v>
      </c>
      <c r="E125" s="7" t="s">
        <v>563</v>
      </c>
      <c r="F125" s="7" t="s">
        <v>16</v>
      </c>
      <c r="G125" s="7" t="s">
        <v>1016</v>
      </c>
      <c r="H125" s="27" t="s">
        <v>1323</v>
      </c>
      <c r="I125" s="21"/>
      <c r="J125" s="7" t="s">
        <v>997</v>
      </c>
      <c r="K125" s="20" t="str">
        <f>IF(ELEC[[#This Row],[NEED ALIAS? (Y/N)]]="Y",_xlfn.TEXTJOIN("",TRUE,ELEC[[#This Row],[METER ID]],"_","UTL_METER","_","DAY32"),"")</f>
        <v/>
      </c>
      <c r="L125" s="7"/>
    </row>
    <row r="126" spans="1:12">
      <c r="A126" s="15" t="s">
        <v>1317</v>
      </c>
      <c r="B126" s="16" t="str">
        <f>_xlfn.XLOOKUP(ELEC[[#This Row],[BLDG '#]],Properties[Property],Properties[Description],"",0)</f>
        <v>UNIVERSITY CENTER - BUILDING A</v>
      </c>
      <c r="C126" s="6" t="s">
        <v>1324</v>
      </c>
      <c r="D126" s="7" t="s">
        <v>997</v>
      </c>
      <c r="E126" s="7" t="s">
        <v>564</v>
      </c>
      <c r="F126" s="7" t="s">
        <v>1249</v>
      </c>
      <c r="G126" s="7" t="s">
        <v>999</v>
      </c>
      <c r="H126" s="27" t="s">
        <v>1325</v>
      </c>
      <c r="I126" s="21"/>
      <c r="J126" s="7" t="s">
        <v>1001</v>
      </c>
      <c r="K126" s="20" t="str">
        <f>IF(ELEC[[#This Row],[NEED ALIAS? (Y/N)]]="Y",_xlfn.TEXTJOIN("",TRUE,ELEC[[#This Row],[METER ID]],"_","UTL_METER","_","DAY32"),"")</f>
        <v>E0223B_UTL_METER_DAY32</v>
      </c>
      <c r="L126" s="7" t="s">
        <v>1001</v>
      </c>
    </row>
    <row r="127" spans="1:12" ht="28.5">
      <c r="A127" s="15" t="s">
        <v>1317</v>
      </c>
      <c r="B127" s="16" t="str">
        <f>_xlfn.XLOOKUP(ELEC[[#This Row],[BLDG '#]],Properties[Property],Properties[Description],"",0)</f>
        <v>UNIVERSITY CENTER - BUILDING A</v>
      </c>
      <c r="C127" s="6" t="s">
        <v>1326</v>
      </c>
      <c r="D127" s="7" t="s">
        <v>1001</v>
      </c>
      <c r="E127" s="7" t="s">
        <v>567</v>
      </c>
      <c r="F127" s="7" t="s">
        <v>1013</v>
      </c>
      <c r="G127" s="7" t="s">
        <v>999</v>
      </c>
      <c r="H127" s="27" t="s">
        <v>1327</v>
      </c>
      <c r="I127" s="21" t="s">
        <v>1328</v>
      </c>
      <c r="J127" s="7" t="s">
        <v>1001</v>
      </c>
      <c r="K127" s="20" t="str">
        <f>IF(ELEC[[#This Row],[NEED ALIAS? (Y/N)]]="Y",_xlfn.TEXTJOIN("",TRUE,ELEC[[#This Row],[METER ID]],"_","UTL_METER","_","DAY32"),"")</f>
        <v>E0223B1_UTL_METER_DAY32</v>
      </c>
      <c r="L127" s="7" t="s">
        <v>1001</v>
      </c>
    </row>
    <row r="128" spans="1:12">
      <c r="A128" s="15" t="s">
        <v>1317</v>
      </c>
      <c r="B128" s="16" t="str">
        <f>_xlfn.XLOOKUP(ELEC[[#This Row],[BLDG '#]],Properties[Property],Properties[Description],"",0)</f>
        <v>UNIVERSITY CENTER - BUILDING A</v>
      </c>
      <c r="C128" s="6" t="s">
        <v>1329</v>
      </c>
      <c r="D128" s="7" t="s">
        <v>997</v>
      </c>
      <c r="E128" s="7" t="s">
        <v>569</v>
      </c>
      <c r="F128" s="7" t="s">
        <v>1013</v>
      </c>
      <c r="G128" s="4" t="s">
        <v>8</v>
      </c>
      <c r="H128" s="32" t="s">
        <v>8</v>
      </c>
      <c r="I128" s="65" t="s">
        <v>362</v>
      </c>
      <c r="J128" s="7" t="s">
        <v>997</v>
      </c>
      <c r="K128" s="20" t="str">
        <f>IF(ELEC[[#This Row],[NEED ALIAS? (Y/N)]]="Y",_xlfn.TEXTJOIN("",TRUE,ELEC[[#This Row],[METER ID]],"_","UTL_METER","_","DAY32"),"")</f>
        <v/>
      </c>
      <c r="L128" s="7"/>
    </row>
    <row r="129" spans="1:12">
      <c r="A129" s="15" t="s">
        <v>1317</v>
      </c>
      <c r="B129" s="16" t="str">
        <f>_xlfn.XLOOKUP(ELEC[[#This Row],[BLDG '#]],Properties[Property],Properties[Description],"",0)</f>
        <v>UNIVERSITY CENTER - BUILDING A</v>
      </c>
      <c r="C129" s="6" t="s">
        <v>1330</v>
      </c>
      <c r="D129" s="7" t="s">
        <v>1001</v>
      </c>
      <c r="E129" s="7" t="s">
        <v>573</v>
      </c>
      <c r="F129" s="7" t="s">
        <v>1013</v>
      </c>
      <c r="G129" s="7" t="s">
        <v>999</v>
      </c>
      <c r="H129" s="27" t="s">
        <v>1331</v>
      </c>
      <c r="I129" s="21"/>
      <c r="J129" s="7" t="s">
        <v>1001</v>
      </c>
      <c r="K129" s="20" t="str">
        <f>IF(ELEC[[#This Row],[NEED ALIAS? (Y/N)]]="Y",_xlfn.TEXTJOIN("",TRUE,ELEC[[#This Row],[METER ID]],"_","UTL_METER","_","DAY32"),"")</f>
        <v>E0223B5_UTL_METER_DAY32</v>
      </c>
      <c r="L129" s="7" t="s">
        <v>1001</v>
      </c>
    </row>
    <row r="130" spans="1:12">
      <c r="A130" s="15" t="s">
        <v>1317</v>
      </c>
      <c r="B130" s="16" t="str">
        <f>_xlfn.XLOOKUP(ELEC[[#This Row],[BLDG '#]],Properties[Property],Properties[Description],"",0)</f>
        <v>UNIVERSITY CENTER - BUILDING A</v>
      </c>
      <c r="C130" s="6" t="s">
        <v>1332</v>
      </c>
      <c r="D130" s="7" t="s">
        <v>1001</v>
      </c>
      <c r="E130" s="7" t="s">
        <v>571</v>
      </c>
      <c r="F130" s="7" t="s">
        <v>1013</v>
      </c>
      <c r="G130" s="7" t="s">
        <v>999</v>
      </c>
      <c r="H130" s="27" t="s">
        <v>1333</v>
      </c>
      <c r="I130" s="21"/>
      <c r="J130" s="7" t="s">
        <v>1001</v>
      </c>
      <c r="K130" s="20" t="str">
        <f>IF(ELEC[[#This Row],[NEED ALIAS? (Y/N)]]="Y",_xlfn.TEXTJOIN("",TRUE,ELEC[[#This Row],[METER ID]],"_","UTL_METER","_","DAY32"),"")</f>
        <v>E0223B4_UTL_METER_DAY32</v>
      </c>
      <c r="L130" s="7" t="s">
        <v>1001</v>
      </c>
    </row>
    <row r="131" spans="1:12">
      <c r="A131" s="15" t="s">
        <v>1317</v>
      </c>
      <c r="B131" s="16" t="str">
        <f>_xlfn.XLOOKUP(ELEC[[#This Row],[BLDG '#]],Properties[Property],Properties[Description],"",0)</f>
        <v>UNIVERSITY CENTER - BUILDING A</v>
      </c>
      <c r="C131" s="6" t="s">
        <v>1334</v>
      </c>
      <c r="D131" s="7" t="s">
        <v>1001</v>
      </c>
      <c r="E131" s="7" t="s">
        <v>575</v>
      </c>
      <c r="F131" s="7" t="s">
        <v>1013</v>
      </c>
      <c r="G131" s="7" t="s">
        <v>999</v>
      </c>
      <c r="H131" s="27" t="s">
        <v>1335</v>
      </c>
      <c r="I131" s="65"/>
      <c r="J131" s="7" t="s">
        <v>1001</v>
      </c>
      <c r="K131" s="20" t="str">
        <f>IF(ELEC[[#This Row],[NEED ALIAS? (Y/N)]]="Y",_xlfn.TEXTJOIN("",TRUE,ELEC[[#This Row],[METER ID]],"_","UTL_METER","_","DAY32"),"")</f>
        <v>E0223B6_UTL_METER_DAY32</v>
      </c>
      <c r="L131" s="7" t="s">
        <v>1001</v>
      </c>
    </row>
    <row r="132" spans="1:12" ht="28.5">
      <c r="A132" s="15" t="s">
        <v>1317</v>
      </c>
      <c r="B132" s="16" t="str">
        <f>_xlfn.XLOOKUP(ELEC[[#This Row],[BLDG '#]],Properties[Property],Properties[Description],"",0)</f>
        <v>UNIVERSITY CENTER - BUILDING A</v>
      </c>
      <c r="C132" s="6" t="s">
        <v>1336</v>
      </c>
      <c r="D132" s="7" t="s">
        <v>1001</v>
      </c>
      <c r="E132" s="7" t="s">
        <v>570</v>
      </c>
      <c r="F132" s="7" t="s">
        <v>16</v>
      </c>
      <c r="G132" s="7" t="s">
        <v>1337</v>
      </c>
      <c r="H132" s="27" t="s">
        <v>1338</v>
      </c>
      <c r="I132" s="21"/>
      <c r="J132" s="7" t="s">
        <v>997</v>
      </c>
      <c r="K132" s="20" t="str">
        <f>IF(ELEC[[#This Row],[NEED ALIAS? (Y/N)]]="Y",_xlfn.TEXTJOIN("",TRUE,ELEC[[#This Row],[METER ID]],"_","UTL_METER","_","DAY32"),"")</f>
        <v/>
      </c>
      <c r="L132" s="7"/>
    </row>
    <row r="133" spans="1:12">
      <c r="A133" s="15" t="s">
        <v>1317</v>
      </c>
      <c r="B133" s="16" t="str">
        <f>_xlfn.XLOOKUP(ELEC[[#This Row],[BLDG '#]],Properties[Property],Properties[Description],"",0)</f>
        <v>UNIVERSITY CENTER - BUILDING A</v>
      </c>
      <c r="C133" s="6" t="s">
        <v>1339</v>
      </c>
      <c r="D133" s="7" t="s">
        <v>997</v>
      </c>
      <c r="E133" s="7" t="s">
        <v>577</v>
      </c>
      <c r="F133" s="7" t="s">
        <v>1013</v>
      </c>
      <c r="G133" s="4" t="s">
        <v>8</v>
      </c>
      <c r="H133" s="32" t="s">
        <v>8</v>
      </c>
      <c r="I133" s="65" t="s">
        <v>362</v>
      </c>
      <c r="J133" s="7" t="s">
        <v>997</v>
      </c>
      <c r="K133" s="20" t="str">
        <f>IF(ELEC[[#This Row],[NEED ALIAS? (Y/N)]]="Y",_xlfn.TEXTJOIN("",TRUE,ELEC[[#This Row],[METER ID]],"_","UTL_METER","_","DAY32"),"")</f>
        <v/>
      </c>
      <c r="L133" s="7"/>
    </row>
    <row r="134" spans="1:12" ht="28.5">
      <c r="A134" s="15" t="s">
        <v>1340</v>
      </c>
      <c r="B134" s="16" t="str">
        <f>_xlfn.XLOOKUP(ELEC[[#This Row],[BLDG '#]],Properties[Property],Properties[Description],"",0)</f>
        <v>UNIVERSITY CENTER - BUILDING B</v>
      </c>
      <c r="C134" s="6" t="s">
        <v>1341</v>
      </c>
      <c r="D134" s="7" t="s">
        <v>1001</v>
      </c>
      <c r="E134" s="7" t="s">
        <v>578</v>
      </c>
      <c r="F134" s="7" t="s">
        <v>1013</v>
      </c>
      <c r="G134" s="7" t="s">
        <v>1267</v>
      </c>
      <c r="H134" s="27" t="s">
        <v>1267</v>
      </c>
      <c r="I134" s="21" t="s">
        <v>1342</v>
      </c>
      <c r="J134" s="7"/>
      <c r="K134" s="20" t="str">
        <f>IF(ELEC[[#This Row],[NEED ALIAS? (Y/N)]]="Y",_xlfn.TEXTJOIN("",TRUE,ELEC[[#This Row],[METER ID]],"_","UTL_METER","_","DAY32"),"")</f>
        <v/>
      </c>
      <c r="L134" s="7"/>
    </row>
    <row r="135" spans="1:12">
      <c r="A135" s="15" t="s">
        <v>1340</v>
      </c>
      <c r="B135" s="16" t="str">
        <f>_xlfn.XLOOKUP(ELEC[[#This Row],[BLDG '#]],Properties[Property],Properties[Description],"",0)</f>
        <v>UNIVERSITY CENTER - BUILDING B</v>
      </c>
      <c r="C135" s="6" t="s">
        <v>1343</v>
      </c>
      <c r="D135" s="7" t="s">
        <v>997</v>
      </c>
      <c r="E135" s="7" t="s">
        <v>580</v>
      </c>
      <c r="F135" s="7" t="s">
        <v>1249</v>
      </c>
      <c r="G135" s="7" t="s">
        <v>999</v>
      </c>
      <c r="H135" s="27" t="s">
        <v>1344</v>
      </c>
      <c r="I135" s="68"/>
      <c r="J135" s="7" t="s">
        <v>1001</v>
      </c>
      <c r="K135" s="20" t="str">
        <f>IF(ELEC[[#This Row],[NEED ALIAS? (Y/N)]]="Y",_xlfn.TEXTJOIN("",TRUE,ELEC[[#This Row],[METER ID]],"_","UTL_METER","_","DAY32"),"")</f>
        <v>E0224B_UTL_METER_DAY32</v>
      </c>
      <c r="L135" s="7" t="s">
        <v>1001</v>
      </c>
    </row>
    <row r="136" spans="1:12">
      <c r="A136" s="15" t="s">
        <v>1340</v>
      </c>
      <c r="B136" s="16" t="str">
        <f>_xlfn.XLOOKUP(ELEC[[#This Row],[BLDG '#]],Properties[Property],Properties[Description],"",0)</f>
        <v>UNIVERSITY CENTER - BUILDING B</v>
      </c>
      <c r="C136" s="6" t="s">
        <v>1345</v>
      </c>
      <c r="D136" s="7" t="s">
        <v>1001</v>
      </c>
      <c r="E136" s="7" t="s">
        <v>582</v>
      </c>
      <c r="F136" s="7" t="s">
        <v>1013</v>
      </c>
      <c r="G136" s="7" t="s">
        <v>999</v>
      </c>
      <c r="H136" s="27" t="s">
        <v>1346</v>
      </c>
      <c r="I136" s="21"/>
      <c r="J136" s="7" t="s">
        <v>1001</v>
      </c>
      <c r="K136" s="20" t="str">
        <f>IF(ELEC[[#This Row],[NEED ALIAS? (Y/N)]]="Y",_xlfn.TEXTJOIN("",TRUE,ELEC[[#This Row],[METER ID]],"_","UTL_METER","_","DAY32"),"")</f>
        <v>E0224B1_UTL_METER_DAY32</v>
      </c>
      <c r="L136" s="7" t="s">
        <v>1001</v>
      </c>
    </row>
    <row r="137" spans="1:12">
      <c r="A137" s="15" t="s">
        <v>1340</v>
      </c>
      <c r="B137" s="16" t="str">
        <f>_xlfn.XLOOKUP(ELEC[[#This Row],[BLDG '#]],Properties[Property],Properties[Description],"",0)</f>
        <v>UNIVERSITY CENTER - BUILDING B</v>
      </c>
      <c r="C137" s="6" t="s">
        <v>1347</v>
      </c>
      <c r="D137" s="7" t="s">
        <v>1001</v>
      </c>
      <c r="E137" s="7" t="s">
        <v>584</v>
      </c>
      <c r="F137" s="7" t="s">
        <v>1013</v>
      </c>
      <c r="G137" s="7" t="s">
        <v>999</v>
      </c>
      <c r="H137" s="27" t="s">
        <v>1348</v>
      </c>
      <c r="I137" s="21"/>
      <c r="J137" s="7" t="s">
        <v>1001</v>
      </c>
      <c r="K137" s="20" t="str">
        <f>IF(ELEC[[#This Row],[NEED ALIAS? (Y/N)]]="Y",_xlfn.TEXTJOIN("",TRUE,ELEC[[#This Row],[METER ID]],"_","UTL_METER","_","DAY32"),"")</f>
        <v>E0224B2_UTL_METER_DAY32</v>
      </c>
      <c r="L137" s="7" t="s">
        <v>1001</v>
      </c>
    </row>
    <row r="138" spans="1:12">
      <c r="A138" s="15" t="s">
        <v>1340</v>
      </c>
      <c r="B138" s="16" t="str">
        <f>_xlfn.XLOOKUP(ELEC[[#This Row],[BLDG '#]],Properties[Property],Properties[Description],"",0)</f>
        <v>UNIVERSITY CENTER - BUILDING B</v>
      </c>
      <c r="C138" s="6" t="s">
        <v>1349</v>
      </c>
      <c r="D138" s="7" t="s">
        <v>1001</v>
      </c>
      <c r="E138" s="7" t="s">
        <v>589</v>
      </c>
      <c r="F138" s="7" t="s">
        <v>1013</v>
      </c>
      <c r="G138" s="7" t="s">
        <v>999</v>
      </c>
      <c r="H138" s="27" t="s">
        <v>1350</v>
      </c>
      <c r="I138" s="21"/>
      <c r="J138" s="7" t="s">
        <v>1001</v>
      </c>
      <c r="K138" s="20" t="str">
        <f>IF(ELEC[[#This Row],[NEED ALIAS? (Y/N)]]="Y",_xlfn.TEXTJOIN("",TRUE,ELEC[[#This Row],[METER ID]],"_","UTL_METER","_","DAY32"),"")</f>
        <v>E0224B6_UTL_METER_DAY32</v>
      </c>
      <c r="L138" s="7" t="s">
        <v>1001</v>
      </c>
    </row>
    <row r="139" spans="1:12">
      <c r="A139" s="15" t="s">
        <v>1340</v>
      </c>
      <c r="B139" s="16" t="str">
        <f>_xlfn.XLOOKUP(ELEC[[#This Row],[BLDG '#]],Properties[Property],Properties[Description],"",0)</f>
        <v>UNIVERSITY CENTER - BUILDING B</v>
      </c>
      <c r="C139" s="6" t="s">
        <v>1351</v>
      </c>
      <c r="D139" s="7" t="s">
        <v>1001</v>
      </c>
      <c r="E139" s="7" t="s">
        <v>588</v>
      </c>
      <c r="F139" s="7" t="s">
        <v>16</v>
      </c>
      <c r="G139" s="7" t="s">
        <v>1352</v>
      </c>
      <c r="H139" s="27" t="s">
        <v>1353</v>
      </c>
      <c r="I139" s="21"/>
      <c r="J139" s="7" t="s">
        <v>997</v>
      </c>
      <c r="K139" s="20" t="str">
        <f>IF(ELEC[[#This Row],[NEED ALIAS? (Y/N)]]="Y",_xlfn.TEXTJOIN("",TRUE,ELEC[[#This Row],[METER ID]],"_","UTL_METER","_","DAY32"),"")</f>
        <v/>
      </c>
      <c r="L139" s="7"/>
    </row>
    <row r="140" spans="1:12">
      <c r="A140" s="15" t="s">
        <v>1340</v>
      </c>
      <c r="B140" s="16" t="str">
        <f>_xlfn.XLOOKUP(ELEC[[#This Row],[BLDG '#]],Properties[Property],Properties[Description],"",0)</f>
        <v>UNIVERSITY CENTER - BUILDING B</v>
      </c>
      <c r="C140" s="6" t="s">
        <v>1354</v>
      </c>
      <c r="D140" s="7" t="s">
        <v>1001</v>
      </c>
      <c r="E140" s="7" t="s">
        <v>592</v>
      </c>
      <c r="F140" s="7" t="s">
        <v>1249</v>
      </c>
      <c r="G140" s="7" t="s">
        <v>999</v>
      </c>
      <c r="H140" s="27" t="s">
        <v>1355</v>
      </c>
      <c r="I140" s="21"/>
      <c r="J140" s="7" t="s">
        <v>1001</v>
      </c>
      <c r="K140" s="20" t="str">
        <f>IF(ELEC[[#This Row],[NEED ALIAS? (Y/N)]]="Y",_xlfn.TEXTJOIN("",TRUE,ELEC[[#This Row],[METER ID]],"_","UTL_METER","_","DAY32"),"")</f>
        <v>E0224C_UTL_METER_DAY32</v>
      </c>
      <c r="L140" s="7" t="s">
        <v>1001</v>
      </c>
    </row>
    <row r="141" spans="1:12">
      <c r="A141" s="15" t="s">
        <v>1340</v>
      </c>
      <c r="B141" s="16" t="str">
        <f>_xlfn.XLOOKUP(ELEC[[#This Row],[BLDG '#]],Properties[Property],Properties[Description],"",0)</f>
        <v>UNIVERSITY CENTER - BUILDING B</v>
      </c>
      <c r="C141" s="6" t="s">
        <v>1356</v>
      </c>
      <c r="D141" s="7" t="s">
        <v>1001</v>
      </c>
      <c r="E141" s="7" t="s">
        <v>594</v>
      </c>
      <c r="F141" s="7" t="s">
        <v>1013</v>
      </c>
      <c r="G141" s="7" t="s">
        <v>999</v>
      </c>
      <c r="H141" s="27" t="s">
        <v>1357</v>
      </c>
      <c r="I141" s="21"/>
      <c r="J141" s="7" t="s">
        <v>1001</v>
      </c>
      <c r="K141" s="20" t="str">
        <f>IF(ELEC[[#This Row],[NEED ALIAS? (Y/N)]]="Y",_xlfn.TEXTJOIN("",TRUE,ELEC[[#This Row],[METER ID]],"_","UTL_METER","_","DAY32"),"")</f>
        <v>E0224C1_UTL_METER_DAY32</v>
      </c>
      <c r="L141" s="7" t="s">
        <v>1001</v>
      </c>
    </row>
    <row r="142" spans="1:12">
      <c r="A142" s="15" t="s">
        <v>1340</v>
      </c>
      <c r="B142" s="16" t="str">
        <f>_xlfn.XLOOKUP(ELEC[[#This Row],[BLDG '#]],Properties[Property],Properties[Description],"",0)</f>
        <v>UNIVERSITY CENTER - BUILDING B</v>
      </c>
      <c r="C142" s="6" t="s">
        <v>1358</v>
      </c>
      <c r="D142" s="7" t="s">
        <v>1001</v>
      </c>
      <c r="E142" s="7" t="s">
        <v>599</v>
      </c>
      <c r="F142" s="7" t="s">
        <v>1013</v>
      </c>
      <c r="G142" s="7" t="s">
        <v>999</v>
      </c>
      <c r="H142" s="27" t="s">
        <v>1359</v>
      </c>
      <c r="I142" s="21"/>
      <c r="J142" s="7" t="s">
        <v>1001</v>
      </c>
      <c r="K142" s="20" t="str">
        <f>IF(ELEC[[#This Row],[NEED ALIAS? (Y/N)]]="Y",_xlfn.TEXTJOIN("",TRUE,ELEC[[#This Row],[METER ID]],"_","UTL_METER","_","DAY32"),"")</f>
        <v>E0224C3_UTL_METER_DAY32</v>
      </c>
      <c r="L142" s="7" t="s">
        <v>1001</v>
      </c>
    </row>
    <row r="143" spans="1:12" ht="28.5">
      <c r="A143" s="15" t="s">
        <v>1340</v>
      </c>
      <c r="B143" s="16" t="str">
        <f>_xlfn.XLOOKUP(ELEC[[#This Row],[BLDG '#]],Properties[Property],Properties[Description],"",0)</f>
        <v>UNIVERSITY CENTER - BUILDING B</v>
      </c>
      <c r="C143" s="6" t="s">
        <v>1360</v>
      </c>
      <c r="D143" s="7" t="s">
        <v>1001</v>
      </c>
      <c r="E143" s="7" t="s">
        <v>602</v>
      </c>
      <c r="F143" s="7" t="s">
        <v>1013</v>
      </c>
      <c r="G143" s="7" t="s">
        <v>1267</v>
      </c>
      <c r="H143" s="27" t="s">
        <v>1267</v>
      </c>
      <c r="I143" s="21" t="s">
        <v>1361</v>
      </c>
      <c r="J143" s="7"/>
      <c r="K143" s="20" t="str">
        <f>IF(ELEC[[#This Row],[NEED ALIAS? (Y/N)]]="Y",_xlfn.TEXTJOIN("",TRUE,ELEC[[#This Row],[METER ID]],"_","UTL_METER","_","DAY32"),"")</f>
        <v/>
      </c>
      <c r="L143" s="7"/>
    </row>
    <row r="144" spans="1:12" ht="28.5">
      <c r="A144" s="15" t="s">
        <v>1340</v>
      </c>
      <c r="B144" s="16" t="str">
        <f>_xlfn.XLOOKUP(ELEC[[#This Row],[BLDG '#]],Properties[Property],Properties[Description],"",0)</f>
        <v>UNIVERSITY CENTER - BUILDING B</v>
      </c>
      <c r="C144" s="6" t="s">
        <v>1362</v>
      </c>
      <c r="D144" s="7" t="s">
        <v>1001</v>
      </c>
      <c r="E144" s="7" t="s">
        <v>605</v>
      </c>
      <c r="F144" s="7" t="s">
        <v>1013</v>
      </c>
      <c r="G144" s="7" t="s">
        <v>1267</v>
      </c>
      <c r="H144" s="27" t="s">
        <v>1267</v>
      </c>
      <c r="I144" s="21" t="s">
        <v>1361</v>
      </c>
      <c r="J144" s="7"/>
      <c r="K144" s="20" t="str">
        <f>IF(ELEC[[#This Row],[NEED ALIAS? (Y/N)]]="Y",_xlfn.TEXTJOIN("",TRUE,ELEC[[#This Row],[METER ID]],"_","UTL_METER","_","DAY32"),"")</f>
        <v/>
      </c>
      <c r="L144" s="7"/>
    </row>
    <row r="145" spans="1:12">
      <c r="A145" s="15" t="s">
        <v>1340</v>
      </c>
      <c r="B145" s="16" t="str">
        <f>_xlfn.XLOOKUP(ELEC[[#This Row],[BLDG '#]],Properties[Property],Properties[Description],"",0)</f>
        <v>UNIVERSITY CENTER - BUILDING B</v>
      </c>
      <c r="C145" s="6" t="s">
        <v>1363</v>
      </c>
      <c r="D145" s="7" t="s">
        <v>1001</v>
      </c>
      <c r="E145" s="7" t="s">
        <v>607</v>
      </c>
      <c r="F145" s="7" t="s">
        <v>1013</v>
      </c>
      <c r="G145" s="7" t="s">
        <v>999</v>
      </c>
      <c r="H145" s="27" t="s">
        <v>1364</v>
      </c>
      <c r="I145" s="21"/>
      <c r="J145" s="7" t="s">
        <v>1001</v>
      </c>
      <c r="K145" s="20" t="str">
        <f>IF(ELEC[[#This Row],[NEED ALIAS? (Y/N)]]="Y",_xlfn.TEXTJOIN("",TRUE,ELEC[[#This Row],[METER ID]],"_","UTL_METER","_","DAY32"),"")</f>
        <v>E0224C6_UTL_METER_DAY32</v>
      </c>
      <c r="L145" s="7" t="s">
        <v>1001</v>
      </c>
    </row>
    <row r="146" spans="1:12" ht="28.5">
      <c r="A146" s="15" t="s">
        <v>1340</v>
      </c>
      <c r="B146" s="16" t="str">
        <f>_xlfn.XLOOKUP(ELEC[[#This Row],[BLDG '#]],Properties[Property],Properties[Description],"",0)</f>
        <v>UNIVERSITY CENTER - BUILDING B</v>
      </c>
      <c r="C146" s="6" t="s">
        <v>1365</v>
      </c>
      <c r="D146" s="7" t="s">
        <v>1001</v>
      </c>
      <c r="E146" s="7" t="s">
        <v>598</v>
      </c>
      <c r="F146" s="7" t="s">
        <v>16</v>
      </c>
      <c r="G146" s="7" t="s">
        <v>1366</v>
      </c>
      <c r="H146" s="27" t="s">
        <v>1367</v>
      </c>
      <c r="I146" s="21" t="s">
        <v>1368</v>
      </c>
      <c r="J146" s="7" t="s">
        <v>997</v>
      </c>
      <c r="K146" s="20" t="str">
        <f>IF(ELEC[[#This Row],[NEED ALIAS? (Y/N)]]="Y",_xlfn.TEXTJOIN("",TRUE,ELEC[[#This Row],[METER ID]],"_","UTL_METER","_","DAY32"),"")</f>
        <v/>
      </c>
      <c r="L146" s="7"/>
    </row>
    <row r="147" spans="1:12">
      <c r="A147" s="15" t="s">
        <v>1340</v>
      </c>
      <c r="B147" s="16" t="str">
        <f>_xlfn.XLOOKUP(ELEC[[#This Row],[BLDG '#]],Properties[Property],Properties[Description],"",0)</f>
        <v>UNIVERSITY CENTER - BUILDING B</v>
      </c>
      <c r="C147" s="6" t="s">
        <v>1369</v>
      </c>
      <c r="D147" s="7" t="s">
        <v>1001</v>
      </c>
      <c r="E147" s="7" t="s">
        <v>610</v>
      </c>
      <c r="F147" s="7" t="s">
        <v>1013</v>
      </c>
      <c r="G147" s="7" t="s">
        <v>999</v>
      </c>
      <c r="H147" s="27" t="s">
        <v>1370</v>
      </c>
      <c r="I147" s="21"/>
      <c r="J147" s="7" t="s">
        <v>1001</v>
      </c>
      <c r="K147" s="20" t="str">
        <f>IF(ELEC[[#This Row],[NEED ALIAS? (Y/N)]]="Y",_xlfn.TEXTJOIN("",TRUE,ELEC[[#This Row],[METER ID]],"_","UTL_METER","_","DAY32"),"")</f>
        <v>E0224D_UTL_METER_DAY32</v>
      </c>
      <c r="L147" s="7" t="s">
        <v>1001</v>
      </c>
    </row>
    <row r="148" spans="1:12">
      <c r="A148" s="15" t="s">
        <v>1371</v>
      </c>
      <c r="B148" s="16" t="str">
        <f>_xlfn.XLOOKUP(ELEC[[#This Row],[BLDG '#]],Properties[Property],Properties[Description],"",0)</f>
        <v>UNIVERSITY CENTER - BUILDING C</v>
      </c>
      <c r="C148" s="6" t="s">
        <v>1372</v>
      </c>
      <c r="D148" s="7" t="s">
        <v>997</v>
      </c>
      <c r="E148" s="7" t="s">
        <v>613</v>
      </c>
      <c r="F148" s="7" t="s">
        <v>1249</v>
      </c>
      <c r="G148" s="7" t="s">
        <v>999</v>
      </c>
      <c r="H148" s="27" t="s">
        <v>1373</v>
      </c>
      <c r="I148" s="21"/>
      <c r="J148" s="7" t="s">
        <v>1001</v>
      </c>
      <c r="K148" s="20" t="str">
        <f>IF(ELEC[[#This Row],[NEED ALIAS? (Y/N)]]="Y",_xlfn.TEXTJOIN("",TRUE,ELEC[[#This Row],[METER ID]],"_","UTL_METER","_","DAY32"),"")</f>
        <v>E0225A_UTL_METER_DAY32</v>
      </c>
      <c r="L148" s="7" t="s">
        <v>1001</v>
      </c>
    </row>
    <row r="149" spans="1:12">
      <c r="A149" s="15" t="s">
        <v>1371</v>
      </c>
      <c r="B149" s="16" t="str">
        <f>_xlfn.XLOOKUP(ELEC[[#This Row],[BLDG '#]],Properties[Property],Properties[Description],"",0)</f>
        <v>UNIVERSITY CENTER - BUILDING C</v>
      </c>
      <c r="C149" s="6" t="s">
        <v>1374</v>
      </c>
      <c r="D149" s="7" t="s">
        <v>1001</v>
      </c>
      <c r="E149" s="7" t="s">
        <v>616</v>
      </c>
      <c r="F149" s="7" t="s">
        <v>1013</v>
      </c>
      <c r="G149" s="7" t="s">
        <v>999</v>
      </c>
      <c r="H149" s="27" t="s">
        <v>1375</v>
      </c>
      <c r="I149" s="21"/>
      <c r="J149" s="7" t="s">
        <v>1001</v>
      </c>
      <c r="K149" s="20" t="str">
        <f>IF(ELEC[[#This Row],[NEED ALIAS? (Y/N)]]="Y",_xlfn.TEXTJOIN("",TRUE,ELEC[[#This Row],[METER ID]],"_","UTL_METER","_","DAY32"),"")</f>
        <v>E0225A1_UTL_METER_DAY32</v>
      </c>
      <c r="L149" s="7" t="s">
        <v>1001</v>
      </c>
    </row>
    <row r="150" spans="1:12" ht="28.5">
      <c r="A150" s="15" t="s">
        <v>1371</v>
      </c>
      <c r="B150" s="16" t="str">
        <f>_xlfn.XLOOKUP(ELEC[[#This Row],[BLDG '#]],Properties[Property],Properties[Description],"",0)</f>
        <v>UNIVERSITY CENTER - BUILDING C</v>
      </c>
      <c r="C150" s="6" t="s">
        <v>1376</v>
      </c>
      <c r="D150" s="7" t="s">
        <v>1001</v>
      </c>
      <c r="E150" s="7" t="s">
        <v>619</v>
      </c>
      <c r="F150" s="7" t="s">
        <v>16</v>
      </c>
      <c r="G150" s="7" t="s">
        <v>1352</v>
      </c>
      <c r="H150" s="27" t="s">
        <v>1377</v>
      </c>
      <c r="I150" s="21"/>
      <c r="J150" s="7" t="s">
        <v>997</v>
      </c>
      <c r="K150" s="20" t="str">
        <f>IF(ELEC[[#This Row],[NEED ALIAS? (Y/N)]]="Y",_xlfn.TEXTJOIN("",TRUE,ELEC[[#This Row],[METER ID]],"_","UTL_METER","_","DAY32"),"")</f>
        <v/>
      </c>
      <c r="L150" s="7"/>
    </row>
    <row r="151" spans="1:12">
      <c r="A151" s="15" t="s">
        <v>1371</v>
      </c>
      <c r="B151" s="16" t="str">
        <f>_xlfn.XLOOKUP(ELEC[[#This Row],[BLDG '#]],Properties[Property],Properties[Description],"",0)</f>
        <v>UNIVERSITY CENTER - BUILDING C</v>
      </c>
      <c r="C151" s="6" t="s">
        <v>1378</v>
      </c>
      <c r="D151" s="7" t="s">
        <v>1001</v>
      </c>
      <c r="E151" s="7" t="s">
        <v>620</v>
      </c>
      <c r="F151" s="7" t="s">
        <v>1013</v>
      </c>
      <c r="G151" s="7" t="s">
        <v>999</v>
      </c>
      <c r="H151" s="27" t="s">
        <v>1379</v>
      </c>
      <c r="I151" s="21" t="s">
        <v>1380</v>
      </c>
      <c r="J151" s="7" t="s">
        <v>1001</v>
      </c>
      <c r="K151" s="20" t="str">
        <f>IF(ELEC[[#This Row],[NEED ALIAS? (Y/N)]]="Y",_xlfn.TEXTJOIN("",TRUE,ELEC[[#This Row],[METER ID]],"_","UTL_METER","_","DAY32"),"")</f>
        <v>E0225A3_UTL_METER_DAY32</v>
      </c>
      <c r="L151" s="7" t="s">
        <v>1001</v>
      </c>
    </row>
    <row r="152" spans="1:12">
      <c r="A152" s="15" t="s">
        <v>1371</v>
      </c>
      <c r="B152" s="16" t="str">
        <f>_xlfn.XLOOKUP(ELEC[[#This Row],[BLDG '#]],Properties[Property],Properties[Description],"",0)</f>
        <v>UNIVERSITY CENTER - BUILDING C</v>
      </c>
      <c r="C152" s="6" t="s">
        <v>1381</v>
      </c>
      <c r="D152" s="7" t="s">
        <v>1001</v>
      </c>
      <c r="E152" s="7" t="s">
        <v>622</v>
      </c>
      <c r="F152" s="7" t="s">
        <v>1013</v>
      </c>
      <c r="G152" s="7" t="s">
        <v>999</v>
      </c>
      <c r="H152" s="27" t="s">
        <v>1382</v>
      </c>
      <c r="I152" s="21"/>
      <c r="J152" s="7" t="s">
        <v>1001</v>
      </c>
      <c r="K152" s="20" t="str">
        <f>IF(ELEC[[#This Row],[NEED ALIAS? (Y/N)]]="Y",_xlfn.TEXTJOIN("",TRUE,ELEC[[#This Row],[METER ID]],"_","UTL_METER","_","DAY32"),"")</f>
        <v>E0225A4_UTL_METER_DAY32</v>
      </c>
      <c r="L152" s="7" t="s">
        <v>1001</v>
      </c>
    </row>
    <row r="153" spans="1:12">
      <c r="A153" s="15" t="s">
        <v>1371</v>
      </c>
      <c r="B153" s="16" t="str">
        <f>_xlfn.XLOOKUP(ELEC[[#This Row],[BLDG '#]],Properties[Property],Properties[Description],"",0)</f>
        <v>UNIVERSITY CENTER - BUILDING C</v>
      </c>
      <c r="C153" s="6" t="s">
        <v>1383</v>
      </c>
      <c r="D153" s="7" t="s">
        <v>1001</v>
      </c>
      <c r="E153" s="7" t="s">
        <v>625</v>
      </c>
      <c r="F153" s="7" t="s">
        <v>1249</v>
      </c>
      <c r="G153" s="7" t="s">
        <v>999</v>
      </c>
      <c r="H153" s="27" t="s">
        <v>1384</v>
      </c>
      <c r="I153" s="21"/>
      <c r="J153" s="7" t="s">
        <v>1001</v>
      </c>
      <c r="K153" s="20" t="str">
        <f>IF(ELEC[[#This Row],[NEED ALIAS? (Y/N)]]="Y",_xlfn.TEXTJOIN("",TRUE,ELEC[[#This Row],[METER ID]],"_","UTL_METER","_","DAY32"),"")</f>
        <v>E0225B_UTL_METER_DAY32</v>
      </c>
      <c r="L153" s="7" t="s">
        <v>1001</v>
      </c>
    </row>
    <row r="154" spans="1:12">
      <c r="A154" s="15" t="s">
        <v>1371</v>
      </c>
      <c r="B154" s="16" t="str">
        <f>_xlfn.XLOOKUP(ELEC[[#This Row],[BLDG '#]],Properties[Property],Properties[Description],"",0)</f>
        <v>UNIVERSITY CENTER - BUILDING C</v>
      </c>
      <c r="C154" s="6" t="s">
        <v>1385</v>
      </c>
      <c r="D154" s="7" t="s">
        <v>1001</v>
      </c>
      <c r="E154" s="7" t="s">
        <v>628</v>
      </c>
      <c r="F154" s="7" t="s">
        <v>1013</v>
      </c>
      <c r="G154" s="7" t="s">
        <v>999</v>
      </c>
      <c r="H154" s="27" t="s">
        <v>1386</v>
      </c>
      <c r="I154" s="21"/>
      <c r="J154" s="7" t="s">
        <v>1001</v>
      </c>
      <c r="K154" s="20" t="str">
        <f>IF(ELEC[[#This Row],[NEED ALIAS? (Y/N)]]="Y",_xlfn.TEXTJOIN("",TRUE,ELEC[[#This Row],[METER ID]],"_","UTL_METER","_","DAY32"),"")</f>
        <v>E0225B1_UTL_METER_DAY32</v>
      </c>
      <c r="L154" s="7" t="s">
        <v>1001</v>
      </c>
    </row>
    <row r="155" spans="1:12">
      <c r="A155" s="15" t="s">
        <v>1371</v>
      </c>
      <c r="B155" s="16" t="str">
        <f>_xlfn.XLOOKUP(ELEC[[#This Row],[BLDG '#]],Properties[Property],Properties[Description],"",0)</f>
        <v>UNIVERSITY CENTER - BUILDING C</v>
      </c>
      <c r="C155" s="6" t="s">
        <v>1387</v>
      </c>
      <c r="D155" s="7" t="s">
        <v>1001</v>
      </c>
      <c r="E155" s="7" t="s">
        <v>631</v>
      </c>
      <c r="F155" s="7" t="s">
        <v>16</v>
      </c>
      <c r="G155" s="7" t="s">
        <v>1016</v>
      </c>
      <c r="H155" s="27" t="s">
        <v>1388</v>
      </c>
      <c r="I155" s="21"/>
      <c r="J155" s="7" t="s">
        <v>997</v>
      </c>
      <c r="K155" s="20" t="str">
        <f>IF(ELEC[[#This Row],[NEED ALIAS? (Y/N)]]="Y",_xlfn.TEXTJOIN("",TRUE,ELEC[[#This Row],[METER ID]],"_","UTL_METER","_","DAY32"),"")</f>
        <v/>
      </c>
      <c r="L155" s="7"/>
    </row>
    <row r="156" spans="1:12">
      <c r="A156" s="15" t="s">
        <v>1389</v>
      </c>
      <c r="B156" s="16" t="str">
        <f>_xlfn.XLOOKUP(ELEC[[#This Row],[BLDG '#]],Properties[Property],Properties[Description],"",0)</f>
        <v>UNIVERSITY CENTER - BUILDING D</v>
      </c>
      <c r="C156" s="6" t="s">
        <v>1390</v>
      </c>
      <c r="D156" s="7" t="s">
        <v>997</v>
      </c>
      <c r="E156" s="7" t="s">
        <v>632</v>
      </c>
      <c r="F156" s="7" t="s">
        <v>1249</v>
      </c>
      <c r="G156" s="7" t="s">
        <v>999</v>
      </c>
      <c r="H156" s="27" t="s">
        <v>1391</v>
      </c>
      <c r="I156" s="21"/>
      <c r="J156" s="7" t="s">
        <v>1001</v>
      </c>
      <c r="K156" s="20" t="str">
        <f>IF(ELEC[[#This Row],[NEED ALIAS? (Y/N)]]="Y",_xlfn.TEXTJOIN("",TRUE,ELEC[[#This Row],[METER ID]],"_","UTL_METER","_","DAY32"),"")</f>
        <v>E0226_UTL_METER_DAY32</v>
      </c>
      <c r="L156" s="7" t="s">
        <v>1001</v>
      </c>
    </row>
    <row r="157" spans="1:12">
      <c r="A157" s="15" t="s">
        <v>1389</v>
      </c>
      <c r="B157" s="16" t="str">
        <f>_xlfn.XLOOKUP(ELEC[[#This Row],[BLDG '#]],Properties[Property],Properties[Description],"",0)</f>
        <v>UNIVERSITY CENTER - BUILDING D</v>
      </c>
      <c r="C157" s="6" t="s">
        <v>1392</v>
      </c>
      <c r="D157" s="7" t="s">
        <v>1001</v>
      </c>
      <c r="E157" s="7" t="s">
        <v>634</v>
      </c>
      <c r="F157" s="7" t="s">
        <v>1013</v>
      </c>
      <c r="G157" s="7" t="s">
        <v>999</v>
      </c>
      <c r="H157" s="27" t="s">
        <v>1393</v>
      </c>
      <c r="I157" s="21" t="s">
        <v>1394</v>
      </c>
      <c r="J157" s="7" t="s">
        <v>1001</v>
      </c>
      <c r="K157" s="20" t="str">
        <f>IF(ELEC[[#This Row],[NEED ALIAS? (Y/N)]]="Y",_xlfn.TEXTJOIN("",TRUE,ELEC[[#This Row],[METER ID]],"_","UTL_METER","_","DAY32"),"")</f>
        <v>E0226A_UTL_METER_DAY32</v>
      </c>
      <c r="L157" s="7" t="s">
        <v>1001</v>
      </c>
    </row>
    <row r="158" spans="1:12">
      <c r="A158" s="15" t="s">
        <v>1389</v>
      </c>
      <c r="B158" s="16" t="str">
        <f>_xlfn.XLOOKUP(ELEC[[#This Row],[BLDG '#]],Properties[Property],Properties[Description],"",0)</f>
        <v>UNIVERSITY CENTER - BUILDING D</v>
      </c>
      <c r="C158" s="6" t="s">
        <v>1395</v>
      </c>
      <c r="D158" s="7" t="s">
        <v>1001</v>
      </c>
      <c r="E158" s="7" t="s">
        <v>637</v>
      </c>
      <c r="F158" s="7" t="s">
        <v>1013</v>
      </c>
      <c r="G158" s="7" t="s">
        <v>999</v>
      </c>
      <c r="H158" s="27" t="s">
        <v>1396</v>
      </c>
      <c r="I158" s="21"/>
      <c r="J158" s="7" t="s">
        <v>1001</v>
      </c>
      <c r="K158" s="20" t="str">
        <f>IF(ELEC[[#This Row],[NEED ALIAS? (Y/N)]]="Y",_xlfn.TEXTJOIN("",TRUE,ELEC[[#This Row],[METER ID]],"_","UTL_METER","_","DAY32"),"")</f>
        <v>E0226B_UTL_METER_DAY32</v>
      </c>
      <c r="L158" s="7" t="s">
        <v>1001</v>
      </c>
    </row>
    <row r="159" spans="1:12">
      <c r="A159" s="15" t="s">
        <v>1389</v>
      </c>
      <c r="B159" s="16" t="str">
        <f>_xlfn.XLOOKUP(ELEC[[#This Row],[BLDG '#]],Properties[Property],Properties[Description],"",0)</f>
        <v>UNIVERSITY CENTER - BUILDING D</v>
      </c>
      <c r="C159" s="6" t="s">
        <v>1397</v>
      </c>
      <c r="D159" s="7" t="s">
        <v>1001</v>
      </c>
      <c r="E159" s="7" t="s">
        <v>639</v>
      </c>
      <c r="F159" s="7" t="s">
        <v>1013</v>
      </c>
      <c r="G159" s="7" t="s">
        <v>999</v>
      </c>
      <c r="H159" s="27" t="s">
        <v>1398</v>
      </c>
      <c r="I159" s="21"/>
      <c r="J159" s="7" t="s">
        <v>1001</v>
      </c>
      <c r="K159" s="20" t="str">
        <f>IF(ELEC[[#This Row],[NEED ALIAS? (Y/N)]]="Y",_xlfn.TEXTJOIN("",TRUE,ELEC[[#This Row],[METER ID]],"_","UTL_METER","_","DAY32"),"")</f>
        <v>E0226C_UTL_METER_DAY32</v>
      </c>
      <c r="L159" s="7" t="s">
        <v>1001</v>
      </c>
    </row>
    <row r="160" spans="1:12">
      <c r="A160" s="15" t="s">
        <v>1389</v>
      </c>
      <c r="B160" s="16" t="str">
        <f>_xlfn.XLOOKUP(ELEC[[#This Row],[BLDG '#]],Properties[Property],Properties[Description],"",0)</f>
        <v>UNIVERSITY CENTER - BUILDING D</v>
      </c>
      <c r="C160" s="6" t="s">
        <v>1399</v>
      </c>
      <c r="D160" s="7" t="s">
        <v>1001</v>
      </c>
      <c r="E160" s="7" t="s">
        <v>642</v>
      </c>
      <c r="F160" s="7" t="s">
        <v>16</v>
      </c>
      <c r="G160" s="7" t="s">
        <v>1352</v>
      </c>
      <c r="H160" s="27" t="s">
        <v>1400</v>
      </c>
      <c r="I160" s="21"/>
      <c r="J160" s="7" t="s">
        <v>997</v>
      </c>
      <c r="K160" s="20" t="str">
        <f>IF(ELEC[[#This Row],[NEED ALIAS? (Y/N)]]="Y",_xlfn.TEXTJOIN("",TRUE,ELEC[[#This Row],[METER ID]],"_","UTL_METER","_","DAY32"),"")</f>
        <v/>
      </c>
      <c r="L160" s="7"/>
    </row>
    <row r="161" spans="1:12">
      <c r="A161" s="15" t="s">
        <v>1401</v>
      </c>
      <c r="B161" s="16" t="str">
        <f>_xlfn.XLOOKUP(ELEC[[#This Row],[BLDG '#]],Properties[Property],Properties[Description],"",0)</f>
        <v>MARCHING CHIEFS TOWER &amp; FIELD</v>
      </c>
      <c r="C161" s="6" t="s">
        <v>1402</v>
      </c>
      <c r="D161" s="7" t="s">
        <v>1001</v>
      </c>
      <c r="E161" s="7" t="s">
        <v>643</v>
      </c>
      <c r="F161" s="7" t="s">
        <v>1004</v>
      </c>
      <c r="G161" s="7" t="s">
        <v>999</v>
      </c>
      <c r="H161" s="27" t="s">
        <v>1403</v>
      </c>
      <c r="I161" s="21"/>
      <c r="J161" s="7" t="s">
        <v>1001</v>
      </c>
      <c r="K161" s="20" t="str">
        <f>IF(ELEC[[#This Row],[NEED ALIAS? (Y/N)]]="Y",_xlfn.TEXTJOIN("",TRUE,ELEC[[#This Row],[METER ID]],"_","UTL_METER","_","DAY32"),"")</f>
        <v>E0240_UTL_METER_DAY32</v>
      </c>
      <c r="L161" s="7" t="s">
        <v>1001</v>
      </c>
    </row>
    <row r="162" spans="1:12">
      <c r="A162" s="15" t="s">
        <v>1404</v>
      </c>
      <c r="B162" s="16" t="str">
        <f>_xlfn.XLOOKUP(ELEC[[#This Row],[BLDG '#]],Properties[Property],Properties[Description],"",0)</f>
        <v>ASKEW STUDENT LIFE CENTER</v>
      </c>
      <c r="C162" s="6" t="s">
        <v>1405</v>
      </c>
      <c r="D162" s="7" t="s">
        <v>1001</v>
      </c>
      <c r="E162" s="7" t="s">
        <v>645</v>
      </c>
      <c r="F162" s="7" t="s">
        <v>1004</v>
      </c>
      <c r="G162" s="7" t="s">
        <v>999</v>
      </c>
      <c r="H162" s="27" t="s">
        <v>1406</v>
      </c>
      <c r="I162" s="21"/>
      <c r="J162" s="7" t="s">
        <v>1001</v>
      </c>
      <c r="K162" s="20" t="str">
        <f>IF(ELEC[[#This Row],[NEED ALIAS? (Y/N)]]="Y",_xlfn.TEXTJOIN("",TRUE,ELEC[[#This Row],[METER ID]],"_","UTL_METER","_","DAY32"),"")</f>
        <v>E0260_UTL_METER_DAY32</v>
      </c>
      <c r="L162" s="7" t="s">
        <v>1001</v>
      </c>
    </row>
    <row r="163" spans="1:12">
      <c r="A163" s="15" t="s">
        <v>1407</v>
      </c>
      <c r="B163" s="16" t="str">
        <f>_xlfn.XLOOKUP(ELEC[[#This Row],[BLDG '#]],Properties[Property],Properties[Description],"",0)</f>
        <v>HAZARDOUS WASTE FACILITY</v>
      </c>
      <c r="C163" s="6" t="s">
        <v>1408</v>
      </c>
      <c r="D163" s="7" t="s">
        <v>1001</v>
      </c>
      <c r="E163" s="7" t="s">
        <v>647</v>
      </c>
      <c r="F163" s="7" t="s">
        <v>1004</v>
      </c>
      <c r="G163" s="7" t="s">
        <v>999</v>
      </c>
      <c r="H163" s="27" t="s">
        <v>1409</v>
      </c>
      <c r="I163" s="21"/>
      <c r="J163" s="7" t="s">
        <v>1001</v>
      </c>
      <c r="K163" s="20" t="str">
        <f>IF(ELEC[[#This Row],[NEED ALIAS? (Y/N)]]="Y",_xlfn.TEXTJOIN("",TRUE,ELEC[[#This Row],[METER ID]],"_","UTL_METER","_","DAY32"),"")</f>
        <v>E0293_UTL_METER_DAY32</v>
      </c>
      <c r="L163" s="7" t="s">
        <v>1001</v>
      </c>
    </row>
    <row r="164" spans="1:12">
      <c r="A164" s="15" t="s">
        <v>1410</v>
      </c>
      <c r="B164" s="16" t="str">
        <f>_xlfn.XLOOKUP(ELEC[[#This Row],[BLDG '#]],Properties[Property],Properties[Description],"",0)</f>
        <v>PARKING GARAGE #2 - TRADITIONS WAY</v>
      </c>
      <c r="C164" s="6" t="s">
        <v>1411</v>
      </c>
      <c r="D164" s="7" t="s">
        <v>1001</v>
      </c>
      <c r="E164" s="7" t="s">
        <v>649</v>
      </c>
      <c r="F164" s="7" t="s">
        <v>1004</v>
      </c>
      <c r="G164" s="7" t="s">
        <v>999</v>
      </c>
      <c r="H164" s="27" t="s">
        <v>1412</v>
      </c>
      <c r="I164" s="21"/>
      <c r="J164" s="7" t="s">
        <v>1001</v>
      </c>
      <c r="K164" s="20" t="str">
        <f>IF(ELEC[[#This Row],[NEED ALIAS? (Y/N)]]="Y",_xlfn.TEXTJOIN("",TRUE,ELEC[[#This Row],[METER ID]],"_","UTL_METER","_","DAY32"),"")</f>
        <v>E0378_UTL_METER_DAY32</v>
      </c>
      <c r="L164" s="7" t="s">
        <v>1001</v>
      </c>
    </row>
    <row r="165" spans="1:12">
      <c r="A165" s="15" t="s">
        <v>1413</v>
      </c>
      <c r="B165" s="16" t="str">
        <f>_xlfn.XLOOKUP(ELEC[[#This Row],[BLDG '#]],Properties[Property],Properties[Description],"",0)</f>
        <v>STUDENT SERVICES BUILDING</v>
      </c>
      <c r="C165" s="6" t="s">
        <v>1414</v>
      </c>
      <c r="D165" s="7" t="s">
        <v>997</v>
      </c>
      <c r="E165" s="7" t="s">
        <v>651</v>
      </c>
      <c r="F165" s="7" t="s">
        <v>1010</v>
      </c>
      <c r="G165" s="7" t="s">
        <v>999</v>
      </c>
      <c r="H165" s="27" t="s">
        <v>1415</v>
      </c>
      <c r="I165" s="21" t="s">
        <v>1394</v>
      </c>
      <c r="J165" s="7" t="s">
        <v>1001</v>
      </c>
      <c r="K165" s="20" t="str">
        <f>IF(ELEC[[#This Row],[NEED ALIAS? (Y/N)]]="Y",_xlfn.TEXTJOIN("",TRUE,ELEC[[#This Row],[METER ID]],"_","UTL_METER","_","DAY32"),"")</f>
        <v>E0379_UTL_METER_DAY32</v>
      </c>
      <c r="L165" s="7" t="s">
        <v>1001</v>
      </c>
    </row>
    <row r="166" spans="1:12">
      <c r="A166" s="15" t="s">
        <v>1413</v>
      </c>
      <c r="B166" s="16" t="str">
        <f>_xlfn.XLOOKUP(ELEC[[#This Row],[BLDG '#]],Properties[Property],Properties[Description],"",0)</f>
        <v>STUDENT SERVICES BUILDING</v>
      </c>
      <c r="C166" s="6" t="s">
        <v>1416</v>
      </c>
      <c r="D166" s="7" t="s">
        <v>1001</v>
      </c>
      <c r="E166" s="7" t="s">
        <v>653</v>
      </c>
      <c r="F166" s="7" t="s">
        <v>1013</v>
      </c>
      <c r="G166" s="7" t="s">
        <v>999</v>
      </c>
      <c r="H166" s="27" t="s">
        <v>1417</v>
      </c>
      <c r="I166" s="21"/>
      <c r="J166" s="7" t="s">
        <v>1001</v>
      </c>
      <c r="K166" s="20" t="str">
        <f>IF(ELEC[[#This Row],[NEED ALIAS? (Y/N)]]="Y",_xlfn.TEXTJOIN("",TRUE,ELEC[[#This Row],[METER ID]],"_","UTL_METER","_","DAY32"),"")</f>
        <v>E0379A_UTL_METER_DAY32</v>
      </c>
      <c r="L166" s="7" t="s">
        <v>1001</v>
      </c>
    </row>
    <row r="167" spans="1:12">
      <c r="A167" s="15" t="s">
        <v>1413</v>
      </c>
      <c r="B167" s="16" t="str">
        <f>_xlfn.XLOOKUP(ELEC[[#This Row],[BLDG '#]],Properties[Property],Properties[Description],"",0)</f>
        <v>STUDENT SERVICES BUILDING</v>
      </c>
      <c r="C167" s="6" t="s">
        <v>1418</v>
      </c>
      <c r="D167" s="7" t="s">
        <v>1001</v>
      </c>
      <c r="E167" s="7" t="s">
        <v>655</v>
      </c>
      <c r="F167" s="7" t="s">
        <v>1013</v>
      </c>
      <c r="G167" s="7" t="s">
        <v>999</v>
      </c>
      <c r="H167" s="27" t="s">
        <v>1419</v>
      </c>
      <c r="I167" s="21"/>
      <c r="J167" s="7" t="s">
        <v>1001</v>
      </c>
      <c r="K167" s="20" t="str">
        <f>IF(ELEC[[#This Row],[NEED ALIAS? (Y/N)]]="Y",_xlfn.TEXTJOIN("",TRUE,ELEC[[#This Row],[METER ID]],"_","UTL_METER","_","DAY32"),"")</f>
        <v>E0379B_UTL_METER_DAY32</v>
      </c>
      <c r="L167" s="7" t="s">
        <v>1001</v>
      </c>
    </row>
    <row r="168" spans="1:12">
      <c r="A168" s="15" t="s">
        <v>1413</v>
      </c>
      <c r="B168" s="16" t="str">
        <f>_xlfn.XLOOKUP(ELEC[[#This Row],[BLDG '#]],Properties[Property],Properties[Description],"",0)</f>
        <v>STUDENT SERVICES BUILDING</v>
      </c>
      <c r="C168" s="6" t="s">
        <v>1420</v>
      </c>
      <c r="D168" s="7" t="s">
        <v>1001</v>
      </c>
      <c r="E168" s="7" t="s">
        <v>657</v>
      </c>
      <c r="F168" s="7" t="s">
        <v>1013</v>
      </c>
      <c r="G168" s="7" t="s">
        <v>999</v>
      </c>
      <c r="H168" s="27" t="s">
        <v>1421</v>
      </c>
      <c r="I168" s="21"/>
      <c r="J168" s="7" t="s">
        <v>1001</v>
      </c>
      <c r="K168" s="20" t="str">
        <f>IF(ELEC[[#This Row],[NEED ALIAS? (Y/N)]]="Y",_xlfn.TEXTJOIN("",TRUE,ELEC[[#This Row],[METER ID]],"_","UTL_METER","_","DAY32"),"")</f>
        <v>E0379C_UTL_METER_DAY32</v>
      </c>
      <c r="L168" s="7" t="s">
        <v>1001</v>
      </c>
    </row>
    <row r="169" spans="1:12">
      <c r="A169" s="15" t="s">
        <v>1413</v>
      </c>
      <c r="B169" s="16" t="str">
        <f>_xlfn.XLOOKUP(ELEC[[#This Row],[BLDG '#]],Properties[Property],Properties[Description],"",0)</f>
        <v>STUDENT SERVICES BUILDING</v>
      </c>
      <c r="C169" s="6" t="s">
        <v>1422</v>
      </c>
      <c r="D169" s="7" t="s">
        <v>1001</v>
      </c>
      <c r="E169" s="7" t="s">
        <v>659</v>
      </c>
      <c r="F169" s="7" t="s">
        <v>1013</v>
      </c>
      <c r="G169" s="7" t="s">
        <v>999</v>
      </c>
      <c r="H169" s="27" t="s">
        <v>1423</v>
      </c>
      <c r="I169" s="21"/>
      <c r="J169" s="7" t="s">
        <v>1001</v>
      </c>
      <c r="K169" s="20" t="str">
        <f>IF(ELEC[[#This Row],[NEED ALIAS? (Y/N)]]="Y",_xlfn.TEXTJOIN("",TRUE,ELEC[[#This Row],[METER ID]],"_","UTL_METER","_","DAY32"),"")</f>
        <v>E0379D_UTL_METER_DAY32</v>
      </c>
      <c r="L169" s="7" t="s">
        <v>1001</v>
      </c>
    </row>
    <row r="170" spans="1:12" ht="28.5">
      <c r="A170" s="15" t="s">
        <v>1413</v>
      </c>
      <c r="B170" s="16" t="str">
        <f>_xlfn.XLOOKUP(ELEC[[#This Row],[BLDG '#]],Properties[Property],Properties[Description],"",0)</f>
        <v>STUDENT SERVICES BUILDING</v>
      </c>
      <c r="C170" s="6" t="s">
        <v>1424</v>
      </c>
      <c r="D170" s="7" t="s">
        <v>1001</v>
      </c>
      <c r="E170" s="7" t="s">
        <v>661</v>
      </c>
      <c r="F170" s="7" t="s">
        <v>16</v>
      </c>
      <c r="G170" s="7" t="s">
        <v>1337</v>
      </c>
      <c r="H170" s="27" t="s">
        <v>1425</v>
      </c>
      <c r="I170" s="21"/>
      <c r="J170" s="7" t="s">
        <v>997</v>
      </c>
      <c r="K170" s="20" t="str">
        <f>IF(ELEC[[#This Row],[NEED ALIAS? (Y/N)]]="Y",_xlfn.TEXTJOIN("",TRUE,ELEC[[#This Row],[METER ID]],"_","UTL_METER","_","DAY32"),"")</f>
        <v/>
      </c>
      <c r="L170" s="7"/>
    </row>
    <row r="171" spans="1:12">
      <c r="A171" s="15" t="s">
        <v>1426</v>
      </c>
      <c r="B171" s="16" t="str">
        <f>_xlfn.XLOOKUP(ELEC[[#This Row],[BLDG '#]],Properties[Property],Properties[Description],"",0)</f>
        <v>STILES-SMITH TEAM BUILDING</v>
      </c>
      <c r="C171" s="6" t="s">
        <v>1427</v>
      </c>
      <c r="D171" s="7" t="s">
        <v>1001</v>
      </c>
      <c r="E171" s="7" t="s">
        <v>663</v>
      </c>
      <c r="F171" s="7" t="s">
        <v>1004</v>
      </c>
      <c r="G171" s="7" t="s">
        <v>999</v>
      </c>
      <c r="H171" s="27" t="s">
        <v>1428</v>
      </c>
      <c r="I171" s="21"/>
      <c r="J171" s="7" t="s">
        <v>1001</v>
      </c>
      <c r="K171" s="20" t="str">
        <f>IF(ELEC[[#This Row],[NEED ALIAS? (Y/N)]]="Y",_xlfn.TEXTJOIN("",TRUE,ELEC[[#This Row],[METER ID]],"_","UTL_METER","_","DAY32"),"")</f>
        <v>E0385_UTL_METER_DAY32</v>
      </c>
      <c r="L171" s="7" t="s">
        <v>1001</v>
      </c>
    </row>
    <row r="172" spans="1:12">
      <c r="A172" s="15" t="s">
        <v>1429</v>
      </c>
      <c r="B172" s="16" t="str">
        <f>_xlfn.XLOOKUP(ELEC[[#This Row],[BLDG '#]],Properties[Property],Properties[Description],"",0)</f>
        <v>SEMINOLE CAFE RESTURANT</v>
      </c>
      <c r="C172" s="6" t="s">
        <v>1430</v>
      </c>
      <c r="D172" s="7" t="s">
        <v>1001</v>
      </c>
      <c r="E172" s="7" t="s">
        <v>665</v>
      </c>
      <c r="F172" s="7" t="s">
        <v>1004</v>
      </c>
      <c r="G172" s="7" t="s">
        <v>999</v>
      </c>
      <c r="H172" s="20" t="s">
        <v>1431</v>
      </c>
      <c r="I172" s="21"/>
      <c r="J172" s="7" t="s">
        <v>1001</v>
      </c>
      <c r="K172" s="20" t="str">
        <f>IF(ELEC[[#This Row],[NEED ALIAS? (Y/N)]]="Y",_xlfn.TEXTJOIN("",TRUE,ELEC[[#This Row],[METER ID]],"_","UTL_METER","_","DAY32"),"")</f>
        <v>E0488_UTL_METER_DAY32</v>
      </c>
      <c r="L172" s="7" t="s">
        <v>1001</v>
      </c>
    </row>
    <row r="173" spans="1:12">
      <c r="A173" s="15" t="s">
        <v>1432</v>
      </c>
      <c r="B173" s="16" t="str">
        <f>_xlfn.XLOOKUP(ELEC[[#This Row],[BLDG '#]],Properties[Property],Properties[Description],"",0)</f>
        <v>RAGANS HALL 1 (A)</v>
      </c>
      <c r="C173" s="6" t="s">
        <v>1433</v>
      </c>
      <c r="D173" s="7" t="s">
        <v>1001</v>
      </c>
      <c r="E173" s="7" t="s">
        <v>667</v>
      </c>
      <c r="F173" s="7" t="s">
        <v>1004</v>
      </c>
      <c r="G173" s="7" t="s">
        <v>999</v>
      </c>
      <c r="H173" s="27" t="s">
        <v>1434</v>
      </c>
      <c r="I173" s="67"/>
      <c r="J173" s="7" t="s">
        <v>1001</v>
      </c>
      <c r="K173" s="20" t="str">
        <f>IF(ELEC[[#This Row],[NEED ALIAS? (Y/N)]]="Y",_xlfn.TEXTJOIN("",TRUE,ELEC[[#This Row],[METER ID]],"_","UTL_METER","_","DAY32"),"")</f>
        <v>E0495_UTL_METER_DAY32</v>
      </c>
      <c r="L173" s="7" t="s">
        <v>1001</v>
      </c>
    </row>
    <row r="174" spans="1:12">
      <c r="A174" s="15" t="s">
        <v>1435</v>
      </c>
      <c r="B174" s="16" t="str">
        <f>_xlfn.XLOOKUP(ELEC[[#This Row],[BLDG '#]],Properties[Property],Properties[Description],"",0)</f>
        <v>RAGANS HALL 2 (B)</v>
      </c>
      <c r="C174" s="6" t="s">
        <v>1436</v>
      </c>
      <c r="D174" s="7" t="s">
        <v>1001</v>
      </c>
      <c r="E174" s="7" t="s">
        <v>670</v>
      </c>
      <c r="F174" s="7" t="s">
        <v>1004</v>
      </c>
      <c r="G174" s="7" t="s">
        <v>999</v>
      </c>
      <c r="H174" s="27" t="s">
        <v>1437</v>
      </c>
      <c r="I174" s="67"/>
      <c r="J174" s="7" t="s">
        <v>1001</v>
      </c>
      <c r="K174" s="20" t="str">
        <f>IF(ELEC[[#This Row],[NEED ALIAS? (Y/N)]]="Y",_xlfn.TEXTJOIN("",TRUE,ELEC[[#This Row],[METER ID]],"_","UTL_METER","_","DAY32"),"")</f>
        <v>E0496_UTL_METER_DAY32</v>
      </c>
      <c r="L174" s="7" t="s">
        <v>1001</v>
      </c>
    </row>
    <row r="175" spans="1:12">
      <c r="A175" s="15" t="s">
        <v>1438</v>
      </c>
      <c r="B175" s="16" t="str">
        <f>_xlfn.XLOOKUP(ELEC[[#This Row],[BLDG '#]],Properties[Property],Properties[Description],"",0)</f>
        <v>RAGANS HALL 3 (C)</v>
      </c>
      <c r="C175" s="6" t="s">
        <v>1439</v>
      </c>
      <c r="D175" s="7" t="s">
        <v>1001</v>
      </c>
      <c r="E175" s="7" t="s">
        <v>672</v>
      </c>
      <c r="F175" s="7" t="s">
        <v>1004</v>
      </c>
      <c r="G175" s="7" t="s">
        <v>999</v>
      </c>
      <c r="H175" s="27" t="s">
        <v>1440</v>
      </c>
      <c r="I175" s="67"/>
      <c r="J175" s="7" t="s">
        <v>1001</v>
      </c>
      <c r="K175" s="20" t="str">
        <f>IF(ELEC[[#This Row],[NEED ALIAS? (Y/N)]]="Y",_xlfn.TEXTJOIN("",TRUE,ELEC[[#This Row],[METER ID]],"_","UTL_METER","_","DAY32"),"")</f>
        <v>E0497_UTL_METER_DAY32</v>
      </c>
      <c r="L175" s="7" t="s">
        <v>1001</v>
      </c>
    </row>
    <row r="176" spans="1:12">
      <c r="A176" s="15" t="s">
        <v>1441</v>
      </c>
      <c r="B176" s="16" t="str">
        <f>_xlfn.XLOOKUP(ELEC[[#This Row],[BLDG '#]],Properties[Property],Properties[Description],"",0)</f>
        <v>RAGANS HALL 4 (D)</v>
      </c>
      <c r="C176" s="6" t="s">
        <v>1442</v>
      </c>
      <c r="D176" s="7" t="s">
        <v>1001</v>
      </c>
      <c r="E176" s="7" t="s">
        <v>674</v>
      </c>
      <c r="F176" s="7" t="s">
        <v>1004</v>
      </c>
      <c r="G176" s="7" t="s">
        <v>999</v>
      </c>
      <c r="H176" s="27" t="s">
        <v>1443</v>
      </c>
      <c r="I176" s="67"/>
      <c r="J176" s="7" t="s">
        <v>1001</v>
      </c>
      <c r="K176" s="20" t="str">
        <f>IF(ELEC[[#This Row],[NEED ALIAS? (Y/N)]]="Y",_xlfn.TEXTJOIN("",TRUE,ELEC[[#This Row],[METER ID]],"_","UTL_METER","_","DAY32"),"")</f>
        <v>E0498_UTL_METER_DAY32</v>
      </c>
      <c r="L176" s="7" t="s">
        <v>1001</v>
      </c>
    </row>
    <row r="177" spans="1:12">
      <c r="A177" s="15" t="s">
        <v>1444</v>
      </c>
      <c r="B177" s="16" t="str">
        <f>_xlfn.XLOOKUP(ELEC[[#This Row],[BLDG '#]],Properties[Property],Properties[Description],"",0)</f>
        <v/>
      </c>
      <c r="C177" s="6" t="s">
        <v>1445</v>
      </c>
      <c r="D177" s="7" t="s">
        <v>1001</v>
      </c>
      <c r="E177" s="7" t="s">
        <v>676</v>
      </c>
      <c r="F177" s="7" t="s">
        <v>1004</v>
      </c>
      <c r="G177" s="7" t="s">
        <v>999</v>
      </c>
      <c r="H177" s="27" t="s">
        <v>474</v>
      </c>
      <c r="I177" s="21"/>
      <c r="J177" s="7" t="s">
        <v>997</v>
      </c>
      <c r="K177" s="20" t="str">
        <f>IF(ELEC[[#This Row],[NEED ALIAS? (Y/N)]]="Y",_xlfn.TEXTJOIN("",TRUE,ELEC[[#This Row],[METER ID]],"_","UTL_METER","_","DAY32"),"")</f>
        <v/>
      </c>
      <c r="L177" s="7"/>
    </row>
    <row r="178" spans="1:12">
      <c r="A178" s="15" t="s">
        <v>1444</v>
      </c>
      <c r="B178" s="16" t="str">
        <f>_xlfn.XLOOKUP(ELEC[[#This Row],[BLDG '#]],Properties[Property],Properties[Description],"",0)</f>
        <v/>
      </c>
      <c r="C178" s="6" t="s">
        <v>1446</v>
      </c>
      <c r="D178" s="7" t="s">
        <v>1001</v>
      </c>
      <c r="E178" s="7" t="s">
        <v>677</v>
      </c>
      <c r="F178" s="7" t="s">
        <v>1004</v>
      </c>
      <c r="G178" s="7" t="s">
        <v>999</v>
      </c>
      <c r="H178" s="27" t="s">
        <v>474</v>
      </c>
      <c r="I178" s="21"/>
      <c r="J178" s="7" t="s">
        <v>997</v>
      </c>
      <c r="K178" s="20" t="str">
        <f>IF(ELEC[[#This Row],[NEED ALIAS? (Y/N)]]="Y",_xlfn.TEXTJOIN("",TRUE,ELEC[[#This Row],[METER ID]],"_","UTL_METER","_","DAY32"),"")</f>
        <v/>
      </c>
      <c r="L178" s="7"/>
    </row>
    <row r="179" spans="1:12">
      <c r="A179" s="15" t="s">
        <v>1447</v>
      </c>
      <c r="B179" s="16" t="str">
        <f>_xlfn.XLOOKUP(ELEC[[#This Row],[BLDG '#]],Properties[Property],Properties[Description],"",0)</f>
        <v>COLLEGE OF MEDICINE - THRASHER BUILDING</v>
      </c>
      <c r="C179" s="6" t="s">
        <v>1448</v>
      </c>
      <c r="D179" s="7" t="s">
        <v>1001</v>
      </c>
      <c r="E179" s="7" t="s">
        <v>678</v>
      </c>
      <c r="F179" s="7" t="s">
        <v>1004</v>
      </c>
      <c r="G179" s="7" t="s">
        <v>999</v>
      </c>
      <c r="H179" s="27" t="s">
        <v>1449</v>
      </c>
      <c r="I179" s="21"/>
      <c r="J179" s="7" t="s">
        <v>1001</v>
      </c>
      <c r="K179" s="20" t="str">
        <f>IF(ELEC[[#This Row],[NEED ALIAS? (Y/N)]]="Y",_xlfn.TEXTJOIN("",TRUE,ELEC[[#This Row],[METER ID]],"_","UTL_METER","_","DAY32"),"")</f>
        <v>E4001_UTL_METER_DAY32</v>
      </c>
      <c r="L179" s="7" t="s">
        <v>1001</v>
      </c>
    </row>
    <row r="180" spans="1:12">
      <c r="A180" s="15" t="s">
        <v>1450</v>
      </c>
      <c r="B180" s="16" t="str">
        <f>_xlfn.XLOOKUP(ELEC[[#This Row],[BLDG '#]],Properties[Property],Properties[Description],"",0)</f>
        <v>COLLEGE OF MEDICINE - RESEARCH BUILDING</v>
      </c>
      <c r="C180" s="6" t="s">
        <v>1451</v>
      </c>
      <c r="D180" s="7" t="s">
        <v>1001</v>
      </c>
      <c r="E180" s="7" t="s">
        <v>680</v>
      </c>
      <c r="F180" s="7" t="s">
        <v>1004</v>
      </c>
      <c r="G180" s="7" t="s">
        <v>999</v>
      </c>
      <c r="H180" s="27" t="s">
        <v>1452</v>
      </c>
      <c r="I180" s="21"/>
      <c r="J180" s="7" t="s">
        <v>1001</v>
      </c>
      <c r="K180" s="20" t="str">
        <f>IF(ELEC[[#This Row],[NEED ALIAS? (Y/N)]]="Y",_xlfn.TEXTJOIN("",TRUE,ELEC[[#This Row],[METER ID]],"_","UTL_METER","_","DAY32"),"")</f>
        <v>E4002_UTL_METER_DAY32</v>
      </c>
      <c r="L180" s="7" t="s">
        <v>1001</v>
      </c>
    </row>
    <row r="181" spans="1:12">
      <c r="A181" s="15" t="s">
        <v>1453</v>
      </c>
      <c r="B181" s="16" t="str">
        <f>_xlfn.XLOOKUP(ELEC[[#This Row],[BLDG '#]],Properties[Property],Properties[Description],"",0)</f>
        <v>PSYCHOLOGY DEPARTMENT BUILDING</v>
      </c>
      <c r="C181" s="6" t="s">
        <v>1454</v>
      </c>
      <c r="D181" s="7" t="s">
        <v>1001</v>
      </c>
      <c r="E181" s="7" t="s">
        <v>682</v>
      </c>
      <c r="F181" s="7" t="s">
        <v>1004</v>
      </c>
      <c r="G181" s="7" t="s">
        <v>999</v>
      </c>
      <c r="H181" s="27" t="s">
        <v>1455</v>
      </c>
      <c r="I181" s="21"/>
      <c r="J181" s="7" t="s">
        <v>1001</v>
      </c>
      <c r="K181" s="20" t="str">
        <f>IF(ELEC[[#This Row],[NEED ALIAS? (Y/N)]]="Y",_xlfn.TEXTJOIN("",TRUE,ELEC[[#This Row],[METER ID]],"_","UTL_METER","_","DAY32"),"")</f>
        <v>E4004_UTL_METER_DAY32</v>
      </c>
      <c r="L181" s="7" t="s">
        <v>1001</v>
      </c>
    </row>
    <row r="182" spans="1:12">
      <c r="A182" s="15" t="s">
        <v>1456</v>
      </c>
      <c r="B182" s="16" t="str">
        <f>_xlfn.XLOOKUP(ELEC[[#This Row],[BLDG '#]],Properties[Property],Properties[Description],"",0)</f>
        <v>PARKING GARAGE #3 - SPIRIT WAY</v>
      </c>
      <c r="C182" s="6" t="s">
        <v>1457</v>
      </c>
      <c r="D182" s="7" t="s">
        <v>1001</v>
      </c>
      <c r="E182" s="7" t="s">
        <v>684</v>
      </c>
      <c r="F182" s="7" t="s">
        <v>1004</v>
      </c>
      <c r="G182" s="7" t="s">
        <v>999</v>
      </c>
      <c r="H182" s="27" t="s">
        <v>1458</v>
      </c>
      <c r="I182" s="21"/>
      <c r="J182" s="7" t="s">
        <v>1001</v>
      </c>
      <c r="K182" s="20" t="str">
        <f>IF(ELEC[[#This Row],[NEED ALIAS? (Y/N)]]="Y",_xlfn.TEXTJOIN("",TRUE,ELEC[[#This Row],[METER ID]],"_","UTL_METER","_","DAY32"),"")</f>
        <v>E4006_UTL_METER_DAY32</v>
      </c>
      <c r="L182" s="7" t="s">
        <v>1001</v>
      </c>
    </row>
    <row r="183" spans="1:12">
      <c r="A183" s="15" t="s">
        <v>1459</v>
      </c>
      <c r="B183" s="16" t="str">
        <f>_xlfn.XLOOKUP(ELEC[[#This Row],[BLDG '#]],Properties[Property],Properties[Description],"",0)</f>
        <v>KING LIFE SCIENCE BUILDING</v>
      </c>
      <c r="C183" s="6" t="s">
        <v>1460</v>
      </c>
      <c r="D183" s="7" t="s">
        <v>1001</v>
      </c>
      <c r="E183" s="7" t="s">
        <v>686</v>
      </c>
      <c r="F183" s="7" t="s">
        <v>1004</v>
      </c>
      <c r="G183" s="7" t="s">
        <v>999</v>
      </c>
      <c r="H183" s="27" t="s">
        <v>1461</v>
      </c>
      <c r="I183" s="21"/>
      <c r="J183" s="7" t="s">
        <v>1001</v>
      </c>
      <c r="K183" s="20" t="str">
        <f>IF(ELEC[[#This Row],[NEED ALIAS? (Y/N)]]="Y",_xlfn.TEXTJOIN("",TRUE,ELEC[[#This Row],[METER ID]],"_","UTL_METER","_","DAY32"),"")</f>
        <v>E4007_UTL_METER_DAY32</v>
      </c>
      <c r="L183" s="7" t="s">
        <v>1001</v>
      </c>
    </row>
    <row r="184" spans="1:12">
      <c r="A184" s="15" t="s">
        <v>1459</v>
      </c>
      <c r="B184" s="16" t="str">
        <f>_xlfn.XLOOKUP(ELEC[[#This Row],[BLDG '#]],Properties[Property],Properties[Description],"",0)</f>
        <v>KING LIFE SCIENCE BUILDING</v>
      </c>
      <c r="C184" s="6" t="s">
        <v>1462</v>
      </c>
      <c r="D184" s="7" t="s">
        <v>1001</v>
      </c>
      <c r="E184" s="7" t="s">
        <v>687</v>
      </c>
      <c r="F184" s="7" t="s">
        <v>1004</v>
      </c>
      <c r="G184" s="7" t="s">
        <v>999</v>
      </c>
      <c r="H184" s="27" t="s">
        <v>1463</v>
      </c>
      <c r="I184" s="21"/>
      <c r="J184" s="7" t="s">
        <v>1001</v>
      </c>
      <c r="K184" s="20" t="str">
        <f>IF(ELEC[[#This Row],[NEED ALIAS? (Y/N)]]="Y",_xlfn.TEXTJOIN("",TRUE,ELEC[[#This Row],[METER ID]],"_","UTL_METER","_","DAY32"),"")</f>
        <v>E4007B_UTL_METER_DAY32</v>
      </c>
      <c r="L184" s="7" t="s">
        <v>1001</v>
      </c>
    </row>
    <row r="185" spans="1:12">
      <c r="A185" s="15" t="s">
        <v>1464</v>
      </c>
      <c r="B185" s="16" t="str">
        <f>_xlfn.XLOOKUP(ELEC[[#This Row],[BLDG '#]],Properties[Property],Properties[Description],"",0)</f>
        <v>CHEMICAL SCIENCE LABORATORIES</v>
      </c>
      <c r="C185" s="6" t="s">
        <v>1465</v>
      </c>
      <c r="D185" s="7" t="s">
        <v>1001</v>
      </c>
      <c r="E185" s="7" t="s">
        <v>689</v>
      </c>
      <c r="F185" s="7" t="s">
        <v>1004</v>
      </c>
      <c r="G185" s="7" t="s">
        <v>999</v>
      </c>
      <c r="H185" s="27" t="s">
        <v>1466</v>
      </c>
      <c r="I185" s="21"/>
      <c r="J185" s="7" t="s">
        <v>1001</v>
      </c>
      <c r="K185" s="20" t="str">
        <f>IF(ELEC[[#This Row],[NEED ALIAS? (Y/N)]]="Y",_xlfn.TEXTJOIN("",TRUE,ELEC[[#This Row],[METER ID]],"_","UTL_METER","_","DAY32"),"")</f>
        <v>E4008_UTL_METER_DAY32</v>
      </c>
      <c r="L185" s="7" t="s">
        <v>1001</v>
      </c>
    </row>
    <row r="186" spans="1:12">
      <c r="A186" s="15" t="s">
        <v>1464</v>
      </c>
      <c r="B186" s="16" t="str">
        <f>_xlfn.XLOOKUP(ELEC[[#This Row],[BLDG '#]],Properties[Property],Properties[Description],"",0)</f>
        <v>CHEMICAL SCIENCE LABORATORIES</v>
      </c>
      <c r="C186" s="6" t="s">
        <v>1467</v>
      </c>
      <c r="D186" s="7" t="s">
        <v>1001</v>
      </c>
      <c r="E186" s="7" t="s">
        <v>691</v>
      </c>
      <c r="F186" s="7" t="s">
        <v>1004</v>
      </c>
      <c r="G186" s="7" t="s">
        <v>999</v>
      </c>
      <c r="H186" s="27" t="s">
        <v>1468</v>
      </c>
      <c r="I186" s="21"/>
      <c r="J186" s="7" t="s">
        <v>1001</v>
      </c>
      <c r="K186" s="20" t="str">
        <f>IF(ELEC[[#This Row],[NEED ALIAS? (Y/N)]]="Y",_xlfn.TEXTJOIN("",TRUE,ELEC[[#This Row],[METER ID]],"_","UTL_METER","_","DAY32"),"")</f>
        <v>E4008B_UTL_METER_DAY32</v>
      </c>
      <c r="L186" s="7" t="s">
        <v>1001</v>
      </c>
    </row>
    <row r="187" spans="1:12">
      <c r="A187" s="15" t="s">
        <v>1469</v>
      </c>
      <c r="B187" s="16" t="str">
        <f>_xlfn.XLOOKUP(ELEC[[#This Row],[BLDG '#]],Properties[Property],Properties[Description],"",0)</f>
        <v>CLASSROOM BUILDING (HCB)</v>
      </c>
      <c r="C187" s="6" t="s">
        <v>1470</v>
      </c>
      <c r="D187" s="7" t="s">
        <v>1001</v>
      </c>
      <c r="E187" s="7" t="s">
        <v>693</v>
      </c>
      <c r="F187" s="7" t="s">
        <v>1004</v>
      </c>
      <c r="G187" s="7" t="s">
        <v>999</v>
      </c>
      <c r="H187" s="27" t="s">
        <v>1471</v>
      </c>
      <c r="I187" s="21"/>
      <c r="J187" s="7" t="s">
        <v>1001</v>
      </c>
      <c r="K187" s="20" t="str">
        <f>IF(ELEC[[#This Row],[NEED ALIAS? (Y/N)]]="Y",_xlfn.TEXTJOIN("",TRUE,ELEC[[#This Row],[METER ID]],"_","UTL_METER","_","DAY32"),"")</f>
        <v>E4009_UTL_METER_DAY32</v>
      </c>
      <c r="L187" s="7" t="s">
        <v>1001</v>
      </c>
    </row>
    <row r="188" spans="1:12">
      <c r="A188" s="15" t="s">
        <v>1472</v>
      </c>
      <c r="B188" s="16" t="str">
        <f>_xlfn.XLOOKUP(ELEC[[#This Row],[BLDG '#]],Properties[Property],Properties[Description],"",0)</f>
        <v>EOAS BUILDING</v>
      </c>
      <c r="C188" s="6" t="s">
        <v>1473</v>
      </c>
      <c r="D188" s="7" t="s">
        <v>1001</v>
      </c>
      <c r="E188" s="7" t="s">
        <v>696</v>
      </c>
      <c r="F188" s="7" t="s">
        <v>1004</v>
      </c>
      <c r="G188" s="7" t="s">
        <v>999</v>
      </c>
      <c r="H188" s="27" t="s">
        <v>1474</v>
      </c>
      <c r="I188" s="21"/>
      <c r="J188" s="7" t="s">
        <v>1001</v>
      </c>
      <c r="K188" s="20" t="str">
        <f>IF(ELEC[[#This Row],[NEED ALIAS? (Y/N)]]="Y",_xlfn.TEXTJOIN("",TRUE,ELEC[[#This Row],[METER ID]],"_","UTL_METER","_","DAY32"),"")</f>
        <v>E4010_UTL_METER_DAY32</v>
      </c>
      <c r="L188" s="7" t="s">
        <v>1001</v>
      </c>
    </row>
    <row r="189" spans="1:12">
      <c r="A189" s="15" t="s">
        <v>1475</v>
      </c>
      <c r="B189" s="16" t="str">
        <f>_xlfn.XLOOKUP(ELEC[[#This Row],[BLDG '#]],Properties[Property],Properties[Description],"",0)</f>
        <v>DUNLAP SUCCESS CENTER</v>
      </c>
      <c r="C189" s="6" t="s">
        <v>1476</v>
      </c>
      <c r="D189" s="7" t="s">
        <v>1001</v>
      </c>
      <c r="E189" s="7" t="s">
        <v>699</v>
      </c>
      <c r="F189" s="7" t="s">
        <v>1004</v>
      </c>
      <c r="G189" s="7" t="s">
        <v>999</v>
      </c>
      <c r="H189" s="27" t="s">
        <v>1477</v>
      </c>
      <c r="I189" s="65" t="s">
        <v>1478</v>
      </c>
      <c r="J189" s="7" t="s">
        <v>1001</v>
      </c>
      <c r="K189" s="20" t="str">
        <f>IF(ELEC[[#This Row],[NEED ALIAS? (Y/N)]]="Y",_xlfn.TEXTJOIN("",TRUE,ELEC[[#This Row],[METER ID]],"_","UTL_METER","_","DAY32"),"")</f>
        <v>E4011_UTL_METER_DAY32</v>
      </c>
      <c r="L189" s="7" t="s">
        <v>1001</v>
      </c>
    </row>
    <row r="190" spans="1:12">
      <c r="A190" s="15" t="s">
        <v>1479</v>
      </c>
      <c r="B190" s="16" t="str">
        <f>_xlfn.XLOOKUP(ELEC[[#This Row],[BLDG '#]],Properties[Property],Properties[Description],"",0)</f>
        <v>PARKING GARAGE #4 - CALL ST</v>
      </c>
      <c r="C190" s="6" t="s">
        <v>1480</v>
      </c>
      <c r="D190" s="7" t="s">
        <v>1001</v>
      </c>
      <c r="E190" s="7" t="s">
        <v>701</v>
      </c>
      <c r="F190" s="7" t="s">
        <v>1004</v>
      </c>
      <c r="G190" s="7" t="s">
        <v>999</v>
      </c>
      <c r="H190" s="27" t="s">
        <v>1481</v>
      </c>
      <c r="I190" s="21"/>
      <c r="J190" s="7" t="s">
        <v>1001</v>
      </c>
      <c r="K190" s="20" t="str">
        <f>IF(ELEC[[#This Row],[NEED ALIAS? (Y/N)]]="Y",_xlfn.TEXTJOIN("",TRUE,ELEC[[#This Row],[METER ID]],"_","UTL_METER","_","DAY32"),"")</f>
        <v>E4014_UTL_METER_DAY32</v>
      </c>
      <c r="L190" s="7" t="s">
        <v>1001</v>
      </c>
    </row>
    <row r="191" spans="1:12">
      <c r="A191" s="15" t="s">
        <v>1482</v>
      </c>
      <c r="B191" s="16" t="str">
        <f>_xlfn.XLOOKUP(ELEC[[#This Row],[BLDG '#]],Properties[Property],Properties[Description],"",0)</f>
        <v>NEW STUDENT UNION</v>
      </c>
      <c r="C191" s="6" t="s">
        <v>1483</v>
      </c>
      <c r="D191" s="7" t="s">
        <v>1001</v>
      </c>
      <c r="E191" s="7" t="s">
        <v>703</v>
      </c>
      <c r="F191" s="7" t="s">
        <v>1004</v>
      </c>
      <c r="G191" s="7" t="s">
        <v>999</v>
      </c>
      <c r="H191" s="27" t="s">
        <v>1484</v>
      </c>
      <c r="I191" s="21"/>
      <c r="J191" s="7" t="s">
        <v>1001</v>
      </c>
      <c r="K191" s="20" t="str">
        <f>IF(ELEC[[#This Row],[NEED ALIAS? (Y/N)]]="Y",_xlfn.TEXTJOIN("",TRUE,ELEC[[#This Row],[METER ID]],"_","UTL_METER","_","DAY32"),"")</f>
        <v>E4018_UTL_METER_DAY32</v>
      </c>
      <c r="L191" s="7" t="s">
        <v>1001</v>
      </c>
    </row>
    <row r="192" spans="1:12">
      <c r="A192" s="15" t="s">
        <v>1485</v>
      </c>
      <c r="B192" s="16" t="str">
        <f>_xlfn.XLOOKUP(ELEC[[#This Row],[BLDG '#]],Properties[Property],Properties[Description],"",0)</f>
        <v>WILDWOOD HALLS 1</v>
      </c>
      <c r="C192" s="6" t="s">
        <v>1486</v>
      </c>
      <c r="D192" s="7" t="s">
        <v>1001</v>
      </c>
      <c r="E192" s="7" t="s">
        <v>712</v>
      </c>
      <c r="F192" s="7" t="s">
        <v>1004</v>
      </c>
      <c r="G192" s="7" t="s">
        <v>999</v>
      </c>
      <c r="H192" s="27" t="s">
        <v>1487</v>
      </c>
      <c r="I192" s="21"/>
      <c r="J192" s="7" t="s">
        <v>1001</v>
      </c>
      <c r="K192" s="20" t="str">
        <f>IF(ELEC[[#This Row],[NEED ALIAS? (Y/N)]]="Y",_xlfn.TEXTJOIN("",TRUE,ELEC[[#This Row],[METER ID]],"_","UTL_METER","_","DAY32"),"")</f>
        <v>E4020_UTL_METER_DAY32</v>
      </c>
      <c r="L192" s="7" t="s">
        <v>1001</v>
      </c>
    </row>
    <row r="193" spans="1:12">
      <c r="A193" s="15" t="s">
        <v>1488</v>
      </c>
      <c r="B193" s="16" t="str">
        <f>_xlfn.XLOOKUP(ELEC[[#This Row],[BLDG '#]],Properties[Property],Properties[Description],"",0)</f>
        <v>WILDWOOD HALLS 2</v>
      </c>
      <c r="C193" s="6" t="s">
        <v>1489</v>
      </c>
      <c r="D193" s="7" t="s">
        <v>1001</v>
      </c>
      <c r="E193" s="7" t="s">
        <v>714</v>
      </c>
      <c r="F193" s="7" t="s">
        <v>1004</v>
      </c>
      <c r="G193" s="7" t="s">
        <v>999</v>
      </c>
      <c r="H193" s="27" t="s">
        <v>1490</v>
      </c>
      <c r="I193" s="21"/>
      <c r="J193" s="7" t="s">
        <v>1001</v>
      </c>
      <c r="K193" s="20" t="str">
        <f>IF(ELEC[[#This Row],[NEED ALIAS? (Y/N)]]="Y",_xlfn.TEXTJOIN("",TRUE,ELEC[[#This Row],[METER ID]],"_","UTL_METER","_","DAY32"),"")</f>
        <v>E4021_UTL_METER_DAY32</v>
      </c>
      <c r="L193" s="7" t="s">
        <v>1001</v>
      </c>
    </row>
    <row r="194" spans="1:12">
      <c r="A194" s="15" t="s">
        <v>1491</v>
      </c>
      <c r="B194" s="16" t="str">
        <f>_xlfn.XLOOKUP(ELEC[[#This Row],[BLDG '#]],Properties[Property],Properties[Description],"",0)</f>
        <v>TRADITIONS HALL</v>
      </c>
      <c r="C194" s="6" t="s">
        <v>1492</v>
      </c>
      <c r="D194" s="7" t="s">
        <v>1001</v>
      </c>
      <c r="E194" s="7" t="s">
        <v>716</v>
      </c>
      <c r="F194" s="7" t="s">
        <v>1004</v>
      </c>
      <c r="G194" s="7" t="s">
        <v>999</v>
      </c>
      <c r="H194" s="27" t="s">
        <v>1493</v>
      </c>
      <c r="I194" s="21"/>
      <c r="J194" s="7" t="s">
        <v>1001</v>
      </c>
      <c r="K194" s="20" t="str">
        <f>IF(ELEC[[#This Row],[NEED ALIAS? (Y/N)]]="Y",_xlfn.TEXTJOIN("",TRUE,ELEC[[#This Row],[METER ID]],"_","UTL_METER","_","DAY32"),"")</f>
        <v>E4022_UTL_METER_DAY32</v>
      </c>
      <c r="L194" s="7" t="s">
        <v>1001</v>
      </c>
    </row>
    <row r="195" spans="1:12">
      <c r="A195" s="15" t="s">
        <v>1494</v>
      </c>
      <c r="B195" s="16" t="str">
        <f>_xlfn.XLOOKUP(ELEC[[#This Row],[BLDG '#]],Properties[Property],Properties[Description],"",0)</f>
        <v>PARKING GARAGE #5 - ST AUGUSTINE ST</v>
      </c>
      <c r="C195" s="6" t="s">
        <v>1495</v>
      </c>
      <c r="D195" s="7" t="s">
        <v>1001</v>
      </c>
      <c r="E195" s="7" t="s">
        <v>718</v>
      </c>
      <c r="F195" s="7" t="s">
        <v>1004</v>
      </c>
      <c r="G195" s="7" t="s">
        <v>999</v>
      </c>
      <c r="H195" s="27" t="s">
        <v>1496</v>
      </c>
      <c r="I195" s="21"/>
      <c r="J195" s="7" t="s">
        <v>1001</v>
      </c>
      <c r="K195" s="20" t="str">
        <f>IF(ELEC[[#This Row],[NEED ALIAS? (Y/N)]]="Y",_xlfn.TEXTJOIN("",TRUE,ELEC[[#This Row],[METER ID]],"_","UTL_METER","_","DAY32"),"")</f>
        <v>E4025_UTL_METER_DAY32</v>
      </c>
      <c r="L195" s="7" t="s">
        <v>1001</v>
      </c>
    </row>
    <row r="196" spans="1:12">
      <c r="A196" s="15" t="s">
        <v>1497</v>
      </c>
      <c r="B196" s="16" t="str">
        <f>_xlfn.XLOOKUP(ELEC[[#This Row],[BLDG '#]],Properties[Property],Properties[Description],"",0)</f>
        <v>HONORS SCHOLARS &amp; FELLOWS</v>
      </c>
      <c r="C196" s="6" t="s">
        <v>1498</v>
      </c>
      <c r="D196" s="7" t="s">
        <v>997</v>
      </c>
      <c r="E196" s="7" t="s">
        <v>720</v>
      </c>
      <c r="F196" s="7" t="s">
        <v>1010</v>
      </c>
      <c r="G196" s="7" t="s">
        <v>999</v>
      </c>
      <c r="H196" s="27" t="s">
        <v>1499</v>
      </c>
      <c r="I196" s="21"/>
      <c r="J196" s="7" t="s">
        <v>1001</v>
      </c>
      <c r="K196" s="20" t="str">
        <f>IF(ELEC[[#This Row],[NEED ALIAS? (Y/N)]]="Y",_xlfn.TEXTJOIN("",TRUE,ELEC[[#This Row],[METER ID]],"_","UTL_METER","_","DAY32"),"")</f>
        <v>E4029_UTL_METER_DAY32</v>
      </c>
      <c r="L196" s="7" t="s">
        <v>1001</v>
      </c>
    </row>
    <row r="197" spans="1:12">
      <c r="A197" s="15" t="s">
        <v>1497</v>
      </c>
      <c r="B197" s="16" t="str">
        <f>_xlfn.XLOOKUP(ELEC[[#This Row],[BLDG '#]],Properties[Property],Properties[Description],"",0)</f>
        <v>HONORS SCHOLARS &amp; FELLOWS</v>
      </c>
      <c r="C197" s="6" t="s">
        <v>1500</v>
      </c>
      <c r="D197" s="7" t="s">
        <v>1001</v>
      </c>
      <c r="E197" s="7" t="s">
        <v>722</v>
      </c>
      <c r="F197" s="7" t="s">
        <v>1013</v>
      </c>
      <c r="G197" s="7" t="s">
        <v>999</v>
      </c>
      <c r="H197" s="27" t="s">
        <v>1501</v>
      </c>
      <c r="I197" s="21" t="s">
        <v>1502</v>
      </c>
      <c r="J197" s="7" t="s">
        <v>1001</v>
      </c>
      <c r="K197" s="20" t="str">
        <f>IF(ELEC[[#This Row],[NEED ALIAS? (Y/N)]]="Y",_xlfn.TEXTJOIN("",TRUE,ELEC[[#This Row],[METER ID]],"_","UTL_METER","_","DAY32"),"")</f>
        <v>E4029A_UTL_METER_DAY32</v>
      </c>
      <c r="L197" s="7" t="s">
        <v>1001</v>
      </c>
    </row>
    <row r="198" spans="1:12">
      <c r="A198" s="15" t="s">
        <v>1497</v>
      </c>
      <c r="B198" s="16" t="str">
        <f>_xlfn.XLOOKUP(ELEC[[#This Row],[BLDG '#]],Properties[Property],Properties[Description],"",0)</f>
        <v>HONORS SCHOLARS &amp; FELLOWS</v>
      </c>
      <c r="C198" s="6" t="s">
        <v>1503</v>
      </c>
      <c r="D198" s="7" t="s">
        <v>1001</v>
      </c>
      <c r="E198" s="7" t="s">
        <v>724</v>
      </c>
      <c r="F198" s="7" t="s">
        <v>1013</v>
      </c>
      <c r="G198" s="7" t="s">
        <v>999</v>
      </c>
      <c r="H198" s="27" t="s">
        <v>1504</v>
      </c>
      <c r="I198" s="21" t="s">
        <v>1502</v>
      </c>
      <c r="J198" s="7" t="s">
        <v>1001</v>
      </c>
      <c r="K198" s="20" t="str">
        <f>IF(ELEC[[#This Row],[NEED ALIAS? (Y/N)]]="Y",_xlfn.TEXTJOIN("",TRUE,ELEC[[#This Row],[METER ID]],"_","UTL_METER","_","DAY32"),"")</f>
        <v>E4029B_UTL_METER_DAY32</v>
      </c>
      <c r="L198" s="7" t="s">
        <v>1001</v>
      </c>
    </row>
    <row r="199" spans="1:12">
      <c r="A199" s="15" t="s">
        <v>1497</v>
      </c>
      <c r="B199" s="16" t="str">
        <f>_xlfn.XLOOKUP(ELEC[[#This Row],[BLDG '#]],Properties[Property],Properties[Description],"",0)</f>
        <v>HONORS SCHOLARS &amp; FELLOWS</v>
      </c>
      <c r="C199" s="6" t="s">
        <v>1505</v>
      </c>
      <c r="D199" s="7" t="s">
        <v>1001</v>
      </c>
      <c r="E199" s="7" t="s">
        <v>726</v>
      </c>
      <c r="F199" s="7" t="s">
        <v>1013</v>
      </c>
      <c r="G199" s="7" t="s">
        <v>999</v>
      </c>
      <c r="H199" s="27" t="s">
        <v>1506</v>
      </c>
      <c r="I199" s="21" t="s">
        <v>1502</v>
      </c>
      <c r="J199" s="7" t="s">
        <v>1001</v>
      </c>
      <c r="K199" s="20" t="str">
        <f>IF(ELEC[[#This Row],[NEED ALIAS? (Y/N)]]="Y",_xlfn.TEXTJOIN("",TRUE,ELEC[[#This Row],[METER ID]],"_","UTL_METER","_","DAY32"),"")</f>
        <v>E4029C_UTL_METER_DAY32</v>
      </c>
      <c r="L199" s="7" t="s">
        <v>1001</v>
      </c>
    </row>
    <row r="200" spans="1:12" ht="21.75" customHeight="1">
      <c r="A200" s="15" t="s">
        <v>1497</v>
      </c>
      <c r="B200" s="16" t="str">
        <f>_xlfn.XLOOKUP(ELEC[[#This Row],[BLDG '#]],Properties[Property],Properties[Description],"",0)</f>
        <v>HONORS SCHOLARS &amp; FELLOWS</v>
      </c>
      <c r="C200" s="6" t="s">
        <v>1507</v>
      </c>
      <c r="D200" s="7" t="s">
        <v>1001</v>
      </c>
      <c r="E200" s="7" t="s">
        <v>728</v>
      </c>
      <c r="F200" s="7" t="s">
        <v>16</v>
      </c>
      <c r="G200" s="7" t="s">
        <v>1352</v>
      </c>
      <c r="H200" s="27" t="s">
        <v>1508</v>
      </c>
      <c r="I200" s="21"/>
      <c r="J200" s="7" t="s">
        <v>997</v>
      </c>
      <c r="K200" s="20" t="str">
        <f>IF(ELEC[[#This Row],[NEED ALIAS? (Y/N)]]="Y",_xlfn.TEXTJOIN("",TRUE,ELEC[[#This Row],[METER ID]],"_","UTL_METER","_","DAY32"),"")</f>
        <v/>
      </c>
      <c r="L200" s="7"/>
    </row>
    <row r="201" spans="1:12">
      <c r="A201" s="15" t="s">
        <v>1509</v>
      </c>
      <c r="B201" s="16" t="str">
        <f>_xlfn.XLOOKUP(ELEC[[#This Row],[BLDG '#]],Properties[Property],Properties[Description],"",0)</f>
        <v>COBURN WELLNESS CENTER</v>
      </c>
      <c r="C201" s="6" t="s">
        <v>1510</v>
      </c>
      <c r="D201" s="7" t="s">
        <v>997</v>
      </c>
      <c r="E201" s="7" t="s">
        <v>729</v>
      </c>
      <c r="F201" s="7" t="s">
        <v>1010</v>
      </c>
      <c r="G201" s="7" t="s">
        <v>999</v>
      </c>
      <c r="H201" s="27" t="s">
        <v>1511</v>
      </c>
      <c r="I201" s="21"/>
      <c r="J201" s="7" t="s">
        <v>1001</v>
      </c>
      <c r="K201" s="20" t="str">
        <f>IF(ELEC[[#This Row],[NEED ALIAS? (Y/N)]]="Y",_xlfn.TEXTJOIN("",TRUE,ELEC[[#This Row],[METER ID]],"_","UTL_METER","_","DAY32"),"")</f>
        <v>E4030_UTL_METER_DAY32</v>
      </c>
      <c r="L201" s="7" t="s">
        <v>1001</v>
      </c>
    </row>
    <row r="202" spans="1:12">
      <c r="A202" s="15" t="s">
        <v>1509</v>
      </c>
      <c r="B202" s="16" t="str">
        <f>_xlfn.XLOOKUP(ELEC[[#This Row],[BLDG '#]],Properties[Property],Properties[Description],"",0)</f>
        <v>COBURN WELLNESS CENTER</v>
      </c>
      <c r="C202" s="6" t="s">
        <v>1512</v>
      </c>
      <c r="D202" s="7" t="s">
        <v>1001</v>
      </c>
      <c r="E202" s="7" t="s">
        <v>732</v>
      </c>
      <c r="F202" s="7" t="s">
        <v>1013</v>
      </c>
      <c r="G202" s="7" t="s">
        <v>1513</v>
      </c>
      <c r="H202" s="7" t="s">
        <v>1514</v>
      </c>
      <c r="I202" s="30" t="s">
        <v>1515</v>
      </c>
      <c r="J202" s="7" t="s">
        <v>997</v>
      </c>
      <c r="K202" s="20" t="str">
        <f>IF(ELEC[[#This Row],[NEED ALIAS? (Y/N)]]="Y",_xlfn.TEXTJOIN("",TRUE,ELEC[[#This Row],[METER ID]],"_","UTL_METER","_","DAY32"),"")</f>
        <v/>
      </c>
      <c r="L202" s="7"/>
    </row>
    <row r="203" spans="1:12">
      <c r="A203" s="15" t="s">
        <v>1509</v>
      </c>
      <c r="B203" s="16" t="str">
        <f>_xlfn.XLOOKUP(ELEC[[#This Row],[BLDG '#]],Properties[Property],Properties[Description],"",0)</f>
        <v>COBURN WELLNESS CENTER</v>
      </c>
      <c r="C203" s="6" t="s">
        <v>1516</v>
      </c>
      <c r="D203" s="7" t="s">
        <v>1001</v>
      </c>
      <c r="E203" s="7" t="s">
        <v>734</v>
      </c>
      <c r="F203" s="7" t="s">
        <v>1013</v>
      </c>
      <c r="G203" s="7" t="s">
        <v>1517</v>
      </c>
      <c r="H203" s="7" t="s">
        <v>1518</v>
      </c>
      <c r="I203" s="30" t="s">
        <v>1515</v>
      </c>
      <c r="J203" s="7" t="s">
        <v>997</v>
      </c>
      <c r="K203" s="20" t="str">
        <f>IF(ELEC[[#This Row],[NEED ALIAS? (Y/N)]]="Y",_xlfn.TEXTJOIN("",TRUE,ELEC[[#This Row],[METER ID]],"_","UTL_METER","_","DAY32"),"")</f>
        <v/>
      </c>
      <c r="L203" s="7"/>
    </row>
    <row r="204" spans="1:12">
      <c r="A204" s="15" t="s">
        <v>1509</v>
      </c>
      <c r="B204" s="16" t="str">
        <f>_xlfn.XLOOKUP(ELEC[[#This Row],[BLDG '#]],Properties[Property],Properties[Description],"",0)</f>
        <v>COBURN WELLNESS CENTER</v>
      </c>
      <c r="C204" s="6" t="s">
        <v>1519</v>
      </c>
      <c r="D204" s="7" t="s">
        <v>1001</v>
      </c>
      <c r="E204" s="7" t="s">
        <v>735</v>
      </c>
      <c r="F204" s="7" t="s">
        <v>1013</v>
      </c>
      <c r="G204" s="7" t="s">
        <v>1520</v>
      </c>
      <c r="H204" s="7" t="s">
        <v>1521</v>
      </c>
      <c r="I204" s="30" t="s">
        <v>1515</v>
      </c>
      <c r="J204" s="7" t="s">
        <v>997</v>
      </c>
      <c r="K204" s="20" t="str">
        <f>IF(ELEC[[#This Row],[NEED ALIAS? (Y/N)]]="Y",_xlfn.TEXTJOIN("",TRUE,ELEC[[#This Row],[METER ID]],"_","UTL_METER","_","DAY32"),"")</f>
        <v/>
      </c>
      <c r="L204" s="7"/>
    </row>
    <row r="205" spans="1:12" ht="28.5">
      <c r="A205" s="15" t="s">
        <v>1509</v>
      </c>
      <c r="B205" s="16" t="str">
        <f>_xlfn.XLOOKUP(ELEC[[#This Row],[BLDG '#]],Properties[Property],Properties[Description],"",0)</f>
        <v>COBURN WELLNESS CENTER</v>
      </c>
      <c r="C205" s="6" t="s">
        <v>1522</v>
      </c>
      <c r="D205" s="7" t="s">
        <v>997</v>
      </c>
      <c r="E205" s="7" t="s">
        <v>736</v>
      </c>
      <c r="F205" s="7" t="s">
        <v>16</v>
      </c>
      <c r="G205" s="7" t="s">
        <v>1352</v>
      </c>
      <c r="H205" s="27" t="s">
        <v>1523</v>
      </c>
      <c r="I205" s="21" t="s">
        <v>1524</v>
      </c>
      <c r="J205" s="7" t="s">
        <v>997</v>
      </c>
      <c r="K205" s="20" t="str">
        <f>IF(ELEC[[#This Row],[NEED ALIAS? (Y/N)]]="Y",_xlfn.TEXTJOIN("",TRUE,ELEC[[#This Row],[METER ID]],"_","UTL_METER","_","DAY32"),"")</f>
        <v/>
      </c>
      <c r="L205" s="7"/>
    </row>
    <row r="206" spans="1:12">
      <c r="A206" s="15" t="s">
        <v>1525</v>
      </c>
      <c r="B206" s="16" t="str">
        <f>_xlfn.XLOOKUP(ELEC[[#This Row],[BLDG '#]],Properties[Property],Properties[Description],"",0)</f>
        <v>THE GLOBE</v>
      </c>
      <c r="C206" s="6" t="s">
        <v>1526</v>
      </c>
      <c r="D206" s="7" t="s">
        <v>1001</v>
      </c>
      <c r="E206" s="7" t="s">
        <v>737</v>
      </c>
      <c r="F206" s="7" t="s">
        <v>1004</v>
      </c>
      <c r="G206" s="7" t="s">
        <v>999</v>
      </c>
      <c r="H206" s="27" t="s">
        <v>1527</v>
      </c>
      <c r="I206" s="21"/>
      <c r="J206" s="7" t="s">
        <v>1001</v>
      </c>
      <c r="K206" s="20" t="str">
        <f>IF(ELEC[[#This Row],[NEED ALIAS? (Y/N)]]="Y",_xlfn.TEXTJOIN("",TRUE,ELEC[[#This Row],[METER ID]],"_","UTL_METER","_","DAY32"),"")</f>
        <v>E4031_UTL_METER_DAY32</v>
      </c>
      <c r="L206" s="7" t="s">
        <v>1001</v>
      </c>
    </row>
    <row r="207" spans="1:12">
      <c r="A207" s="15" t="s">
        <v>1528</v>
      </c>
      <c r="B207" s="16" t="str">
        <f>_xlfn.XLOOKUP(ELEC[[#This Row],[BLDG '#]],Properties[Property],Properties[Description],"",0)</f>
        <v>DORMAN HALL</v>
      </c>
      <c r="C207" s="6" t="s">
        <v>1529</v>
      </c>
      <c r="D207" s="7" t="s">
        <v>1001</v>
      </c>
      <c r="E207" s="7" t="s">
        <v>739</v>
      </c>
      <c r="F207" s="7" t="s">
        <v>1004</v>
      </c>
      <c r="G207" s="7" t="s">
        <v>999</v>
      </c>
      <c r="H207" s="27" t="s">
        <v>1530</v>
      </c>
      <c r="I207" s="21"/>
      <c r="J207" s="7" t="s">
        <v>1001</v>
      </c>
      <c r="K207" s="20" t="str">
        <f>IF(ELEC[[#This Row],[NEED ALIAS? (Y/N)]]="Y",_xlfn.TEXTJOIN("",TRUE,ELEC[[#This Row],[METER ID]],"_","UTL_METER","_","DAY32"),"")</f>
        <v>E4060_UTL_METER_DAY32</v>
      </c>
      <c r="L207" s="7" t="s">
        <v>1001</v>
      </c>
    </row>
    <row r="208" spans="1:12">
      <c r="A208" s="15" t="s">
        <v>1531</v>
      </c>
      <c r="B208" s="16" t="str">
        <f>_xlfn.XLOOKUP(ELEC[[#This Row],[BLDG '#]],Properties[Property],Properties[Description],"",0)</f>
        <v>DEVINEY HALL</v>
      </c>
      <c r="C208" s="6" t="s">
        <v>1532</v>
      </c>
      <c r="D208" s="7" t="s">
        <v>1001</v>
      </c>
      <c r="E208" s="7" t="s">
        <v>741</v>
      </c>
      <c r="F208" s="7" t="s">
        <v>1004</v>
      </c>
      <c r="G208" s="7" t="s">
        <v>999</v>
      </c>
      <c r="H208" s="27" t="s">
        <v>1533</v>
      </c>
      <c r="I208" s="21"/>
      <c r="J208" s="7" t="s">
        <v>1001</v>
      </c>
      <c r="K208" s="20" t="str">
        <f>IF(ELEC[[#This Row],[NEED ALIAS? (Y/N)]]="Y",_xlfn.TEXTJOIN("",TRUE,ELEC[[#This Row],[METER ID]],"_","UTL_METER","_","DAY32"),"")</f>
        <v>E4061_UTL_METER_DAY32</v>
      </c>
      <c r="L208" s="7" t="s">
        <v>1001</v>
      </c>
    </row>
    <row r="209" spans="1:12">
      <c r="A209" s="15" t="s">
        <v>1534</v>
      </c>
      <c r="B209" s="16" t="str">
        <f>_xlfn.XLOOKUP(ELEC[[#This Row],[BLDG '#]],Properties[Property],Properties[Description],"",0)</f>
        <v>AZALEA HALL</v>
      </c>
      <c r="C209" s="6" t="s">
        <v>1535</v>
      </c>
      <c r="D209" s="7" t="s">
        <v>1001</v>
      </c>
      <c r="E209" s="7" t="s">
        <v>743</v>
      </c>
      <c r="F209" s="7" t="s">
        <v>1004</v>
      </c>
      <c r="G209" s="7" t="s">
        <v>999</v>
      </c>
      <c r="H209" s="27" t="s">
        <v>1536</v>
      </c>
      <c r="I209" s="21"/>
      <c r="J209" s="7" t="s">
        <v>1001</v>
      </c>
      <c r="K209" s="20" t="str">
        <f>IF(ELEC[[#This Row],[NEED ALIAS? (Y/N)]]="Y",_xlfn.TEXTJOIN("",TRUE,ELEC[[#This Row],[METER ID]],"_","UTL_METER","_","DAY32"),"")</f>
        <v>E4062_UTL_METER_DAY32</v>
      </c>
      <c r="L209" s="7" t="s">
        <v>1001</v>
      </c>
    </row>
    <row r="210" spans="1:12">
      <c r="A210" s="15" t="s">
        <v>1534</v>
      </c>
      <c r="B210" s="16" t="str">
        <f>_xlfn.XLOOKUP(ELEC[[#This Row],[BLDG '#]],Properties[Property],Properties[Description],"",0)</f>
        <v>AZALEA HALL</v>
      </c>
      <c r="C210" s="6" t="s">
        <v>1537</v>
      </c>
      <c r="D210" s="7" t="s">
        <v>1001</v>
      </c>
      <c r="E210" s="7" t="s">
        <v>745</v>
      </c>
      <c r="F210" s="7" t="s">
        <v>1004</v>
      </c>
      <c r="G210" s="7" t="s">
        <v>999</v>
      </c>
      <c r="H210" s="27" t="s">
        <v>1538</v>
      </c>
      <c r="I210" s="21"/>
      <c r="J210" s="7" t="s">
        <v>1001</v>
      </c>
      <c r="K210" s="20" t="str">
        <f>IF(ELEC[[#This Row],[NEED ALIAS? (Y/N)]]="Y",_xlfn.TEXTJOIN("",TRUE,ELEC[[#This Row],[METER ID]],"_","UTL_METER","_","DAY32"),"")</f>
        <v>E4062A_UTL_METER_DAY32</v>
      </c>
      <c r="L210" s="7" t="s">
        <v>1001</v>
      </c>
    </row>
    <row r="211" spans="1:12">
      <c r="A211" s="15" t="s">
        <v>1539</v>
      </c>
      <c r="B211" s="16" t="str">
        <f>_xlfn.XLOOKUP(ELEC[[#This Row],[BLDG '#]],Properties[Property],Properties[Description],"",0)</f>
        <v>MAGNOLIA HALL</v>
      </c>
      <c r="C211" s="6" t="s">
        <v>1540</v>
      </c>
      <c r="D211" s="7" t="s">
        <v>1001</v>
      </c>
      <c r="E211" s="7" t="s">
        <v>748</v>
      </c>
      <c r="F211" s="7" t="s">
        <v>1004</v>
      </c>
      <c r="G211" s="7" t="s">
        <v>999</v>
      </c>
      <c r="H211" s="27" t="s">
        <v>1541</v>
      </c>
      <c r="I211" s="21"/>
      <c r="J211" s="7" t="s">
        <v>1001</v>
      </c>
      <c r="K211" s="20" t="str">
        <f>IF(ELEC[[#This Row],[NEED ALIAS? (Y/N)]]="Y",_xlfn.TEXTJOIN("",TRUE,ELEC[[#This Row],[METER ID]],"_","UTL_METER","_","DAY32"),"")</f>
        <v>E4063_UTL_METER_DAY32</v>
      </c>
      <c r="L211" s="7" t="s">
        <v>1001</v>
      </c>
    </row>
    <row r="212" spans="1:12">
      <c r="A212" s="15" t="s">
        <v>1542</v>
      </c>
      <c r="B212" s="16" t="str">
        <f>_xlfn.XLOOKUP(ELEC[[#This Row],[BLDG '#]],Properties[Property],Properties[Description],"",0)</f>
        <v>DUNLAP PRACTICE FACILITY</v>
      </c>
      <c r="C212" s="6" t="s">
        <v>1543</v>
      </c>
      <c r="D212" s="7" t="s">
        <v>1001</v>
      </c>
      <c r="E212" s="7" t="s">
        <v>750</v>
      </c>
      <c r="F212" s="7" t="s">
        <v>1004</v>
      </c>
      <c r="G212" s="7" t="s">
        <v>999</v>
      </c>
      <c r="H212" s="27" t="s">
        <v>1544</v>
      </c>
      <c r="I212" s="21"/>
      <c r="J212" s="7" t="s">
        <v>1001</v>
      </c>
      <c r="K212" s="20" t="str">
        <f>IF(ELEC[[#This Row],[NEED ALIAS? (Y/N)]]="Y",_xlfn.TEXTJOIN("",TRUE,ELEC[[#This Row],[METER ID]],"_","UTL_METER","_","DAY32"),"")</f>
        <v>E4090_UTL_METER_DAY32</v>
      </c>
      <c r="L212" s="7" t="s">
        <v>1001</v>
      </c>
    </row>
    <row r="213" spans="1:12">
      <c r="A213" s="22" t="s">
        <v>1545</v>
      </c>
      <c r="B213" s="23" t="str">
        <f>_xlfn.XLOOKUP(ELEC[[#This Row],[BLDG '#]],Properties[Property],Properties[Description],"",0)</f>
        <v>CENTRAL UTILITIES PLANT</v>
      </c>
      <c r="C213" s="11" t="s">
        <v>1546</v>
      </c>
      <c r="D213" s="24" t="s">
        <v>997</v>
      </c>
      <c r="E213" s="24" t="s">
        <v>1547</v>
      </c>
      <c r="F213" s="24" t="s">
        <v>1004</v>
      </c>
      <c r="G213" s="24" t="s">
        <v>999</v>
      </c>
      <c r="H213" s="34" t="s">
        <v>1548</v>
      </c>
      <c r="I213" s="35" t="s">
        <v>1502</v>
      </c>
      <c r="J213" s="24" t="s">
        <v>1001</v>
      </c>
      <c r="K213" s="36" t="str">
        <f>IF(ELEC[[#This Row],[NEED ALIAS? (Y/N)]]="Y",_xlfn.TEXTJOIN("",TRUE,ELEC[[#This Row],[METER ID]],"_","UTL_METER","_","DAY32"),"")</f>
        <v>EP0030_UTL_METER_DAY32</v>
      </c>
      <c r="L213" s="24" t="s">
        <v>1001</v>
      </c>
    </row>
    <row r="214" spans="1:12">
      <c r="A214" s="22" t="s">
        <v>1545</v>
      </c>
      <c r="B214" s="23" t="str">
        <f>_xlfn.XLOOKUP(ELEC[[#This Row],[BLDG '#]],Properties[Property],Properties[Description],"",0)</f>
        <v>CENTRAL UTILITIES PLANT</v>
      </c>
      <c r="C214" s="11" t="s">
        <v>1549</v>
      </c>
      <c r="D214" s="24" t="s">
        <v>997</v>
      </c>
      <c r="E214" s="24" t="s">
        <v>1550</v>
      </c>
      <c r="F214" s="24" t="s">
        <v>1004</v>
      </c>
      <c r="G214" s="24" t="s">
        <v>999</v>
      </c>
      <c r="H214" s="34" t="s">
        <v>1551</v>
      </c>
      <c r="I214" s="35" t="s">
        <v>1502</v>
      </c>
      <c r="J214" s="24" t="s">
        <v>1001</v>
      </c>
      <c r="K214" s="36" t="str">
        <f>IF(ELEC[[#This Row],[NEED ALIAS? (Y/N)]]="Y",_xlfn.TEXTJOIN("",TRUE,ELEC[[#This Row],[METER ID]],"_","UTL_METER","_","DAY32"),"")</f>
        <v>EP0030A_UTL_METER_DAY32</v>
      </c>
      <c r="L214" s="24" t="s">
        <v>1001</v>
      </c>
    </row>
    <row r="215" spans="1:12">
      <c r="A215" s="22" t="s">
        <v>1552</v>
      </c>
      <c r="B215" s="23" t="str">
        <f>_xlfn.XLOOKUP(ELEC[[#This Row],[BLDG '#]],Properties[Property],Properties[Description],"",0)</f>
        <v>SATELLITE UTILITIES PLANT 1</v>
      </c>
      <c r="C215" s="11" t="s">
        <v>1553</v>
      </c>
      <c r="D215" s="24" t="s">
        <v>997</v>
      </c>
      <c r="E215" s="24" t="s">
        <v>1554</v>
      </c>
      <c r="F215" s="24" t="s">
        <v>1004</v>
      </c>
      <c r="G215" s="24" t="s">
        <v>999</v>
      </c>
      <c r="H215" s="34" t="s">
        <v>1555</v>
      </c>
      <c r="I215" s="35"/>
      <c r="J215" s="24" t="s">
        <v>1001</v>
      </c>
      <c r="K215" s="36" t="str">
        <f>IF(ELEC[[#This Row],[NEED ALIAS? (Y/N)]]="Y",_xlfn.TEXTJOIN("",TRUE,ELEC[[#This Row],[METER ID]],"_","UTL_METER","_","DAY32"),"")</f>
        <v>EP0033_UTL_METER_DAY32</v>
      </c>
      <c r="L215" s="24" t="s">
        <v>1001</v>
      </c>
    </row>
    <row r="216" spans="1:12">
      <c r="A216" s="22" t="s">
        <v>1218</v>
      </c>
      <c r="B216" s="23" t="str">
        <f>_xlfn.XLOOKUP(ELEC[[#This Row],[BLDG '#]],Properties[Property],Properties[Description],"",0)</f>
        <v>CAMPBELL STADIUM</v>
      </c>
      <c r="C216" s="11" t="s">
        <v>1556</v>
      </c>
      <c r="D216" s="24" t="s">
        <v>997</v>
      </c>
      <c r="E216" s="24" t="s">
        <v>752</v>
      </c>
      <c r="F216" s="24" t="s">
        <v>1013</v>
      </c>
      <c r="G216" s="24" t="s">
        <v>999</v>
      </c>
      <c r="H216" s="34" t="s">
        <v>1557</v>
      </c>
      <c r="I216" s="35"/>
      <c r="J216" s="24" t="s">
        <v>1001</v>
      </c>
      <c r="K216" s="36" t="str">
        <f>IF(ELEC[[#This Row],[NEED ALIAS? (Y/N)]]="Y",_xlfn.TEXTJOIN("",TRUE,ELEC[[#This Row],[METER ID]],"_","UTL_METER","_","DAY32"),"")</f>
        <v>EP0100A_UTL_METER_DAY32</v>
      </c>
      <c r="L216" s="24" t="s">
        <v>1001</v>
      </c>
    </row>
    <row r="217" spans="1:12">
      <c r="A217" s="22" t="s">
        <v>1558</v>
      </c>
      <c r="B217" s="23" t="str">
        <f>_xlfn.XLOOKUP(ELEC[[#This Row],[BLDG '#]],Properties[Property],Properties[Description],"",0)</f>
        <v>SATELLITE UTILITIES PLANT 2</v>
      </c>
      <c r="C217" s="11" t="s">
        <v>1559</v>
      </c>
      <c r="D217" s="24" t="s">
        <v>997</v>
      </c>
      <c r="E217" s="24" t="s">
        <v>755</v>
      </c>
      <c r="F217" s="24" t="s">
        <v>1004</v>
      </c>
      <c r="G217" s="24" t="s">
        <v>999</v>
      </c>
      <c r="H217" s="34" t="s">
        <v>1560</v>
      </c>
      <c r="I217" s="35"/>
      <c r="J217" s="24" t="s">
        <v>1001</v>
      </c>
      <c r="K217" s="36" t="str">
        <f>IF(ELEC[[#This Row],[NEED ALIAS? (Y/N)]]="Y",_xlfn.TEXTJOIN("",TRUE,ELEC[[#This Row],[METER ID]],"_","UTL_METER","_","DAY32"),"")</f>
        <v>EP4013_UTL_METER_DAY32</v>
      </c>
      <c r="L217" s="24" t="s">
        <v>1001</v>
      </c>
    </row>
    <row r="218" spans="1:12">
      <c r="A218" s="22" t="s">
        <v>1218</v>
      </c>
      <c r="B218" s="23" t="str">
        <f>_xlfn.XLOOKUP(ELEC[[#This Row],[BLDG '#]],Properties[Property],Properties[Description],"",0)</f>
        <v>CAMPBELL STADIUM</v>
      </c>
      <c r="C218" s="11" t="s">
        <v>1561</v>
      </c>
      <c r="D218" s="24" t="s">
        <v>997</v>
      </c>
      <c r="E218" s="24" t="s">
        <v>757</v>
      </c>
      <c r="F218" s="24" t="s">
        <v>1004</v>
      </c>
      <c r="G218" s="24" t="s">
        <v>999</v>
      </c>
      <c r="H218" s="36" t="s">
        <v>1562</v>
      </c>
      <c r="I218" s="35"/>
      <c r="J218" s="24" t="s">
        <v>1001</v>
      </c>
      <c r="K218" s="36" t="str">
        <f>IF(ELEC[[#This Row],[NEED ALIAS? (Y/N)]]="Y",_xlfn.TEXTJOIN("",TRUE,ELEC[[#This Row],[METER ID]],"_","UTL_METER","_","DAY32"),"")</f>
        <v>EPU001_UTL_METER_DAY32</v>
      </c>
      <c r="L218" s="24" t="s">
        <v>1001</v>
      </c>
    </row>
    <row r="219" spans="1:12">
      <c r="A219" s="37" t="s">
        <v>978</v>
      </c>
      <c r="B219" s="38"/>
      <c r="C219" s="19">
        <f>SUBTOTAL(103,ELEC[CUSTOMER])</f>
        <v>213</v>
      </c>
      <c r="D219" s="19"/>
      <c r="E219" s="19"/>
      <c r="F219" s="19"/>
      <c r="G219" s="19"/>
      <c r="H219" s="27"/>
      <c r="I219" s="55">
        <f>SUBTOTAL(103,ELEC[NOTES])</f>
        <v>30</v>
      </c>
      <c r="J219" s="19"/>
      <c r="K219" s="27">
        <f>SUBTOTAL(103,ELEC[ALIAS])</f>
        <v>213</v>
      </c>
      <c r="L219" s="27">
        <f>SUBTOTAL(103,ELEC[ALIAS IN DESIGO? (Y/N)])</f>
        <v>178</v>
      </c>
    </row>
    <row r="220" spans="1:12">
      <c r="A220" s="25"/>
      <c r="B220" s="25"/>
      <c r="C220" s="26"/>
      <c r="D220" s="26"/>
      <c r="E220" s="7"/>
      <c r="K220" s="6" t="s">
        <v>1563</v>
      </c>
    </row>
    <row r="221" spans="1:12">
      <c r="A221" s="25"/>
      <c r="B221" s="25"/>
      <c r="C221" s="26"/>
      <c r="D221" s="26"/>
      <c r="E221" s="7"/>
    </row>
    <row r="222" spans="1:12">
      <c r="E222" s="7"/>
    </row>
    <row r="223" spans="1:12">
      <c r="E223" s="7"/>
    </row>
    <row r="224" spans="1:12">
      <c r="E224" s="7"/>
    </row>
    <row r="225" spans="5:7">
      <c r="E225" s="7"/>
    </row>
    <row r="226" spans="5:7">
      <c r="E226" s="7"/>
      <c r="G226" s="48"/>
    </row>
    <row r="227" spans="5:7">
      <c r="E227" s="7"/>
    </row>
    <row r="228" spans="5:7">
      <c r="E228" s="7"/>
      <c r="G228" s="6" t="s">
        <v>1564</v>
      </c>
    </row>
    <row r="229" spans="5:7">
      <c r="E229" s="7"/>
    </row>
    <row r="230" spans="5:7">
      <c r="E230" s="7"/>
    </row>
    <row r="231" spans="5:7">
      <c r="E231" s="7"/>
    </row>
    <row r="232" spans="5:7">
      <c r="E232" s="7"/>
    </row>
    <row r="233" spans="5:7">
      <c r="E233" s="7"/>
    </row>
    <row r="234" spans="5:7">
      <c r="E234" s="7"/>
    </row>
    <row r="235" spans="5:7">
      <c r="E235" s="7"/>
    </row>
    <row r="236" spans="5:7">
      <c r="E236" s="7"/>
    </row>
    <row r="237" spans="5:7">
      <c r="E237" s="7"/>
    </row>
    <row r="238" spans="5:7">
      <c r="E238" s="7"/>
    </row>
    <row r="239" spans="5:7">
      <c r="E239" s="7"/>
    </row>
    <row r="240" spans="5:7">
      <c r="E240" s="7"/>
    </row>
    <row r="241" spans="5:5">
      <c r="E241" s="7"/>
    </row>
    <row r="242" spans="5:5">
      <c r="E242" s="7"/>
    </row>
    <row r="243" spans="5:5">
      <c r="E243" s="7"/>
    </row>
  </sheetData>
  <phoneticPr fontId="11" type="noConversion"/>
  <pageMargins left="0.7" right="0.7" top="0.75" bottom="0.75" header="0.3" footer="0.3"/>
  <pageSetup orientation="portrait" r:id="rId1"/>
  <ignoredErrors>
    <ignoredError sqref="A6:A176 A179:A218" numberStoredAsText="1"/>
    <ignoredError sqref="B6 B8:B218" unlockedFormula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60AF-D876-45B6-97F7-18964A9F7201}">
  <sheetPr>
    <tabColor rgb="FFC00000"/>
  </sheetPr>
  <dimension ref="A1:L111"/>
  <sheetViews>
    <sheetView topLeftCell="F1" workbookViewId="0">
      <pane ySplit="4" topLeftCell="G66" activePane="bottomLeft" state="frozen"/>
      <selection pane="bottomLeft" activeCell="G66" sqref="G66"/>
    </sheetView>
  </sheetViews>
  <sheetFormatPr defaultColWidth="9.140625" defaultRowHeight="14.25"/>
  <cols>
    <col min="1" max="1" width="10.5703125" style="6" customWidth="1"/>
    <col min="2" max="2" width="39.42578125" style="6" customWidth="1"/>
    <col min="3" max="3" width="42.85546875" style="6" bestFit="1" customWidth="1"/>
    <col min="4" max="4" width="15.140625" style="6" customWidth="1"/>
    <col min="5" max="5" width="16.140625" style="6" bestFit="1" customWidth="1"/>
    <col min="6" max="6" width="26.85546875" style="6" customWidth="1"/>
    <col min="7" max="7" width="37.85546875" style="7" customWidth="1"/>
    <col min="8" max="8" width="63.85546875" style="7" customWidth="1"/>
    <col min="9" max="9" width="35.42578125" style="30" customWidth="1"/>
    <col min="10" max="10" width="11.140625" style="6" customWidth="1"/>
    <col min="11" max="11" width="29" style="6" bestFit="1" customWidth="1"/>
    <col min="12" max="16384" width="9.140625" style="6"/>
  </cols>
  <sheetData>
    <row r="1" spans="1:12" ht="21">
      <c r="A1" s="8" t="s">
        <v>41</v>
      </c>
    </row>
    <row r="2" spans="1:12" ht="18">
      <c r="A2" s="40" t="s">
        <v>12</v>
      </c>
    </row>
    <row r="4" spans="1:12" ht="42.75">
      <c r="A4" s="4" t="s">
        <v>984</v>
      </c>
      <c r="B4" s="4" t="s">
        <v>985</v>
      </c>
      <c r="C4" s="28" t="s">
        <v>986</v>
      </c>
      <c r="D4" s="31" t="s">
        <v>987</v>
      </c>
      <c r="E4" s="4" t="s">
        <v>988</v>
      </c>
      <c r="F4" s="4" t="s">
        <v>989</v>
      </c>
      <c r="G4" s="4" t="s">
        <v>990</v>
      </c>
      <c r="H4" s="4" t="s">
        <v>991</v>
      </c>
      <c r="I4" s="31" t="s">
        <v>49</v>
      </c>
      <c r="J4" s="31" t="s">
        <v>992</v>
      </c>
      <c r="K4" s="4" t="s">
        <v>993</v>
      </c>
      <c r="L4" s="31" t="s">
        <v>994</v>
      </c>
    </row>
    <row r="5" spans="1:12" hidden="1">
      <c r="A5" s="29" t="s">
        <v>995</v>
      </c>
      <c r="B5" s="17" t="str">
        <f>_xlfn.XLOOKUP(STEAM[[#This Row],[BLDG '#]],Properties[Property],Properties[Description],"",0)</f>
        <v/>
      </c>
      <c r="C5" s="6" t="s">
        <v>1565</v>
      </c>
      <c r="D5" s="7" t="s">
        <v>997</v>
      </c>
      <c r="E5" s="7" t="s">
        <v>766</v>
      </c>
      <c r="F5" s="7" t="s">
        <v>998</v>
      </c>
      <c r="G5" s="7" t="s">
        <v>999</v>
      </c>
      <c r="H5" s="7" t="s">
        <v>1566</v>
      </c>
      <c r="J5" s="7" t="s">
        <v>1001</v>
      </c>
      <c r="K5" s="7" t="str">
        <f>IF(STEAM[[#This Row],[NEED ALIAS? (Y/N)]]="Y",_xlfn.TEXTJOIN("",TRUE,STEAM[[#This Row],[METER ID]],"_","UTL_METER","_","DAY32"),"")</f>
        <v>ST0000_UTL_METER_DAY32</v>
      </c>
      <c r="L5" s="7" t="s">
        <v>1001</v>
      </c>
    </row>
    <row r="6" spans="1:12" hidden="1">
      <c r="A6" s="29" t="s">
        <v>1002</v>
      </c>
      <c r="B6" s="17" t="str">
        <f>_xlfn.XLOOKUP(STEAM[[#This Row],[BLDG '#]],Properties[Property],Properties[Description],"",0)</f>
        <v>WESTCOTT BUILDING</v>
      </c>
      <c r="C6" s="6" t="s">
        <v>1567</v>
      </c>
      <c r="D6" s="7" t="s">
        <v>1001</v>
      </c>
      <c r="E6" s="7" t="s">
        <v>768</v>
      </c>
      <c r="F6" s="7" t="s">
        <v>1004</v>
      </c>
      <c r="G6" s="7" t="s">
        <v>999</v>
      </c>
      <c r="H6" s="7" t="s">
        <v>1568</v>
      </c>
      <c r="J6" s="7" t="s">
        <v>1001</v>
      </c>
      <c r="K6" s="7" t="str">
        <f>IF(STEAM[[#This Row],[NEED ALIAS? (Y/N)]]="Y",_xlfn.TEXTJOIN("",TRUE,STEAM[[#This Row],[METER ID]],"_","UTL_METER","_","DAY32"),"")</f>
        <v>ST0001_UTL_METER_DAY32</v>
      </c>
      <c r="L6" s="7" t="s">
        <v>1001</v>
      </c>
    </row>
    <row r="7" spans="1:12" hidden="1">
      <c r="A7" s="29" t="s">
        <v>1008</v>
      </c>
      <c r="B7" s="17" t="str">
        <f>_xlfn.XLOOKUP(STEAM[[#This Row],[BLDG '#]],Properties[Property],Properties[Description],"",0)</f>
        <v>DIFFENBAUGH BUILDING</v>
      </c>
      <c r="C7" s="6" t="s">
        <v>1569</v>
      </c>
      <c r="D7" s="7" t="s">
        <v>1001</v>
      </c>
      <c r="E7" s="7" t="s">
        <v>771</v>
      </c>
      <c r="F7" s="7" t="s">
        <v>1004</v>
      </c>
      <c r="G7" s="7" t="s">
        <v>999</v>
      </c>
      <c r="H7" s="7" t="s">
        <v>1570</v>
      </c>
      <c r="J7" s="7" t="s">
        <v>1001</v>
      </c>
      <c r="K7" s="7" t="str">
        <f>IF(STEAM[[#This Row],[NEED ALIAS? (Y/N)]]="Y",_xlfn.TEXTJOIN("",TRUE,STEAM[[#This Row],[METER ID]],"_","UTL_METER","_","DAY32"),"")</f>
        <v>ST0002_UTL_METER_DAY32</v>
      </c>
      <c r="L7" s="7" t="s">
        <v>1001</v>
      </c>
    </row>
    <row r="8" spans="1:12" hidden="1">
      <c r="A8" s="29" t="s">
        <v>1018</v>
      </c>
      <c r="B8" s="17" t="str">
        <f>_xlfn.XLOOKUP(STEAM[[#This Row],[BLDG '#]],Properties[Property],Properties[Description],"",0)</f>
        <v>WILLIAMS BUILDING</v>
      </c>
      <c r="C8" s="6" t="s">
        <v>1571</v>
      </c>
      <c r="D8" s="7" t="s">
        <v>1001</v>
      </c>
      <c r="E8" s="7" t="s">
        <v>773</v>
      </c>
      <c r="F8" s="7" t="s">
        <v>1004</v>
      </c>
      <c r="G8" s="7" t="s">
        <v>999</v>
      </c>
      <c r="H8" s="7" t="s">
        <v>1572</v>
      </c>
      <c r="J8" s="7" t="s">
        <v>1001</v>
      </c>
      <c r="K8" s="7" t="str">
        <f>IF(STEAM[[#This Row],[NEED ALIAS? (Y/N)]]="Y",_xlfn.TEXTJOIN("",TRUE,STEAM[[#This Row],[METER ID]],"_","UTL_METER","_","DAY32"),"")</f>
        <v>ST0003_UTL_METER_DAY32</v>
      </c>
      <c r="L8" s="7" t="s">
        <v>1001</v>
      </c>
    </row>
    <row r="9" spans="1:12" hidden="1">
      <c r="A9" s="29" t="s">
        <v>1025</v>
      </c>
      <c r="B9" s="17" t="str">
        <f>_xlfn.XLOOKUP(STEAM[[#This Row],[BLDG '#]],Properties[Property],Properties[Description],"",0)</f>
        <v>DODD HALL</v>
      </c>
      <c r="C9" s="6" t="s">
        <v>1573</v>
      </c>
      <c r="D9" s="7" t="s">
        <v>1001</v>
      </c>
      <c r="E9" s="7" t="s">
        <v>776</v>
      </c>
      <c r="F9" s="7" t="s">
        <v>1004</v>
      </c>
      <c r="G9" s="7" t="s">
        <v>999</v>
      </c>
      <c r="H9" s="7" t="s">
        <v>1574</v>
      </c>
      <c r="J9" s="7" t="s">
        <v>1001</v>
      </c>
      <c r="K9" s="7" t="str">
        <f>IF(STEAM[[#This Row],[NEED ALIAS? (Y/N)]]="Y",_xlfn.TEXTJOIN("",TRUE,STEAM[[#This Row],[METER ID]],"_","UTL_METER","_","DAY32"),"")</f>
        <v>ST0004_UTL_METER_DAY32</v>
      </c>
      <c r="L9" s="7" t="s">
        <v>1001</v>
      </c>
    </row>
    <row r="10" spans="1:12" hidden="1">
      <c r="A10" s="29" t="s">
        <v>1028</v>
      </c>
      <c r="B10" s="17" t="str">
        <f>_xlfn.XLOOKUP(STEAM[[#This Row],[BLDG '#]],Properties[Property],Properties[Description],"",0)</f>
        <v>CRIMINOLOGY AND CRIMINAL JUSTICE BUILDING</v>
      </c>
      <c r="C10" s="6" t="s">
        <v>1575</v>
      </c>
      <c r="D10" s="7" t="s">
        <v>1001</v>
      </c>
      <c r="E10" s="7" t="s">
        <v>778</v>
      </c>
      <c r="F10" s="7" t="s">
        <v>1004</v>
      </c>
      <c r="G10" s="7" t="s">
        <v>999</v>
      </c>
      <c r="H10" s="7" t="s">
        <v>1576</v>
      </c>
      <c r="J10" s="7" t="s">
        <v>1001</v>
      </c>
      <c r="K10" s="7" t="str">
        <f>IF(STEAM[[#This Row],[NEED ALIAS? (Y/N)]]="Y",_xlfn.TEXTJOIN("",TRUE,STEAM[[#This Row],[METER ID]],"_","UTL_METER","_","DAY32"),"")</f>
        <v>ST0005_UTL_METER_DAY32</v>
      </c>
      <c r="L10" s="7" t="s">
        <v>1001</v>
      </c>
    </row>
    <row r="11" spans="1:12" hidden="1">
      <c r="A11" s="29" t="s">
        <v>1031</v>
      </c>
      <c r="B11" s="17" t="str">
        <f>_xlfn.XLOOKUP(STEAM[[#This Row],[BLDG '#]],Properties[Property],Properties[Description],"",0)</f>
        <v>KELLOGG BUILDING</v>
      </c>
      <c r="C11" s="6" t="s">
        <v>1577</v>
      </c>
      <c r="D11" s="7" t="s">
        <v>1001</v>
      </c>
      <c r="E11" s="7" t="s">
        <v>780</v>
      </c>
      <c r="F11" s="7" t="s">
        <v>1004</v>
      </c>
      <c r="G11" s="7" t="s">
        <v>999</v>
      </c>
      <c r="H11" s="7" t="s">
        <v>1578</v>
      </c>
      <c r="I11" s="21"/>
      <c r="J11" s="7" t="s">
        <v>1001</v>
      </c>
      <c r="K11" s="7" t="str">
        <f>IF(STEAM[[#This Row],[NEED ALIAS? (Y/N)]]="Y",_xlfn.TEXTJOIN("",TRUE,STEAM[[#This Row],[METER ID]],"_","UTL_METER","_","DAY32"),"")</f>
        <v>ST0006_UTL_METER_DAY32</v>
      </c>
      <c r="L11" s="7" t="s">
        <v>1001</v>
      </c>
    </row>
    <row r="12" spans="1:12" hidden="1">
      <c r="A12" s="29" t="s">
        <v>1034</v>
      </c>
      <c r="B12" s="17" t="str">
        <f>_xlfn.XLOOKUP(STEAM[[#This Row],[BLDG '#]],Properties[Property],Properties[Description],"",0)</f>
        <v>FINE ARTS BUILDING</v>
      </c>
      <c r="C12" s="6" t="s">
        <v>1579</v>
      </c>
      <c r="D12" s="7" t="s">
        <v>1001</v>
      </c>
      <c r="E12" s="7" t="s">
        <v>782</v>
      </c>
      <c r="F12" s="7" t="s">
        <v>1004</v>
      </c>
      <c r="G12" s="7" t="s">
        <v>999</v>
      </c>
      <c r="H12" s="7" t="s">
        <v>1580</v>
      </c>
      <c r="J12" s="7" t="s">
        <v>1001</v>
      </c>
      <c r="K12" s="7" t="str">
        <f>IF(STEAM[[#This Row],[NEED ALIAS? (Y/N)]]="Y",_xlfn.TEXTJOIN("",TRUE,STEAM[[#This Row],[METER ID]],"_","UTL_METER","_","DAY32"),"")</f>
        <v>ST0007_UTL_METER_DAY32</v>
      </c>
      <c r="L12" s="7" t="s">
        <v>1001</v>
      </c>
    </row>
    <row r="13" spans="1:12" hidden="1">
      <c r="A13" s="29" t="s">
        <v>1037</v>
      </c>
      <c r="B13" s="17" t="str">
        <f>_xlfn.XLOOKUP(STEAM[[#This Row],[BLDG '#]],Properties[Property],Properties[Description],"",0)</f>
        <v>BELLAMY BUILDING</v>
      </c>
      <c r="C13" s="6" t="s">
        <v>1581</v>
      </c>
      <c r="D13" s="7" t="s">
        <v>1001</v>
      </c>
      <c r="E13" s="7" t="s">
        <v>784</v>
      </c>
      <c r="F13" s="7" t="s">
        <v>1004</v>
      </c>
      <c r="G13" s="7" t="s">
        <v>999</v>
      </c>
      <c r="H13" s="7" t="s">
        <v>1582</v>
      </c>
      <c r="I13" s="21"/>
      <c r="J13" s="7" t="s">
        <v>1001</v>
      </c>
      <c r="K13" s="7" t="str">
        <f>IF(STEAM[[#This Row],[NEED ALIAS? (Y/N)]]="Y",_xlfn.TEXTJOIN("",TRUE,STEAM[[#This Row],[METER ID]],"_","UTL_METER","_","DAY32"),"")</f>
        <v>ST0008_UTL_METER_DAY32</v>
      </c>
      <c r="L13" s="7" t="s">
        <v>1001</v>
      </c>
    </row>
    <row r="14" spans="1:12" hidden="1">
      <c r="A14" s="29" t="s">
        <v>1044</v>
      </c>
      <c r="B14" s="17" t="str">
        <f>_xlfn.XLOOKUP(STEAM[[#This Row],[BLDG '#]],Properties[Property],Properties[Description],"",0)</f>
        <v>BIOMEDICAL RESEARCH FACILITY</v>
      </c>
      <c r="C14" s="6" t="s">
        <v>1583</v>
      </c>
      <c r="D14" s="7" t="s">
        <v>1001</v>
      </c>
      <c r="E14" s="7" t="s">
        <v>786</v>
      </c>
      <c r="F14" s="7" t="s">
        <v>1004</v>
      </c>
      <c r="G14" s="7" t="s">
        <v>999</v>
      </c>
      <c r="H14" s="7" t="s">
        <v>1584</v>
      </c>
      <c r="I14" s="21"/>
      <c r="J14" s="7" t="s">
        <v>1001</v>
      </c>
      <c r="K14" s="7" t="str">
        <f>IF(STEAM[[#This Row],[NEED ALIAS? (Y/N)]]="Y",_xlfn.TEXTJOIN("",TRUE,STEAM[[#This Row],[METER ID]],"_","UTL_METER","_","DAY32"),"")</f>
        <v>ST0009_UTL_METER_DAY32</v>
      </c>
      <c r="L14" s="7" t="s">
        <v>1001</v>
      </c>
    </row>
    <row r="15" spans="1:12" hidden="1">
      <c r="A15" s="29" t="s">
        <v>1057</v>
      </c>
      <c r="B15" s="17" t="str">
        <f>_xlfn.XLOOKUP(STEAM[[#This Row],[BLDG '#]],Properties[Property],Properties[Description],"",0)</f>
        <v>JENNIE MURPHREE HALL</v>
      </c>
      <c r="C15" s="6" t="s">
        <v>1585</v>
      </c>
      <c r="D15" s="7" t="s">
        <v>1001</v>
      </c>
      <c r="E15" s="7" t="s">
        <v>788</v>
      </c>
      <c r="F15" s="7" t="s">
        <v>1004</v>
      </c>
      <c r="G15" s="7" t="s">
        <v>999</v>
      </c>
      <c r="H15" s="7" t="s">
        <v>1586</v>
      </c>
      <c r="J15" s="7" t="s">
        <v>1001</v>
      </c>
      <c r="K15" s="7" t="str">
        <f>IF(STEAM[[#This Row],[NEED ALIAS? (Y/N)]]="Y",_xlfn.TEXTJOIN("",TRUE,STEAM[[#This Row],[METER ID]],"_","UTL_METER","_","DAY32"),"")</f>
        <v>ST0012_UTL_METER_DAY32</v>
      </c>
      <c r="L15" s="7" t="s">
        <v>1001</v>
      </c>
    </row>
    <row r="16" spans="1:12" hidden="1">
      <c r="A16" s="29" t="s">
        <v>1060</v>
      </c>
      <c r="B16" s="17" t="str">
        <f>_xlfn.XLOOKUP(STEAM[[#This Row],[BLDG '#]],Properties[Property],Properties[Description],"",0)</f>
        <v>REYNOLDS HALL</v>
      </c>
      <c r="C16" s="6" t="s">
        <v>1587</v>
      </c>
      <c r="D16" s="7" t="s">
        <v>1001</v>
      </c>
      <c r="E16" s="7" t="s">
        <v>790</v>
      </c>
      <c r="F16" s="7" t="s">
        <v>1004</v>
      </c>
      <c r="G16" s="7" t="s">
        <v>999</v>
      </c>
      <c r="H16" s="7" t="s">
        <v>1588</v>
      </c>
      <c r="J16" s="7" t="s">
        <v>1001</v>
      </c>
      <c r="K16" s="7" t="str">
        <f>IF(STEAM[[#This Row],[NEED ALIAS? (Y/N)]]="Y",_xlfn.TEXTJOIN("",TRUE,STEAM[[#This Row],[METER ID]],"_","UTL_METER","_","DAY32"),"")</f>
        <v>ST0013_UTL_METER_DAY32</v>
      </c>
      <c r="L16" s="7" t="s">
        <v>1001</v>
      </c>
    </row>
    <row r="17" spans="1:12" hidden="1">
      <c r="A17" s="29" t="s">
        <v>1063</v>
      </c>
      <c r="B17" s="17" t="str">
        <f>_xlfn.XLOOKUP(STEAM[[#This Row],[BLDG '#]],Properties[Property],Properties[Description],"",0)</f>
        <v>BRYAN HALL</v>
      </c>
      <c r="C17" s="6" t="s">
        <v>1589</v>
      </c>
      <c r="D17" s="7" t="s">
        <v>1001</v>
      </c>
      <c r="E17" s="7" t="s">
        <v>792</v>
      </c>
      <c r="F17" s="7" t="s">
        <v>1004</v>
      </c>
      <c r="G17" s="7" t="s">
        <v>999</v>
      </c>
      <c r="H17" s="7" t="s">
        <v>1590</v>
      </c>
      <c r="I17" s="7"/>
      <c r="J17" s="7" t="s">
        <v>1001</v>
      </c>
      <c r="K17" s="7" t="str">
        <f>IF(STEAM[[#This Row],[NEED ALIAS? (Y/N)]]="Y",_xlfn.TEXTJOIN("",TRUE,STEAM[[#This Row],[METER ID]],"_","UTL_METER","_","DAY32"),"")</f>
        <v>ST0014_UTL_METER_DAY32</v>
      </c>
      <c r="L17" s="7" t="s">
        <v>1001</v>
      </c>
    </row>
    <row r="18" spans="1:12" hidden="1">
      <c r="A18" s="29" t="s">
        <v>1066</v>
      </c>
      <c r="B18" s="17" t="str">
        <f>_xlfn.XLOOKUP(STEAM[[#This Row],[BLDG '#]],Properties[Property],Properties[Description],"",0)</f>
        <v>BROWARD HALL</v>
      </c>
      <c r="C18" s="6" t="s">
        <v>1591</v>
      </c>
      <c r="D18" s="7" t="s">
        <v>1001</v>
      </c>
      <c r="E18" s="7" t="s">
        <v>794</v>
      </c>
      <c r="F18" s="7" t="s">
        <v>1004</v>
      </c>
      <c r="G18" s="7" t="s">
        <v>999</v>
      </c>
      <c r="H18" s="7" t="s">
        <v>1592</v>
      </c>
      <c r="I18" s="21"/>
      <c r="J18" s="7" t="s">
        <v>1001</v>
      </c>
      <c r="K18" s="7" t="str">
        <f>IF(STEAM[[#This Row],[NEED ALIAS? (Y/N)]]="Y",_xlfn.TEXTJOIN("",TRUE,STEAM[[#This Row],[METER ID]],"_","UTL_METER","_","DAY32"),"")</f>
        <v>ST0015_UTL_METER_DAY32</v>
      </c>
      <c r="L18" s="7" t="s">
        <v>1001</v>
      </c>
    </row>
    <row r="19" spans="1:12" hidden="1">
      <c r="A19" s="29" t="s">
        <v>1069</v>
      </c>
      <c r="B19" s="17" t="str">
        <f>_xlfn.XLOOKUP(STEAM[[#This Row],[BLDG '#]],Properties[Property],Properties[Description],"",0)</f>
        <v>GILCHRIST HALL</v>
      </c>
      <c r="C19" s="6" t="s">
        <v>1593</v>
      </c>
      <c r="D19" s="7" t="s">
        <v>1001</v>
      </c>
      <c r="E19" s="7" t="s">
        <v>796</v>
      </c>
      <c r="F19" s="7" t="s">
        <v>1004</v>
      </c>
      <c r="G19" s="7" t="s">
        <v>999</v>
      </c>
      <c r="H19" s="7" t="s">
        <v>1594</v>
      </c>
      <c r="I19" s="21"/>
      <c r="J19" s="7" t="s">
        <v>1001</v>
      </c>
      <c r="K19" s="7" t="str">
        <f>IF(STEAM[[#This Row],[NEED ALIAS? (Y/N)]]="Y",_xlfn.TEXTJOIN("",TRUE,STEAM[[#This Row],[METER ID]],"_","UTL_METER","_","DAY32"),"")</f>
        <v>ST0016_UTL_METER_DAY32</v>
      </c>
      <c r="L19" s="7" t="s">
        <v>1001</v>
      </c>
    </row>
    <row r="20" spans="1:12" hidden="1">
      <c r="A20" s="29" t="s">
        <v>1072</v>
      </c>
      <c r="B20" s="17" t="str">
        <f>_xlfn.XLOOKUP(STEAM[[#This Row],[BLDG '#]],Properties[Property],Properties[Description],"",0)</f>
        <v>JOHNSTON BUILDING</v>
      </c>
      <c r="C20" s="6" t="s">
        <v>1595</v>
      </c>
      <c r="D20" s="7" t="s">
        <v>1001</v>
      </c>
      <c r="E20" s="7" t="s">
        <v>798</v>
      </c>
      <c r="F20" s="7" t="s">
        <v>1013</v>
      </c>
      <c r="G20" s="7" t="s">
        <v>999</v>
      </c>
      <c r="H20" s="7" t="s">
        <v>158</v>
      </c>
      <c r="I20" s="30" t="s">
        <v>799</v>
      </c>
      <c r="J20" s="7" t="s">
        <v>997</v>
      </c>
      <c r="K20" s="7" t="str">
        <f>IF(STEAM[[#This Row],[NEED ALIAS? (Y/N)]]="Y",_xlfn.TEXTJOIN("",TRUE,STEAM[[#This Row],[METER ID]],"_","UTL_METER","_","DAY32"),"")</f>
        <v/>
      </c>
      <c r="L20" s="7"/>
    </row>
    <row r="21" spans="1:12" hidden="1">
      <c r="A21" s="29" t="s">
        <v>1072</v>
      </c>
      <c r="B21" s="17" t="str">
        <f>_xlfn.XLOOKUP(STEAM[[#This Row],[BLDG '#]],Properties[Property],Properties[Description],"",0)</f>
        <v>JOHNSTON BUILDING</v>
      </c>
      <c r="C21" s="6" t="s">
        <v>1596</v>
      </c>
      <c r="D21" s="7" t="s">
        <v>997</v>
      </c>
      <c r="E21" s="7" t="s">
        <v>800</v>
      </c>
      <c r="F21" s="7" t="s">
        <v>1597</v>
      </c>
      <c r="G21" s="7" t="s">
        <v>1220</v>
      </c>
      <c r="H21" s="7" t="s">
        <v>1598</v>
      </c>
      <c r="J21" s="7"/>
      <c r="K21" s="7" t="str">
        <f>IF(STEAM[[#This Row],[NEED ALIAS? (Y/N)]]="Y",_xlfn.TEXTJOIN("",TRUE,STEAM[[#This Row],[METER ID]],"_","UTL_METER","_","DAY32"),"")</f>
        <v/>
      </c>
      <c r="L21" s="7"/>
    </row>
    <row r="22" spans="1:12" hidden="1">
      <c r="A22" s="29" t="s">
        <v>1072</v>
      </c>
      <c r="B22" s="17" t="str">
        <f>_xlfn.XLOOKUP(STEAM[[#This Row],[BLDG '#]],Properties[Property],Properties[Description],"",0)</f>
        <v>JOHNSTON BUILDING</v>
      </c>
      <c r="C22" s="6" t="s">
        <v>1599</v>
      </c>
      <c r="D22" s="7" t="s">
        <v>1001</v>
      </c>
      <c r="E22" s="7" t="s">
        <v>802</v>
      </c>
      <c r="F22" s="7" t="s">
        <v>16</v>
      </c>
      <c r="G22" s="7" t="s">
        <v>999</v>
      </c>
      <c r="H22" s="7" t="s">
        <v>1600</v>
      </c>
      <c r="I22" s="21"/>
      <c r="J22" s="7" t="s">
        <v>1001</v>
      </c>
      <c r="K22" s="7" t="str">
        <f>IF(STEAM[[#This Row],[NEED ALIAS? (Y/N)]]="Y",_xlfn.TEXTJOIN("",TRUE,STEAM[[#This Row],[METER ID]],"_","UTL_METER","_","DAY32"),"")</f>
        <v>ST0017C_UTL_METER_DAY32</v>
      </c>
      <c r="L22" s="7" t="s">
        <v>1001</v>
      </c>
    </row>
    <row r="23" spans="1:12" hidden="1">
      <c r="A23" s="29" t="s">
        <v>1072</v>
      </c>
      <c r="B23" s="17" t="str">
        <f>_xlfn.XLOOKUP(STEAM[[#This Row],[BLDG '#]],Properties[Property],Properties[Description],"",0)</f>
        <v>JOHNSTON BUILDING</v>
      </c>
      <c r="C23" s="6" t="s">
        <v>1601</v>
      </c>
      <c r="D23" s="7" t="s">
        <v>1001</v>
      </c>
      <c r="E23" s="7" t="s">
        <v>803</v>
      </c>
      <c r="F23" s="7" t="s">
        <v>1004</v>
      </c>
      <c r="G23" s="7" t="s">
        <v>999</v>
      </c>
      <c r="H23" s="7" t="s">
        <v>1602</v>
      </c>
      <c r="J23" s="7" t="s">
        <v>1001</v>
      </c>
      <c r="K23" s="7" t="str">
        <f>IF(STEAM[[#This Row],[NEED ALIAS? (Y/N)]]="Y",_xlfn.TEXTJOIN("",TRUE,STEAM[[#This Row],[METER ID]],"_","UTL_METER","_","DAY32"),"")</f>
        <v>ST0017D_UTL_METER_DAY32</v>
      </c>
      <c r="L23" s="7" t="s">
        <v>1001</v>
      </c>
    </row>
    <row r="24" spans="1:12" hidden="1">
      <c r="A24" s="29" t="s">
        <v>1082</v>
      </c>
      <c r="B24" s="17" t="str">
        <f>_xlfn.XLOOKUP(STEAM[[#This Row],[BLDG '#]],Properties[Property],Properties[Description],"",0)</f>
        <v>SHORES BUILDING</v>
      </c>
      <c r="C24" s="6" t="s">
        <v>1603</v>
      </c>
      <c r="D24" s="7" t="s">
        <v>1001</v>
      </c>
      <c r="E24" s="7" t="s">
        <v>805</v>
      </c>
      <c r="F24" s="7" t="s">
        <v>1004</v>
      </c>
      <c r="G24" s="7" t="s">
        <v>999</v>
      </c>
      <c r="H24" s="7" t="s">
        <v>1604</v>
      </c>
      <c r="J24" s="7" t="s">
        <v>1001</v>
      </c>
      <c r="K24" s="7" t="str">
        <f>IF(STEAM[[#This Row],[NEED ALIAS? (Y/N)]]="Y",_xlfn.TEXTJOIN("",TRUE,STEAM[[#This Row],[METER ID]],"_","UTL_METER","_","DAY32"),"")</f>
        <v>ST0019_UTL_METER_DAY32</v>
      </c>
      <c r="L24" s="7" t="s">
        <v>1001</v>
      </c>
    </row>
    <row r="25" spans="1:12" hidden="1">
      <c r="A25" s="29" t="s">
        <v>1085</v>
      </c>
      <c r="B25" s="17" t="str">
        <f>_xlfn.XLOOKUP(STEAM[[#This Row],[BLDG '#]],Properties[Property],Properties[Description],"",0)</f>
        <v>DIRAC SCIENCE LIBRARY</v>
      </c>
      <c r="C25" s="6" t="s">
        <v>1605</v>
      </c>
      <c r="D25" s="7" t="s">
        <v>1001</v>
      </c>
      <c r="E25" s="7" t="s">
        <v>808</v>
      </c>
      <c r="F25" s="7" t="s">
        <v>1004</v>
      </c>
      <c r="G25" s="7" t="s">
        <v>999</v>
      </c>
      <c r="H25" s="7" t="s">
        <v>1606</v>
      </c>
      <c r="J25" s="7" t="s">
        <v>1001</v>
      </c>
      <c r="K25" s="7" t="str">
        <f>IF(STEAM[[#This Row],[NEED ALIAS? (Y/N)]]="Y",_xlfn.TEXTJOIN("",TRUE,STEAM[[#This Row],[METER ID]],"_","UTL_METER","_","DAY32"),"")</f>
        <v>ST0020_UTL_METER_DAY32</v>
      </c>
      <c r="L25" s="7" t="s">
        <v>1001</v>
      </c>
    </row>
    <row r="26" spans="1:12" hidden="1">
      <c r="A26" s="29" t="s">
        <v>1098</v>
      </c>
      <c r="B26" s="17" t="str">
        <f>_xlfn.XLOOKUP(STEAM[[#This Row],[BLDG '#]],Properties[Property],Properties[Description],"",0)</f>
        <v>MONTGOMERY</v>
      </c>
      <c r="C26" s="6" t="s">
        <v>1607</v>
      </c>
      <c r="D26" s="7" t="s">
        <v>1001</v>
      </c>
      <c r="E26" s="7" t="s">
        <v>810</v>
      </c>
      <c r="F26" s="7" t="s">
        <v>1004</v>
      </c>
      <c r="G26" s="7" t="s">
        <v>999</v>
      </c>
      <c r="H26" s="7" t="s">
        <v>1608</v>
      </c>
      <c r="I26" s="21"/>
      <c r="J26" s="7" t="s">
        <v>1001</v>
      </c>
      <c r="K26" s="7" t="str">
        <f>IF(STEAM[[#This Row],[NEED ALIAS? (Y/N)]]="Y",_xlfn.TEXTJOIN("",TRUE,STEAM[[#This Row],[METER ID]],"_","UTL_METER","_","DAY32"),"")</f>
        <v>ST0025_UTL_METER_DAY32</v>
      </c>
      <c r="L26" s="7" t="s">
        <v>1001</v>
      </c>
    </row>
    <row r="27" spans="1:12" ht="42.75" hidden="1">
      <c r="A27" s="29" t="s">
        <v>1101</v>
      </c>
      <c r="B27" s="17" t="str">
        <f>_xlfn.XLOOKUP(STEAM[[#This Row],[BLDG '#]],Properties[Property],Properties[Description],"",0)</f>
        <v>LEACH CENTER</v>
      </c>
      <c r="C27" s="6" t="s">
        <v>1609</v>
      </c>
      <c r="D27" s="7" t="s">
        <v>1001</v>
      </c>
      <c r="E27" s="7" t="s">
        <v>813</v>
      </c>
      <c r="F27" s="7" t="s">
        <v>1004</v>
      </c>
      <c r="G27" s="7" t="s">
        <v>1610</v>
      </c>
      <c r="H27" s="7" t="s">
        <v>1611</v>
      </c>
      <c r="I27" s="21" t="s">
        <v>1612</v>
      </c>
      <c r="J27" s="7" t="s">
        <v>1001</v>
      </c>
      <c r="K27" s="7" t="str">
        <f>IF(STEAM[[#This Row],[NEED ALIAS? (Y/N)]]="Y",_xlfn.TEXTJOIN("",TRUE,STEAM[[#This Row],[METER ID]],"_","UTL_METER","_","DAY32"),"")</f>
        <v>ST0026_UTL_METER_DAY32</v>
      </c>
      <c r="L27" s="7" t="s">
        <v>1001</v>
      </c>
    </row>
    <row r="28" spans="1:12" hidden="1">
      <c r="A28" s="29" t="s">
        <v>1104</v>
      </c>
      <c r="B28" s="17" t="str">
        <f>_xlfn.XLOOKUP(STEAM[[#This Row],[BLDG '#]],Properties[Property],Properties[Description],"",0)</f>
        <v>THAGARD BUILDING</v>
      </c>
      <c r="C28" s="6" t="s">
        <v>1613</v>
      </c>
      <c r="D28" s="7" t="s">
        <v>1001</v>
      </c>
      <c r="E28" s="7" t="s">
        <v>816</v>
      </c>
      <c r="F28" s="7" t="s">
        <v>1004</v>
      </c>
      <c r="G28" s="7" t="s">
        <v>999</v>
      </c>
      <c r="H28" s="7" t="s">
        <v>1614</v>
      </c>
      <c r="J28" s="7" t="s">
        <v>1001</v>
      </c>
      <c r="K28" s="7" t="str">
        <f>IF(STEAM[[#This Row],[NEED ALIAS? (Y/N)]]="Y",_xlfn.TEXTJOIN("",TRUE,STEAM[[#This Row],[METER ID]],"_","UTL_METER","_","DAY32"),"")</f>
        <v>ST0028_UTL_METER_DAY32</v>
      </c>
      <c r="L28" s="7" t="s">
        <v>1001</v>
      </c>
    </row>
    <row r="29" spans="1:12" hidden="1">
      <c r="A29" s="29" t="s">
        <v>1110</v>
      </c>
      <c r="B29" s="17" t="str">
        <f>_xlfn.XLOOKUP(STEAM[[#This Row],[BLDG '#]],Properties[Property],Properties[Description],"",0)</f>
        <v>HOFFMAN TEACHING LAB</v>
      </c>
      <c r="C29" s="6" t="s">
        <v>1615</v>
      </c>
      <c r="D29" s="7" t="s">
        <v>1001</v>
      </c>
      <c r="E29" s="7" t="s">
        <v>818</v>
      </c>
      <c r="F29" s="7" t="s">
        <v>1004</v>
      </c>
      <c r="G29" s="7" t="s">
        <v>999</v>
      </c>
      <c r="H29" s="7" t="s">
        <v>1616</v>
      </c>
      <c r="J29" s="7" t="s">
        <v>1001</v>
      </c>
      <c r="K29" s="7" t="str">
        <f>IF(STEAM[[#This Row],[NEED ALIAS? (Y/N)]]="Y",_xlfn.TEXTJOIN("",TRUE,STEAM[[#This Row],[METER ID]],"_","UTL_METER","_","DAY32"),"")</f>
        <v>ST0035_UTL_METER_DAY32</v>
      </c>
      <c r="L29" s="7" t="s">
        <v>1001</v>
      </c>
    </row>
    <row r="30" spans="1:12" hidden="1">
      <c r="A30" s="29" t="s">
        <v>1113</v>
      </c>
      <c r="B30" s="17" t="str">
        <f>_xlfn.XLOOKUP(STEAM[[#This Row],[BLDG '#]],Properties[Property],Properties[Description],"",0)</f>
        <v>ROGERS BUILDING (OSB)</v>
      </c>
      <c r="C30" s="6" t="s">
        <v>1617</v>
      </c>
      <c r="D30" s="7" t="s">
        <v>1001</v>
      </c>
      <c r="E30" s="7" t="s">
        <v>820</v>
      </c>
      <c r="F30" s="7" t="s">
        <v>1004</v>
      </c>
      <c r="G30" s="7" t="s">
        <v>999</v>
      </c>
      <c r="H30" s="7" t="s">
        <v>1618</v>
      </c>
      <c r="J30" s="7" t="s">
        <v>1001</v>
      </c>
      <c r="K30" s="7" t="str">
        <f>IF(STEAM[[#This Row],[NEED ALIAS? (Y/N)]]="Y",_xlfn.TEXTJOIN("",TRUE,STEAM[[#This Row],[METER ID]],"_","UTL_METER","_","DAY32"),"")</f>
        <v>ST0036_UTL_METER_DAY32</v>
      </c>
      <c r="L30" s="7" t="s">
        <v>1001</v>
      </c>
    </row>
    <row r="31" spans="1:12" hidden="1">
      <c r="A31" s="29" t="s">
        <v>1116</v>
      </c>
      <c r="B31" s="17" t="str">
        <f>_xlfn.XLOOKUP(STEAM[[#This Row],[BLDG '#]],Properties[Property],Properties[Description],"",0)</f>
        <v>FISHER LECTURE HALL</v>
      </c>
      <c r="C31" s="6" t="s">
        <v>1619</v>
      </c>
      <c r="D31" s="7" t="s">
        <v>1001</v>
      </c>
      <c r="E31" s="7" t="s">
        <v>822</v>
      </c>
      <c r="F31" s="7" t="s">
        <v>1004</v>
      </c>
      <c r="G31" s="7" t="s">
        <v>999</v>
      </c>
      <c r="H31" s="7" t="s">
        <v>1620</v>
      </c>
      <c r="J31" s="7" t="s">
        <v>1001</v>
      </c>
      <c r="K31" s="7" t="str">
        <f>IF(STEAM[[#This Row],[NEED ALIAS? (Y/N)]]="Y",_xlfn.TEXTJOIN("",TRUE,STEAM[[#This Row],[METER ID]],"_","UTL_METER","_","DAY32"),"")</f>
        <v>ST0037_UTL_METER_DAY32</v>
      </c>
      <c r="L31" s="7" t="s">
        <v>1001</v>
      </c>
    </row>
    <row r="32" spans="1:12" hidden="1">
      <c r="A32" s="29" t="s">
        <v>1119</v>
      </c>
      <c r="B32" s="17" t="str">
        <f>_xlfn.XLOOKUP(STEAM[[#This Row],[BLDG '#]],Properties[Property],Properties[Description],"",0)</f>
        <v>DITTMER CHEMISTRY LAB</v>
      </c>
      <c r="C32" s="6" t="s">
        <v>1621</v>
      </c>
      <c r="D32" s="7" t="s">
        <v>1001</v>
      </c>
      <c r="E32" s="7" t="s">
        <v>824</v>
      </c>
      <c r="F32" s="7" t="s">
        <v>1004</v>
      </c>
      <c r="G32" s="7" t="s">
        <v>999</v>
      </c>
      <c r="H32" s="7" t="s">
        <v>1622</v>
      </c>
      <c r="J32" s="7" t="s">
        <v>1001</v>
      </c>
      <c r="K32" s="7" t="str">
        <f>IF(STEAM[[#This Row],[NEED ALIAS? (Y/N)]]="Y",_xlfn.TEXTJOIN("",TRUE,STEAM[[#This Row],[METER ID]],"_","UTL_METER","_","DAY32"),"")</f>
        <v>ST0038_UTL_METER_DAY32</v>
      </c>
      <c r="L32" s="7" t="s">
        <v>1001</v>
      </c>
    </row>
    <row r="33" spans="1:12" hidden="1">
      <c r="A33" s="29" t="s">
        <v>1124</v>
      </c>
      <c r="B33" s="17" t="str">
        <f>_xlfn.XLOOKUP(STEAM[[#This Row],[BLDG '#]],Properties[Property],Properties[Description],"",0)</f>
        <v>BIOLOGY UNIT I</v>
      </c>
      <c r="C33" s="6" t="s">
        <v>1623</v>
      </c>
      <c r="D33" s="7" t="s">
        <v>1001</v>
      </c>
      <c r="E33" s="7" t="s">
        <v>826</v>
      </c>
      <c r="F33" s="7" t="s">
        <v>1004</v>
      </c>
      <c r="G33" s="7" t="s">
        <v>999</v>
      </c>
      <c r="H33" s="7" t="s">
        <v>1624</v>
      </c>
      <c r="J33" s="7" t="s">
        <v>1001</v>
      </c>
      <c r="K33" s="7" t="str">
        <f>IF(STEAM[[#This Row],[NEED ALIAS? (Y/N)]]="Y",_xlfn.TEXTJOIN("",TRUE,STEAM[[#This Row],[METER ID]],"_","UTL_METER","_","DAY32"),"")</f>
        <v>ST0039_UTL_METER_DAY32</v>
      </c>
      <c r="L33" s="7" t="s">
        <v>1001</v>
      </c>
    </row>
    <row r="34" spans="1:12" hidden="1">
      <c r="A34" s="29" t="s">
        <v>1127</v>
      </c>
      <c r="B34" s="17" t="str">
        <f>_xlfn.XLOOKUP(STEAM[[#This Row],[BLDG '#]],Properties[Property],Properties[Description],"",0)</f>
        <v>DUXBURY HALL</v>
      </c>
      <c r="C34" s="6" t="s">
        <v>1625</v>
      </c>
      <c r="D34" s="7" t="s">
        <v>1001</v>
      </c>
      <c r="E34" s="7" t="s">
        <v>828</v>
      </c>
      <c r="F34" s="7" t="s">
        <v>1004</v>
      </c>
      <c r="G34" s="7" t="s">
        <v>999</v>
      </c>
      <c r="H34" s="7" t="s">
        <v>1626</v>
      </c>
      <c r="J34" s="7" t="s">
        <v>1001</v>
      </c>
      <c r="K34" s="7" t="str">
        <f>IF(STEAM[[#This Row],[NEED ALIAS? (Y/N)]]="Y",_xlfn.TEXTJOIN("",TRUE,STEAM[[#This Row],[METER ID]],"_","UTL_METER","_","DAY32"),"")</f>
        <v>ST0040_UTL_METER_DAY32</v>
      </c>
      <c r="L34" s="7" t="s">
        <v>1001</v>
      </c>
    </row>
    <row r="35" spans="1:12" hidden="1">
      <c r="A35" s="29" t="s">
        <v>1130</v>
      </c>
      <c r="B35" s="17" t="str">
        <f>_xlfn.XLOOKUP(STEAM[[#This Row],[BLDG '#]],Properties[Property],Properties[Description],"",0)</f>
        <v>KEEN BUILDING</v>
      </c>
      <c r="C35" s="6" t="s">
        <v>1627</v>
      </c>
      <c r="D35" s="7" t="s">
        <v>1001</v>
      </c>
      <c r="E35" s="7" t="s">
        <v>830</v>
      </c>
      <c r="F35" s="7" t="s">
        <v>1004</v>
      </c>
      <c r="G35" s="7" t="s">
        <v>999</v>
      </c>
      <c r="H35" s="7" t="s">
        <v>1628</v>
      </c>
      <c r="J35" s="7" t="s">
        <v>1001</v>
      </c>
      <c r="K35" s="7" t="str">
        <f>IF(STEAM[[#This Row],[NEED ALIAS? (Y/N)]]="Y",_xlfn.TEXTJOIN("",TRUE,STEAM[[#This Row],[METER ID]],"_","UTL_METER","_","DAY32"),"")</f>
        <v>ST0041_UTL_METER_DAY32</v>
      </c>
      <c r="L35" s="7" t="s">
        <v>1001</v>
      </c>
    </row>
    <row r="36" spans="1:12" hidden="1">
      <c r="A36" s="29" t="s">
        <v>1133</v>
      </c>
      <c r="B36" s="17" t="str">
        <f>_xlfn.XLOOKUP(STEAM[[#This Row],[BLDG '#]],Properties[Property],Properties[Description],"",0)</f>
        <v>COLLINS RESEARCH BUILDING</v>
      </c>
      <c r="C36" s="6" t="s">
        <v>1629</v>
      </c>
      <c r="D36" s="7" t="s">
        <v>1001</v>
      </c>
      <c r="E36" s="7" t="s">
        <v>833</v>
      </c>
      <c r="F36" s="7" t="s">
        <v>1004</v>
      </c>
      <c r="G36" s="7" t="s">
        <v>999</v>
      </c>
      <c r="H36" s="7" t="s">
        <v>1630</v>
      </c>
      <c r="J36" s="7" t="s">
        <v>1001</v>
      </c>
      <c r="K36" s="7" t="str">
        <f>IF(STEAM[[#This Row],[NEED ALIAS? (Y/N)]]="Y",_xlfn.TEXTJOIN("",TRUE,STEAM[[#This Row],[METER ID]],"_","UTL_METER","_","DAY32"),"")</f>
        <v>ST0042_UTL_METER_DAY32</v>
      </c>
      <c r="L36" s="7" t="s">
        <v>1001</v>
      </c>
    </row>
    <row r="37" spans="1:12" hidden="1">
      <c r="A37" s="29" t="s">
        <v>1138</v>
      </c>
      <c r="B37" s="17" t="str">
        <f>_xlfn.XLOOKUP(STEAM[[#This Row],[BLDG '#]],Properties[Property],Properties[Description],"",0)</f>
        <v>ROGERS HALL</v>
      </c>
      <c r="C37" s="6" t="s">
        <v>1631</v>
      </c>
      <c r="D37" s="7" t="s">
        <v>1001</v>
      </c>
      <c r="E37" s="7" t="s">
        <v>835</v>
      </c>
      <c r="F37" s="7" t="s">
        <v>1004</v>
      </c>
      <c r="G37" s="7" t="s">
        <v>999</v>
      </c>
      <c r="H37" s="7" t="s">
        <v>1632</v>
      </c>
      <c r="J37" s="7" t="s">
        <v>1001</v>
      </c>
      <c r="K37" s="7" t="str">
        <f>IF(STEAM[[#This Row],[NEED ALIAS? (Y/N)]]="Y",_xlfn.TEXTJOIN("",TRUE,STEAM[[#This Row],[METER ID]],"_","UTL_METER","_","DAY32"),"")</f>
        <v>ST0044_UTL_METER_DAY32</v>
      </c>
      <c r="L37" s="7" t="s">
        <v>1001</v>
      </c>
    </row>
    <row r="38" spans="1:12" hidden="1">
      <c r="A38" s="29" t="s">
        <v>1141</v>
      </c>
      <c r="B38" s="17" t="str">
        <f>_xlfn.XLOOKUP(STEAM[[#This Row],[BLDG '#]],Properties[Property],Properties[Description],"",0)</f>
        <v>RICHARDS BUILDING</v>
      </c>
      <c r="C38" s="6" t="s">
        <v>1633</v>
      </c>
      <c r="D38" s="7" t="s">
        <v>1001</v>
      </c>
      <c r="E38" s="7" t="s">
        <v>837</v>
      </c>
      <c r="F38" s="7" t="s">
        <v>1004</v>
      </c>
      <c r="G38" s="7" t="s">
        <v>999</v>
      </c>
      <c r="H38" s="7" t="s">
        <v>1634</v>
      </c>
      <c r="J38" s="7" t="s">
        <v>1001</v>
      </c>
      <c r="K38" s="7" t="str">
        <f>IF(STEAM[[#This Row],[NEED ALIAS? (Y/N)]]="Y",_xlfn.TEXTJOIN("",TRUE,STEAM[[#This Row],[METER ID]],"_","UTL_METER","_","DAY32"),"")</f>
        <v>ST0045_UTL_METER_DAY32</v>
      </c>
      <c r="L38" s="7" t="s">
        <v>1001</v>
      </c>
    </row>
    <row r="39" spans="1:12" hidden="1">
      <c r="A39" s="29" t="s">
        <v>1144</v>
      </c>
      <c r="B39" s="17" t="str">
        <f>_xlfn.XLOOKUP(STEAM[[#This Row],[BLDG '#]],Properties[Property],Properties[Description],"",0)</f>
        <v>SALLEY HALL</v>
      </c>
      <c r="C39" s="6" t="s">
        <v>1635</v>
      </c>
      <c r="D39" s="7" t="s">
        <v>1001</v>
      </c>
      <c r="E39" s="7" t="s">
        <v>839</v>
      </c>
      <c r="F39" s="7" t="s">
        <v>1004</v>
      </c>
      <c r="G39" s="7" t="s">
        <v>999</v>
      </c>
      <c r="H39" s="7" t="s">
        <v>1636</v>
      </c>
      <c r="J39" s="7" t="s">
        <v>1001</v>
      </c>
      <c r="K39" s="7" t="str">
        <f>IF(STEAM[[#This Row],[NEED ALIAS? (Y/N)]]="Y",_xlfn.TEXTJOIN("",TRUE,STEAM[[#This Row],[METER ID]],"_","UTL_METER","_","DAY32"),"")</f>
        <v>ST0046_UTL_METER_DAY32</v>
      </c>
      <c r="L39" s="7" t="s">
        <v>1001</v>
      </c>
    </row>
    <row r="40" spans="1:12" hidden="1">
      <c r="A40" s="29" t="s">
        <v>1150</v>
      </c>
      <c r="B40" s="17" t="str">
        <f>_xlfn.XLOOKUP(STEAM[[#This Row],[BLDG '#]],Properties[Property],Properties[Description],"",0)</f>
        <v>STONE BUILDING</v>
      </c>
      <c r="C40" s="6" t="s">
        <v>1637</v>
      </c>
      <c r="D40" s="7" t="s">
        <v>1001</v>
      </c>
      <c r="E40" s="7" t="s">
        <v>841</v>
      </c>
      <c r="F40" s="7" t="s">
        <v>1004</v>
      </c>
      <c r="G40" s="7" t="s">
        <v>999</v>
      </c>
      <c r="H40" s="7" t="s">
        <v>1638</v>
      </c>
      <c r="J40" s="7" t="s">
        <v>1001</v>
      </c>
      <c r="K40" s="7" t="str">
        <f>IF(STEAM[[#This Row],[NEED ALIAS? (Y/N)]]="Y",_xlfn.TEXTJOIN("",TRUE,STEAM[[#This Row],[METER ID]],"_","UTL_METER","_","DAY32"),"")</f>
        <v>ST0050_UTL_METER_DAY32</v>
      </c>
      <c r="L40" s="7" t="s">
        <v>1001</v>
      </c>
    </row>
    <row r="41" spans="1:12" hidden="1">
      <c r="A41" s="29" t="s">
        <v>1153</v>
      </c>
      <c r="B41" s="17" t="str">
        <f>_xlfn.XLOOKUP(STEAM[[#This Row],[BLDG '#]],Properties[Property],Properties[Description],"",0)</f>
        <v>ROVETTA BUILDING B</v>
      </c>
      <c r="C41" s="6" t="s">
        <v>1639</v>
      </c>
      <c r="D41" s="7" t="s">
        <v>1001</v>
      </c>
      <c r="E41" s="7" t="s">
        <v>843</v>
      </c>
      <c r="F41" s="7" t="s">
        <v>1004</v>
      </c>
      <c r="G41" s="7" t="s">
        <v>999</v>
      </c>
      <c r="H41" s="7" t="s">
        <v>1640</v>
      </c>
      <c r="J41" s="7" t="s">
        <v>1001</v>
      </c>
      <c r="K41" s="7" t="str">
        <f>IF(STEAM[[#This Row],[NEED ALIAS? (Y/N)]]="Y",_xlfn.TEXTJOIN("",TRUE,STEAM[[#This Row],[METER ID]],"_","UTL_METER","_","DAY32"),"")</f>
        <v>ST0052_UTL_METER_DAY32</v>
      </c>
      <c r="L41" s="7" t="s">
        <v>1001</v>
      </c>
    </row>
    <row r="42" spans="1:12" hidden="1">
      <c r="A42" s="29" t="s">
        <v>1156</v>
      </c>
      <c r="B42" s="17" t="str">
        <f>_xlfn.XLOOKUP(STEAM[[#This Row],[BLDG '#]],Properties[Property],Properties[Description],"",0)</f>
        <v>HOUSEWRIGHT MUSIC BUILDING</v>
      </c>
      <c r="C42" s="6" t="s">
        <v>1641</v>
      </c>
      <c r="D42" s="7" t="s">
        <v>1001</v>
      </c>
      <c r="E42" s="7" t="s">
        <v>845</v>
      </c>
      <c r="F42" s="7" t="s">
        <v>1004</v>
      </c>
      <c r="G42" s="7" t="s">
        <v>999</v>
      </c>
      <c r="H42" s="7" t="s">
        <v>1642</v>
      </c>
      <c r="J42" s="7" t="s">
        <v>1001</v>
      </c>
      <c r="K42" s="7" t="str">
        <f>IF(STEAM[[#This Row],[NEED ALIAS? (Y/N)]]="Y",_xlfn.TEXTJOIN("",TRUE,STEAM[[#This Row],[METER ID]],"_","UTL_METER","_","DAY32"),"")</f>
        <v>ST0054_UTL_METER_DAY32</v>
      </c>
      <c r="L42" s="7" t="s">
        <v>1001</v>
      </c>
    </row>
    <row r="43" spans="1:12" hidden="1">
      <c r="A43" s="29" t="s">
        <v>1159</v>
      </c>
      <c r="B43" s="17" t="str">
        <f>_xlfn.XLOOKUP(STEAM[[#This Row],[BLDG '#]],Properties[Property],Properties[Description],"",0)</f>
        <v>CAROTHERS HALL</v>
      </c>
      <c r="C43" s="6" t="s">
        <v>1643</v>
      </c>
      <c r="D43" s="7" t="s">
        <v>1001</v>
      </c>
      <c r="E43" s="7" t="s">
        <v>847</v>
      </c>
      <c r="F43" s="7" t="s">
        <v>1004</v>
      </c>
      <c r="G43" s="7" t="s">
        <v>999</v>
      </c>
      <c r="H43" s="7" t="s">
        <v>1644</v>
      </c>
      <c r="J43" s="7" t="s">
        <v>1001</v>
      </c>
      <c r="K43" s="7" t="str">
        <f>IF(STEAM[[#This Row],[NEED ALIAS? (Y/N)]]="Y",_xlfn.TEXTJOIN("",TRUE,STEAM[[#This Row],[METER ID]],"_","UTL_METER","_","DAY32"),"")</f>
        <v>ST0055_UTL_METER_DAY32</v>
      </c>
      <c r="L43" s="7" t="s">
        <v>1001</v>
      </c>
    </row>
    <row r="44" spans="1:12" hidden="1">
      <c r="A44" s="29" t="s">
        <v>1162</v>
      </c>
      <c r="B44" s="17" t="str">
        <f>_xlfn.XLOOKUP(STEAM[[#This Row],[BLDG '#]],Properties[Property],Properties[Description],"",0)</f>
        <v>PEPPER BUILDING</v>
      </c>
      <c r="C44" s="6" t="s">
        <v>1645</v>
      </c>
      <c r="D44" s="7" t="s">
        <v>1001</v>
      </c>
      <c r="E44" s="7" t="s">
        <v>849</v>
      </c>
      <c r="F44" s="7" t="s">
        <v>1004</v>
      </c>
      <c r="G44" s="7" t="s">
        <v>999</v>
      </c>
      <c r="H44" s="7" t="s">
        <v>1646</v>
      </c>
      <c r="J44" s="7" t="s">
        <v>1001</v>
      </c>
      <c r="K44" s="7" t="str">
        <f>IF(STEAM[[#This Row],[NEED ALIAS? (Y/N)]]="Y",_xlfn.TEXTJOIN("",TRUE,STEAM[[#This Row],[METER ID]],"_","UTL_METER","_","DAY32"),"")</f>
        <v>ST0057_UTL_METER_DAY32</v>
      </c>
      <c r="L44" s="7" t="s">
        <v>1001</v>
      </c>
    </row>
    <row r="45" spans="1:12" hidden="1">
      <c r="A45" s="29" t="s">
        <v>1165</v>
      </c>
      <c r="B45" s="17" t="str">
        <f>_xlfn.XLOOKUP(STEAM[[#This Row],[BLDG '#]],Properties[Property],Properties[Description],"",0)</f>
        <v>PARKING GARAGE #1 - WOODWARD AVE</v>
      </c>
      <c r="C45" s="6" t="s">
        <v>1647</v>
      </c>
      <c r="D45" s="7" t="s">
        <v>997</v>
      </c>
      <c r="E45" s="7" t="s">
        <v>851</v>
      </c>
      <c r="F45" s="7" t="s">
        <v>1597</v>
      </c>
      <c r="G45" s="7" t="s">
        <v>999</v>
      </c>
      <c r="H45" s="7" t="s">
        <v>1648</v>
      </c>
      <c r="J45" s="7" t="s">
        <v>1001</v>
      </c>
      <c r="K45" s="7" t="str">
        <f>IF(STEAM[[#This Row],[NEED ALIAS? (Y/N)]]="Y",_xlfn.TEXTJOIN("",TRUE,STEAM[[#This Row],[METER ID]],"_","UTL_METER","_","DAY32"),"")</f>
        <v>ST0070_UTL_METER_DAY32</v>
      </c>
      <c r="L45" s="7" t="s">
        <v>1001</v>
      </c>
    </row>
    <row r="46" spans="1:12" hidden="1">
      <c r="A46" s="29" t="s">
        <v>1165</v>
      </c>
      <c r="B46" s="17" t="str">
        <f>_xlfn.XLOOKUP(STEAM[[#This Row],[BLDG '#]],Properties[Property],Properties[Description],"",0)</f>
        <v>PARKING GARAGE #1 - WOODWARD AVE</v>
      </c>
      <c r="C46" s="6" t="s">
        <v>1649</v>
      </c>
      <c r="D46" s="7" t="s">
        <v>1001</v>
      </c>
      <c r="E46" s="7" t="s">
        <v>854</v>
      </c>
      <c r="F46" s="7" t="s">
        <v>1013</v>
      </c>
      <c r="G46" s="7" t="s">
        <v>999</v>
      </c>
      <c r="H46" s="7" t="s">
        <v>158</v>
      </c>
      <c r="I46" s="30" t="s">
        <v>799</v>
      </c>
      <c r="J46" s="7" t="s">
        <v>997</v>
      </c>
      <c r="K46" s="7" t="str">
        <f>IF(STEAM[[#This Row],[NEED ALIAS? (Y/N)]]="Y",_xlfn.TEXTJOIN("",TRUE,STEAM[[#This Row],[METER ID]],"_","UTL_METER","_","DAY32"),"")</f>
        <v/>
      </c>
      <c r="L46" s="7" t="s">
        <v>997</v>
      </c>
    </row>
    <row r="47" spans="1:12" hidden="1">
      <c r="A47" s="29" t="s">
        <v>1165</v>
      </c>
      <c r="B47" s="17" t="str">
        <f>_xlfn.XLOOKUP(STEAM[[#This Row],[BLDG '#]],Properties[Property],Properties[Description],"",0)</f>
        <v>PARKING GARAGE #1 - WOODWARD AVE</v>
      </c>
      <c r="C47" s="6" t="s">
        <v>1650</v>
      </c>
      <c r="D47" s="7" t="s">
        <v>1001</v>
      </c>
      <c r="E47" s="7" t="s">
        <v>855</v>
      </c>
      <c r="F47" s="7" t="s">
        <v>16</v>
      </c>
      <c r="G47" s="7" t="s">
        <v>1651</v>
      </c>
      <c r="H47" s="7" t="s">
        <v>1652</v>
      </c>
      <c r="J47" s="7"/>
      <c r="K47" s="7" t="str">
        <f>IF(STEAM[[#This Row],[NEED ALIAS? (Y/N)]]="Y",_xlfn.TEXTJOIN("",TRUE,STEAM[[#This Row],[METER ID]],"_","UTL_METER","_","DAY32"),"")</f>
        <v/>
      </c>
      <c r="L47" s="7"/>
    </row>
    <row r="48" spans="1:12" hidden="1">
      <c r="A48" s="29" t="s">
        <v>1177</v>
      </c>
      <c r="B48" s="17" t="str">
        <f>_xlfn.XLOOKUP(STEAM[[#This Row],[BLDG '#]],Properties[Property],Properties[Description],"",0)</f>
        <v>LONGMIRE BUILDING</v>
      </c>
      <c r="C48" s="6" t="s">
        <v>1653</v>
      </c>
      <c r="D48" s="7" t="s">
        <v>1001</v>
      </c>
      <c r="E48" s="7" t="s">
        <v>856</v>
      </c>
      <c r="F48" s="7" t="s">
        <v>1004</v>
      </c>
      <c r="G48" s="7" t="s">
        <v>999</v>
      </c>
      <c r="H48" s="7" t="s">
        <v>1654</v>
      </c>
      <c r="I48" s="21"/>
      <c r="J48" s="7" t="s">
        <v>1001</v>
      </c>
      <c r="K48" s="7" t="str">
        <f>IF(STEAM[[#This Row],[NEED ALIAS? (Y/N)]]="Y",_xlfn.TEXTJOIN("",TRUE,STEAM[[#This Row],[METER ID]],"_","UTL_METER","_","DAY32"),"")</f>
        <v>ST0072_UTL_METER_DAY32</v>
      </c>
      <c r="L48" s="7" t="s">
        <v>1001</v>
      </c>
    </row>
    <row r="49" spans="1:12" hidden="1">
      <c r="A49" s="29" t="s">
        <v>1180</v>
      </c>
      <c r="B49" s="17" t="str">
        <f>_xlfn.XLOOKUP(STEAM[[#This Row],[BLDG '#]],Properties[Property],Properties[Description],"",0)</f>
        <v>LANDIS HALL</v>
      </c>
      <c r="C49" s="6" t="s">
        <v>1655</v>
      </c>
      <c r="D49" s="7" t="s">
        <v>1001</v>
      </c>
      <c r="E49" s="7" t="s">
        <v>858</v>
      </c>
      <c r="F49" s="7" t="s">
        <v>1004</v>
      </c>
      <c r="G49" s="7" t="s">
        <v>999</v>
      </c>
      <c r="H49" s="7" t="s">
        <v>1656</v>
      </c>
      <c r="J49" s="7" t="s">
        <v>1001</v>
      </c>
      <c r="K49" s="7" t="str">
        <f>IF(STEAM[[#This Row],[NEED ALIAS? (Y/N)]]="Y",_xlfn.TEXTJOIN("",TRUE,STEAM[[#This Row],[METER ID]],"_","UTL_METER","_","DAY32"),"")</f>
        <v>ST0074_UTL_METER_DAY32</v>
      </c>
      <c r="L49" s="7" t="s">
        <v>1001</v>
      </c>
    </row>
    <row r="50" spans="1:12" hidden="1">
      <c r="A50" s="29" t="s">
        <v>1187</v>
      </c>
      <c r="B50" s="17" t="str">
        <f>_xlfn.XLOOKUP(STEAM[[#This Row],[BLDG '#]],Properties[Property],Properties[Description],"",0)</f>
        <v>MCCOLLUM HALL</v>
      </c>
      <c r="C50" s="6" t="s">
        <v>1657</v>
      </c>
      <c r="D50" s="7" t="s">
        <v>1001</v>
      </c>
      <c r="E50" s="7" t="s">
        <v>860</v>
      </c>
      <c r="F50" s="7" t="s">
        <v>1004</v>
      </c>
      <c r="G50" s="7" t="s">
        <v>999</v>
      </c>
      <c r="H50" s="7" t="s">
        <v>1658</v>
      </c>
      <c r="I50" s="21"/>
      <c r="J50" s="7" t="s">
        <v>1001</v>
      </c>
      <c r="K50" s="7" t="str">
        <f>IF(STEAM[[#This Row],[NEED ALIAS? (Y/N)]]="Y",_xlfn.TEXTJOIN("",TRUE,STEAM[[#This Row],[METER ID]],"_","UTL_METER","_","DAY32"),"")</f>
        <v>ST0075_UTL_METER_DAY32</v>
      </c>
      <c r="L50" s="7" t="s">
        <v>1001</v>
      </c>
    </row>
    <row r="51" spans="1:12" hidden="1">
      <c r="A51" s="29" t="s">
        <v>1194</v>
      </c>
      <c r="B51" s="17" t="str">
        <f>_xlfn.XLOOKUP(STEAM[[#This Row],[BLDG '#]],Properties[Property],Properties[Description],"",0)</f>
        <v>TANNER HALL</v>
      </c>
      <c r="C51" s="6" t="s">
        <v>1659</v>
      </c>
      <c r="D51" s="7" t="s">
        <v>1001</v>
      </c>
      <c r="E51" s="7" t="s">
        <v>863</v>
      </c>
      <c r="F51" s="7" t="s">
        <v>1004</v>
      </c>
      <c r="G51" s="7" t="s">
        <v>999</v>
      </c>
      <c r="H51" s="7" t="s">
        <v>1660</v>
      </c>
      <c r="J51" s="7" t="s">
        <v>1001</v>
      </c>
      <c r="K51" s="7" t="str">
        <f>IF(STEAM[[#This Row],[NEED ALIAS? (Y/N)]]="Y",_xlfn.TEXTJOIN("",TRUE,STEAM[[#This Row],[METER ID]],"_","UTL_METER","_","DAY32"),"")</f>
        <v>ST0076_UTL_METER_DAY32</v>
      </c>
      <c r="L51" s="7" t="s">
        <v>1001</v>
      </c>
    </row>
    <row r="52" spans="1:12" hidden="1">
      <c r="A52" s="29" t="s">
        <v>1197</v>
      </c>
      <c r="B52" s="17" t="str">
        <f>_xlfn.XLOOKUP(STEAM[[#This Row],[BLDG '#]],Properties[Property],Properties[Description],"",0)</f>
        <v>MENDENHALL BUILDING A</v>
      </c>
      <c r="C52" s="6" t="s">
        <v>1661</v>
      </c>
      <c r="D52" s="7" t="s">
        <v>1001</v>
      </c>
      <c r="E52" s="7" t="s">
        <v>866</v>
      </c>
      <c r="F52" s="7" t="s">
        <v>1004</v>
      </c>
      <c r="G52" s="7" t="s">
        <v>999</v>
      </c>
      <c r="H52" s="7" t="s">
        <v>1662</v>
      </c>
      <c r="J52" s="7" t="s">
        <v>1001</v>
      </c>
      <c r="K52" s="7" t="str">
        <f>IF(STEAM[[#This Row],[NEED ALIAS? (Y/N)]]="Y",_xlfn.TEXTJOIN("",TRUE,STEAM[[#This Row],[METER ID]],"_","UTL_METER","_","DAY32"),"")</f>
        <v>ST0077_UTL_METER_DAY32</v>
      </c>
      <c r="L52" s="7" t="s">
        <v>1001</v>
      </c>
    </row>
    <row r="53" spans="1:12" hidden="1">
      <c r="A53" s="29" t="s">
        <v>1203</v>
      </c>
      <c r="B53" s="17" t="str">
        <f>_xlfn.XLOOKUP(STEAM[[#This Row],[BLDG '#]],Properties[Property],Properties[Description],"",0)</f>
        <v>CAWTHON HALL</v>
      </c>
      <c r="C53" s="6" t="s">
        <v>1663</v>
      </c>
      <c r="D53" s="7" t="s">
        <v>1001</v>
      </c>
      <c r="E53" s="7" t="s">
        <v>868</v>
      </c>
      <c r="F53" s="7" t="s">
        <v>1004</v>
      </c>
      <c r="G53" s="7" t="s">
        <v>999</v>
      </c>
      <c r="H53" s="7" t="s">
        <v>1664</v>
      </c>
      <c r="J53" s="7" t="s">
        <v>1001</v>
      </c>
      <c r="K53" s="7" t="str">
        <f>IF(STEAM[[#This Row],[NEED ALIAS? (Y/N)]]="Y",_xlfn.TEXTJOIN("",TRUE,STEAM[[#This Row],[METER ID]],"_","UTL_METER","_","DAY32"),"")</f>
        <v>ST0085_UTL_METER_DAY32</v>
      </c>
      <c r="L53" s="7" t="s">
        <v>1001</v>
      </c>
    </row>
    <row r="54" spans="1:12" hidden="1">
      <c r="A54" s="29" t="s">
        <v>1206</v>
      </c>
      <c r="B54" s="17" t="str">
        <f>_xlfn.XLOOKUP(STEAM[[#This Row],[BLDG '#]],Properties[Property],Properties[Description],"",0)</f>
        <v>KUERSTEINER MUSIC BUILDING</v>
      </c>
      <c r="C54" s="6" t="s">
        <v>1665</v>
      </c>
      <c r="D54" s="7" t="s">
        <v>1001</v>
      </c>
      <c r="E54" s="7" t="s">
        <v>870</v>
      </c>
      <c r="F54" s="7" t="s">
        <v>1004</v>
      </c>
      <c r="G54" s="7" t="s">
        <v>999</v>
      </c>
      <c r="H54" s="7" t="s">
        <v>1666</v>
      </c>
      <c r="J54" s="7" t="s">
        <v>1001</v>
      </c>
      <c r="K54" s="7" t="str">
        <f>IF(STEAM[[#This Row],[NEED ALIAS? (Y/N)]]="Y",_xlfn.TEXTJOIN("",TRUE,STEAM[[#This Row],[METER ID]],"_","UTL_METER","_","DAY32"),"")</f>
        <v>ST0089_UTL_METER_DAY32</v>
      </c>
      <c r="L54" s="7" t="s">
        <v>1001</v>
      </c>
    </row>
    <row r="55" spans="1:12" hidden="1">
      <c r="A55" s="29" t="s">
        <v>1209</v>
      </c>
      <c r="B55" s="17" t="str">
        <f>_xlfn.XLOOKUP(STEAM[[#This Row],[BLDG '#]],Properties[Property],Properties[Description],"",0)</f>
        <v>MCINTOSH TRACK &amp; FIELD BUILDING</v>
      </c>
      <c r="C55" s="6" t="s">
        <v>1667</v>
      </c>
      <c r="D55" s="7" t="s">
        <v>1001</v>
      </c>
      <c r="E55" s="7" t="s">
        <v>872</v>
      </c>
      <c r="F55" s="7" t="s">
        <v>1004</v>
      </c>
      <c r="G55" s="7" t="s">
        <v>999</v>
      </c>
      <c r="H55" s="7" t="s">
        <v>1668</v>
      </c>
      <c r="I55" s="21"/>
      <c r="J55" s="7" t="s">
        <v>1001</v>
      </c>
      <c r="K55" s="7" t="str">
        <f>IF(STEAM[[#This Row],[NEED ALIAS? (Y/N)]]="Y",_xlfn.TEXTJOIN("",TRUE,STEAM[[#This Row],[METER ID]],"_","UTL_METER","_","DAY32"),"")</f>
        <v>ST0091_UTL_METER_DAY32</v>
      </c>
      <c r="L55" s="7" t="s">
        <v>1001</v>
      </c>
    </row>
    <row r="56" spans="1:12" hidden="1">
      <c r="A56" s="29" t="s">
        <v>1269</v>
      </c>
      <c r="B56" s="17" t="str">
        <f>_xlfn.XLOOKUP(STEAM[[#This Row],[BLDG '#]],Properties[Property],Properties[Description],"",0)</f>
        <v>CARRAWAY BUILDING</v>
      </c>
      <c r="C56" s="6" t="s">
        <v>1669</v>
      </c>
      <c r="D56" s="7" t="s">
        <v>1001</v>
      </c>
      <c r="E56" s="7" t="s">
        <v>874</v>
      </c>
      <c r="F56" s="7" t="s">
        <v>1004</v>
      </c>
      <c r="G56" s="7" t="s">
        <v>999</v>
      </c>
      <c r="H56" s="7" t="s">
        <v>1670</v>
      </c>
      <c r="J56" s="7" t="s">
        <v>1001</v>
      </c>
      <c r="K56" s="7" t="str">
        <f>IF(STEAM[[#This Row],[NEED ALIAS? (Y/N)]]="Y",_xlfn.TEXTJOIN("",TRUE,STEAM[[#This Row],[METER ID]],"_","UTL_METER","_","DAY32"),"")</f>
        <v>ST0113_UTL_METER_DAY32</v>
      </c>
      <c r="L56" s="7" t="s">
        <v>1001</v>
      </c>
    </row>
    <row r="57" spans="1:12" hidden="1">
      <c r="A57" s="29" t="s">
        <v>1282</v>
      </c>
      <c r="B57" s="17" t="str">
        <f>_xlfn.XLOOKUP(STEAM[[#This Row],[BLDG '#]],Properties[Property],Properties[Description],"",0)</f>
        <v>LOVE BUILDING</v>
      </c>
      <c r="C57" s="6" t="s">
        <v>1671</v>
      </c>
      <c r="D57" s="7" t="s">
        <v>1001</v>
      </c>
      <c r="E57" s="7" t="s">
        <v>877</v>
      </c>
      <c r="F57" s="7" t="s">
        <v>1004</v>
      </c>
      <c r="G57" s="7" t="s">
        <v>999</v>
      </c>
      <c r="H57" s="7" t="s">
        <v>1672</v>
      </c>
      <c r="J57" s="7" t="s">
        <v>1001</v>
      </c>
      <c r="K57" s="7" t="str">
        <f>IF(STEAM[[#This Row],[NEED ALIAS? (Y/N)]]="Y",_xlfn.TEXTJOIN("",TRUE,STEAM[[#This Row],[METER ID]],"_","UTL_METER","_","DAY32"),"")</f>
        <v>ST0116_UTL_METER_DAY32</v>
      </c>
      <c r="L57" s="7" t="s">
        <v>1001</v>
      </c>
    </row>
    <row r="58" spans="1:12" hidden="1">
      <c r="A58" s="29" t="s">
        <v>1282</v>
      </c>
      <c r="B58" s="17" t="str">
        <f>_xlfn.XLOOKUP(STEAM[[#This Row],[BLDG '#]],Properties[Property],Properties[Description],"",0)</f>
        <v>LOVE BUILDING</v>
      </c>
      <c r="C58" s="6" t="s">
        <v>1673</v>
      </c>
      <c r="D58" s="7" t="s">
        <v>997</v>
      </c>
      <c r="E58" s="7" t="s">
        <v>880</v>
      </c>
      <c r="F58" s="7" t="s">
        <v>1597</v>
      </c>
      <c r="G58" s="7" t="s">
        <v>999</v>
      </c>
      <c r="H58" s="7" t="s">
        <v>1674</v>
      </c>
      <c r="J58" s="7"/>
      <c r="K58" s="7" t="str">
        <f>IF(STEAM[[#This Row],[NEED ALIAS? (Y/N)]]="Y",_xlfn.TEXTJOIN("",TRUE,STEAM[[#This Row],[METER ID]],"_","UTL_METER","_","DAY32"),"")</f>
        <v/>
      </c>
      <c r="L58" s="7"/>
    </row>
    <row r="59" spans="1:12" hidden="1">
      <c r="A59" s="29" t="s">
        <v>1282</v>
      </c>
      <c r="B59" s="17" t="str">
        <f>_xlfn.XLOOKUP(STEAM[[#This Row],[BLDG '#]],Properties[Property],Properties[Description],"",0)</f>
        <v>LOVE BUILDING</v>
      </c>
      <c r="C59" s="6" t="s">
        <v>1675</v>
      </c>
      <c r="D59" s="7" t="s">
        <v>1001</v>
      </c>
      <c r="E59" s="7" t="s">
        <v>882</v>
      </c>
      <c r="F59" s="7" t="s">
        <v>1013</v>
      </c>
      <c r="G59" s="7" t="s">
        <v>1676</v>
      </c>
      <c r="H59" s="7" t="s">
        <v>1674</v>
      </c>
      <c r="J59" s="7" t="s">
        <v>1001</v>
      </c>
      <c r="K59" s="7" t="str">
        <f>IF(STEAM[[#This Row],[NEED ALIAS? (Y/N)]]="Y",_xlfn.TEXTJOIN("",TRUE,STEAM[[#This Row],[METER ID]],"_","UTL_METER","_","DAY32"),"")</f>
        <v>ST0116B_UTL_METER_DAY32</v>
      </c>
      <c r="L59" s="7" t="s">
        <v>1001</v>
      </c>
    </row>
    <row r="60" spans="1:12" hidden="1">
      <c r="A60" s="29" t="s">
        <v>1282</v>
      </c>
      <c r="B60" s="17" t="str">
        <f>_xlfn.XLOOKUP(STEAM[[#This Row],[BLDG '#]],Properties[Property],Properties[Description],"",0)</f>
        <v>LOVE BUILDING</v>
      </c>
      <c r="C60" s="6" t="s">
        <v>1677</v>
      </c>
      <c r="D60" s="7" t="s">
        <v>1001</v>
      </c>
      <c r="E60" s="7" t="s">
        <v>884</v>
      </c>
      <c r="F60" s="7" t="s">
        <v>16</v>
      </c>
      <c r="G60" s="7" t="s">
        <v>1678</v>
      </c>
      <c r="H60" s="7" t="s">
        <v>1674</v>
      </c>
      <c r="J60" s="7"/>
      <c r="K60" s="7" t="str">
        <f>IF(STEAM[[#This Row],[NEED ALIAS? (Y/N)]]="Y",_xlfn.TEXTJOIN("",TRUE,STEAM[[#This Row],[METER ID]],"_","UTL_METER","_","DAY32"),"")</f>
        <v/>
      </c>
      <c r="L60" s="7"/>
    </row>
    <row r="61" spans="1:12" ht="99.75" hidden="1">
      <c r="A61" s="29" t="s">
        <v>1292</v>
      </c>
      <c r="B61" s="17" t="str">
        <f>_xlfn.XLOOKUP(STEAM[[#This Row],[BLDG '#]],Properties[Property],Properties[Description],"",0)</f>
        <v>HARPE-JOHNSON BUILDING</v>
      </c>
      <c r="C61" s="6" t="s">
        <v>1679</v>
      </c>
      <c r="D61" s="7" t="s">
        <v>1001</v>
      </c>
      <c r="E61" s="7" t="s">
        <v>885</v>
      </c>
      <c r="F61" s="7" t="s">
        <v>1004</v>
      </c>
      <c r="G61" s="7" t="s">
        <v>1267</v>
      </c>
      <c r="H61" s="7" t="s">
        <v>1267</v>
      </c>
      <c r="I61" s="30" t="s">
        <v>1680</v>
      </c>
      <c r="J61" s="7" t="s">
        <v>1001</v>
      </c>
      <c r="K61" s="7" t="str">
        <f>IF(STEAM[[#This Row],[NEED ALIAS? (Y/N)]]="Y",_xlfn.TEXTJOIN("",TRUE,STEAM[[#This Row],[METER ID]],"_","UTL_METER","_","DAY32"),"")</f>
        <v>ST0121_UTL_METER_DAY32</v>
      </c>
      <c r="L61" s="7" t="s">
        <v>997</v>
      </c>
    </row>
    <row r="62" spans="1:12" hidden="1">
      <c r="A62" s="29" t="s">
        <v>1298</v>
      </c>
      <c r="B62" s="17" t="str">
        <f>_xlfn.XLOOKUP(STEAM[[#This Row],[BLDG '#]],Properties[Property],Properties[Description],"",0)</f>
        <v>TULLY GYM</v>
      </c>
      <c r="C62" s="6" t="s">
        <v>1681</v>
      </c>
      <c r="D62" s="7" t="s">
        <v>1001</v>
      </c>
      <c r="E62" s="7" t="s">
        <v>887</v>
      </c>
      <c r="F62" s="7" t="s">
        <v>1004</v>
      </c>
      <c r="G62" s="7" t="s">
        <v>999</v>
      </c>
      <c r="H62" s="7" t="s">
        <v>1682</v>
      </c>
      <c r="J62" s="7" t="s">
        <v>1001</v>
      </c>
      <c r="K62" s="7" t="str">
        <f>IF(STEAM[[#This Row],[NEED ALIAS? (Y/N)]]="Y",_xlfn.TEXTJOIN("",TRUE,STEAM[[#This Row],[METER ID]],"_","UTL_METER","_","DAY32"),"")</f>
        <v>ST0132_UTL_METER_DAY32</v>
      </c>
      <c r="L62" s="7" t="s">
        <v>1001</v>
      </c>
    </row>
    <row r="63" spans="1:12" hidden="1">
      <c r="A63" s="29" t="s">
        <v>1301</v>
      </c>
      <c r="B63" s="17" t="str">
        <f>_xlfn.XLOOKUP(STEAM[[#This Row],[BLDG '#]],Properties[Property],Properties[Description],"",0)</f>
        <v>STROZIER LIBRARY</v>
      </c>
      <c r="C63" s="6" t="s">
        <v>1683</v>
      </c>
      <c r="D63" s="7" t="s">
        <v>1001</v>
      </c>
      <c r="E63" s="7" t="s">
        <v>889</v>
      </c>
      <c r="F63" s="7" t="s">
        <v>1004</v>
      </c>
      <c r="G63" s="7" t="s">
        <v>999</v>
      </c>
      <c r="H63" s="7" t="s">
        <v>1684</v>
      </c>
      <c r="J63" s="7" t="s">
        <v>1001</v>
      </c>
      <c r="K63" s="7" t="str">
        <f>IF(STEAM[[#This Row],[NEED ALIAS? (Y/N)]]="Y",_xlfn.TEXTJOIN("",TRUE,STEAM[[#This Row],[METER ID]],"_","UTL_METER","_","DAY32"),"")</f>
        <v>ST0134_UTL_METER_DAY32</v>
      </c>
      <c r="L63" s="7" t="s">
        <v>1001</v>
      </c>
    </row>
    <row r="64" spans="1:12" hidden="1">
      <c r="A64" s="29" t="s">
        <v>1301</v>
      </c>
      <c r="B64" s="17" t="str">
        <f>_xlfn.XLOOKUP(STEAM[[#This Row],[BLDG '#]],Properties[Property],Properties[Description],"",0)</f>
        <v>STROZIER LIBRARY</v>
      </c>
      <c r="C64" s="6" t="s">
        <v>1685</v>
      </c>
      <c r="D64" s="7" t="s">
        <v>1001</v>
      </c>
      <c r="E64" s="7" t="s">
        <v>891</v>
      </c>
      <c r="F64" s="7" t="s">
        <v>1004</v>
      </c>
      <c r="G64" s="7" t="s">
        <v>999</v>
      </c>
      <c r="H64" s="7" t="s">
        <v>1686</v>
      </c>
      <c r="J64" s="7" t="s">
        <v>1001</v>
      </c>
      <c r="K64" s="7" t="str">
        <f>IF(STEAM[[#This Row],[NEED ALIAS? (Y/N)]]="Y",_xlfn.TEXTJOIN("",TRUE,STEAM[[#This Row],[METER ID]],"_","UTL_METER","_","DAY32"),"")</f>
        <v>ST0134A_UTL_METER_DAY32</v>
      </c>
      <c r="L64" s="7" t="s">
        <v>1001</v>
      </c>
    </row>
    <row r="65" spans="1:12" hidden="1">
      <c r="A65" s="29" t="s">
        <v>1311</v>
      </c>
      <c r="B65" s="17" t="str">
        <f>_xlfn.XLOOKUP(STEAM[[#This Row],[BLDG '#]],Properties[Property],Properties[Description],"",0)</f>
        <v>SANDELS BUILDING</v>
      </c>
      <c r="C65" s="6" t="s">
        <v>1687</v>
      </c>
      <c r="D65" s="7" t="s">
        <v>1001</v>
      </c>
      <c r="E65" s="7" t="s">
        <v>893</v>
      </c>
      <c r="F65" s="7" t="s">
        <v>1004</v>
      </c>
      <c r="G65" s="7" t="s">
        <v>999</v>
      </c>
      <c r="H65" s="7" t="s">
        <v>1688</v>
      </c>
      <c r="J65" s="7" t="s">
        <v>1001</v>
      </c>
      <c r="K65" s="7" t="str">
        <f>IF(STEAM[[#This Row],[NEED ALIAS? (Y/N)]]="Y",_xlfn.TEXTJOIN("",TRUE,STEAM[[#This Row],[METER ID]],"_","UTL_METER","_","DAY32"),"")</f>
        <v>ST0135_UTL_METER_DAY32</v>
      </c>
      <c r="L65" s="7" t="s">
        <v>1001</v>
      </c>
    </row>
    <row r="66" spans="1:12">
      <c r="A66" s="29" t="s">
        <v>1314</v>
      </c>
      <c r="B66" s="17" t="str">
        <f>_xlfn.XLOOKUP(STEAM[[#This Row],[BLDG '#]],Properties[Property],Properties[Description],"",0)</f>
        <v>KASHA LABORATORY</v>
      </c>
      <c r="C66" s="6" t="s">
        <v>1689</v>
      </c>
      <c r="D66" s="7" t="s">
        <v>1001</v>
      </c>
      <c r="E66" s="7" t="s">
        <v>895</v>
      </c>
      <c r="F66" s="7" t="s">
        <v>1004</v>
      </c>
      <c r="G66" s="7" t="s">
        <v>999</v>
      </c>
      <c r="H66" s="7" t="s">
        <v>1690</v>
      </c>
      <c r="J66" s="7" t="s">
        <v>1001</v>
      </c>
      <c r="K66" s="7" t="str">
        <f>IF(STEAM[[#This Row],[NEED ALIAS? (Y/N)]]="Y",_xlfn.TEXTJOIN("",TRUE,STEAM[[#This Row],[METER ID]],"_","UTL_METER","_","DAY32"),"")</f>
        <v>ST0146_UTL_METER_DAY32</v>
      </c>
      <c r="L66" s="7" t="s">
        <v>1001</v>
      </c>
    </row>
    <row r="67" spans="1:12" hidden="1">
      <c r="A67" s="29" t="s">
        <v>1317</v>
      </c>
      <c r="B67" s="17" t="str">
        <f>_xlfn.XLOOKUP(STEAM[[#This Row],[BLDG '#]],Properties[Property],Properties[Description],"",0)</f>
        <v>UNIVERSITY CENTER - BUILDING A</v>
      </c>
      <c r="C67" s="6" t="s">
        <v>1691</v>
      </c>
      <c r="D67" s="7" t="s">
        <v>997</v>
      </c>
      <c r="E67" s="7" t="s">
        <v>897</v>
      </c>
      <c r="F67" s="7" t="s">
        <v>1597</v>
      </c>
      <c r="G67" s="7" t="s">
        <v>999</v>
      </c>
      <c r="H67" s="7" t="s">
        <v>1692</v>
      </c>
      <c r="J67" s="7" t="s">
        <v>1001</v>
      </c>
      <c r="K67" s="7" t="str">
        <f>IF(STEAM[[#This Row],[NEED ALIAS? (Y/N)]]="Y",_xlfn.TEXTJOIN("",TRUE,STEAM[[#This Row],[METER ID]],"_","UTL_METER","_","DAY32"),"")</f>
        <v>ST0223_UTL_METER_DAY32</v>
      </c>
      <c r="L67" s="7" t="s">
        <v>1001</v>
      </c>
    </row>
    <row r="68" spans="1:12" hidden="1">
      <c r="A68" s="29" t="s">
        <v>1317</v>
      </c>
      <c r="B68" s="17" t="str">
        <f>_xlfn.XLOOKUP(STEAM[[#This Row],[BLDG '#]],Properties[Property],Properties[Description],"",0)</f>
        <v>UNIVERSITY CENTER - BUILDING A</v>
      </c>
      <c r="C68" s="6" t="s">
        <v>1693</v>
      </c>
      <c r="D68" s="7" t="s">
        <v>1001</v>
      </c>
      <c r="E68" s="7" t="s">
        <v>899</v>
      </c>
      <c r="F68" s="7" t="s">
        <v>16</v>
      </c>
      <c r="G68" s="7" t="s">
        <v>1694</v>
      </c>
      <c r="H68" s="7" t="s">
        <v>1695</v>
      </c>
      <c r="J68" s="7" t="s">
        <v>997</v>
      </c>
      <c r="K68" s="7" t="str">
        <f>IF(STEAM[[#This Row],[NEED ALIAS? (Y/N)]]="Y",_xlfn.TEXTJOIN("",TRUE,STEAM[[#This Row],[METER ID]],"_","UTL_METER","_","DAY32"),"")</f>
        <v/>
      </c>
      <c r="L68" s="7"/>
    </row>
    <row r="69" spans="1:12" hidden="1">
      <c r="A69" s="29" t="s">
        <v>1340</v>
      </c>
      <c r="B69" s="17" t="str">
        <f>_xlfn.XLOOKUP(STEAM[[#This Row],[BLDG '#]],Properties[Property],Properties[Description],"",0)</f>
        <v>UNIVERSITY CENTER - BUILDING B</v>
      </c>
      <c r="C69" s="6" t="s">
        <v>1696</v>
      </c>
      <c r="D69" s="7" t="s">
        <v>1001</v>
      </c>
      <c r="E69" s="7" t="s">
        <v>903</v>
      </c>
      <c r="F69" s="7" t="s">
        <v>1013</v>
      </c>
      <c r="G69" s="7" t="s">
        <v>999</v>
      </c>
      <c r="H69" s="7" t="s">
        <v>1697</v>
      </c>
      <c r="J69" s="7" t="s">
        <v>1001</v>
      </c>
      <c r="K69" s="7" t="str">
        <f>IF(STEAM[[#This Row],[NEED ALIAS? (Y/N)]]="Y",_xlfn.TEXTJOIN("",TRUE,STEAM[[#This Row],[METER ID]],"_","UTL_METER","_","DAY32"),"")</f>
        <v>ST0224_UTL_METER_DAY32</v>
      </c>
      <c r="L69" s="7" t="s">
        <v>1001</v>
      </c>
    </row>
    <row r="70" spans="1:12" hidden="1">
      <c r="A70" s="29" t="s">
        <v>1340</v>
      </c>
      <c r="B70" s="17" t="str">
        <f>_xlfn.XLOOKUP(STEAM[[#This Row],[BLDG '#]],Properties[Property],Properties[Description],"",0)</f>
        <v>UNIVERSITY CENTER - BUILDING B</v>
      </c>
      <c r="C70" s="6" t="s">
        <v>1698</v>
      </c>
      <c r="D70" s="7" t="s">
        <v>1001</v>
      </c>
      <c r="E70" s="7" t="s">
        <v>906</v>
      </c>
      <c r="F70" s="7" t="s">
        <v>1013</v>
      </c>
      <c r="G70" s="7" t="s">
        <v>999</v>
      </c>
      <c r="H70" s="7" t="s">
        <v>1699</v>
      </c>
      <c r="J70" s="7" t="s">
        <v>1001</v>
      </c>
      <c r="K70" s="7" t="str">
        <f>IF(STEAM[[#This Row],[NEED ALIAS? (Y/N)]]="Y",_xlfn.TEXTJOIN("",TRUE,STEAM[[#This Row],[METER ID]],"_","UTL_METER","_","DAY32"),"")</f>
        <v>ST0224TWS_UTL_METER_DAY32</v>
      </c>
      <c r="L70" s="7" t="s">
        <v>1001</v>
      </c>
    </row>
    <row r="71" spans="1:12" hidden="1">
      <c r="A71" s="29" t="s">
        <v>1389</v>
      </c>
      <c r="B71" s="17" t="str">
        <f>_xlfn.XLOOKUP(STEAM[[#This Row],[BLDG '#]],Properties[Property],Properties[Description],"",0)</f>
        <v>UNIVERSITY CENTER - BUILDING D</v>
      </c>
      <c r="C71" s="6" t="s">
        <v>1700</v>
      </c>
      <c r="D71" s="7" t="s">
        <v>1001</v>
      </c>
      <c r="E71" s="7" t="s">
        <v>908</v>
      </c>
      <c r="F71" s="7" t="s">
        <v>1013</v>
      </c>
      <c r="G71" s="7" t="s">
        <v>999</v>
      </c>
      <c r="H71" s="7" t="s">
        <v>1701</v>
      </c>
      <c r="J71" s="7" t="s">
        <v>1001</v>
      </c>
      <c r="K71" s="7" t="str">
        <f>IF(STEAM[[#This Row],[NEED ALIAS? (Y/N)]]="Y",_xlfn.TEXTJOIN("",TRUE,STEAM[[#This Row],[METER ID]],"_","UTL_METER","_","DAY32"),"")</f>
        <v>ST0226_UTL_METER_DAY32</v>
      </c>
      <c r="L71" s="7" t="s">
        <v>1001</v>
      </c>
    </row>
    <row r="72" spans="1:12" hidden="1">
      <c r="A72" s="29" t="s">
        <v>1404</v>
      </c>
      <c r="B72" s="17" t="str">
        <f>_xlfn.XLOOKUP(STEAM[[#This Row],[BLDG '#]],Properties[Property],Properties[Description],"",0)</f>
        <v>ASKEW STUDENT LIFE CENTER</v>
      </c>
      <c r="C72" s="6" t="s">
        <v>1702</v>
      </c>
      <c r="D72" s="7" t="s">
        <v>1001</v>
      </c>
      <c r="E72" s="7" t="s">
        <v>911</v>
      </c>
      <c r="F72" s="7" t="s">
        <v>1004</v>
      </c>
      <c r="G72" s="7" t="s">
        <v>999</v>
      </c>
      <c r="H72" s="7" t="s">
        <v>1703</v>
      </c>
      <c r="I72" s="21"/>
      <c r="J72" s="7" t="s">
        <v>1001</v>
      </c>
      <c r="K72" s="7" t="str">
        <f>IF(STEAM[[#This Row],[NEED ALIAS? (Y/N)]]="Y",_xlfn.TEXTJOIN("",TRUE,STEAM[[#This Row],[METER ID]],"_","UTL_METER","_","DAY32"),"")</f>
        <v>ST0260_UTL_METER_DAY32</v>
      </c>
      <c r="L72" s="7" t="s">
        <v>1001</v>
      </c>
    </row>
    <row r="73" spans="1:12" hidden="1">
      <c r="A73" s="29" t="s">
        <v>1413</v>
      </c>
      <c r="B73" s="17" t="str">
        <f>_xlfn.XLOOKUP(STEAM[[#This Row],[BLDG '#]],Properties[Property],Properties[Description],"",0)</f>
        <v>STUDENT SERVICES BUILDING</v>
      </c>
      <c r="C73" s="6" t="s">
        <v>1704</v>
      </c>
      <c r="D73" s="7" t="s">
        <v>997</v>
      </c>
      <c r="E73" s="7" t="s">
        <v>913</v>
      </c>
      <c r="F73" s="7" t="s">
        <v>1597</v>
      </c>
      <c r="G73" s="7" t="s">
        <v>1705</v>
      </c>
      <c r="H73" s="7" t="s">
        <v>1706</v>
      </c>
      <c r="J73" s="7" t="s">
        <v>997</v>
      </c>
      <c r="K73" s="7" t="str">
        <f>IF(STEAM[[#This Row],[NEED ALIAS? (Y/N)]]="Y",_xlfn.TEXTJOIN("",TRUE,STEAM[[#This Row],[METER ID]],"_","UTL_METER","_","DAY32"),"")</f>
        <v/>
      </c>
      <c r="L73" s="7"/>
    </row>
    <row r="74" spans="1:12" hidden="1">
      <c r="A74" s="29" t="s">
        <v>1413</v>
      </c>
      <c r="B74" s="17" t="str">
        <f>_xlfn.XLOOKUP(STEAM[[#This Row],[BLDG '#]],Properties[Property],Properties[Description],"",0)</f>
        <v>STUDENT SERVICES BUILDING</v>
      </c>
      <c r="C74" s="6" t="s">
        <v>1707</v>
      </c>
      <c r="D74" s="7" t="s">
        <v>1001</v>
      </c>
      <c r="E74" s="7" t="s">
        <v>915</v>
      </c>
      <c r="F74" s="7" t="s">
        <v>1013</v>
      </c>
      <c r="G74" s="7" t="s">
        <v>999</v>
      </c>
      <c r="H74" s="7" t="s">
        <v>1708</v>
      </c>
      <c r="J74" s="7" t="s">
        <v>1001</v>
      </c>
      <c r="K74" s="7" t="str">
        <f>IF(STEAM[[#This Row],[NEED ALIAS? (Y/N)]]="Y",_xlfn.TEXTJOIN("",TRUE,STEAM[[#This Row],[METER ID]],"_","UTL_METER","_","DAY32"),"")</f>
        <v>ST0379A_UTL_METER_DAY32</v>
      </c>
      <c r="L74" s="7" t="s">
        <v>1001</v>
      </c>
    </row>
    <row r="75" spans="1:12" hidden="1">
      <c r="A75" s="29" t="s">
        <v>1413</v>
      </c>
      <c r="B75" s="17" t="str">
        <f>_xlfn.XLOOKUP(STEAM[[#This Row],[BLDG '#]],Properties[Property],Properties[Description],"",0)</f>
        <v>STUDENT SERVICES BUILDING</v>
      </c>
      <c r="C75" s="6" t="s">
        <v>1709</v>
      </c>
      <c r="D75" s="7" t="s">
        <v>1001</v>
      </c>
      <c r="E75" s="7" t="s">
        <v>917</v>
      </c>
      <c r="F75" s="7" t="s">
        <v>1013</v>
      </c>
      <c r="G75" s="7" t="s">
        <v>999</v>
      </c>
      <c r="H75" s="7" t="s">
        <v>1710</v>
      </c>
      <c r="J75" s="7" t="s">
        <v>1001</v>
      </c>
      <c r="K75" s="7" t="str">
        <f>IF(STEAM[[#This Row],[NEED ALIAS? (Y/N)]]="Y",_xlfn.TEXTJOIN("",TRUE,STEAM[[#This Row],[METER ID]],"_","UTL_METER","_","DAY32"),"")</f>
        <v>ST0379B_UTL_METER_DAY32</v>
      </c>
      <c r="L75" s="7" t="s">
        <v>1001</v>
      </c>
    </row>
    <row r="76" spans="1:12" hidden="1">
      <c r="A76" s="29" t="s">
        <v>1413</v>
      </c>
      <c r="B76" s="17" t="str">
        <f>_xlfn.XLOOKUP(STEAM[[#This Row],[BLDG '#]],Properties[Property],Properties[Description],"",0)</f>
        <v>STUDENT SERVICES BUILDING</v>
      </c>
      <c r="C76" s="6" t="s">
        <v>1711</v>
      </c>
      <c r="D76" s="7" t="s">
        <v>1001</v>
      </c>
      <c r="E76" s="7" t="s">
        <v>919</v>
      </c>
      <c r="F76" s="7" t="s">
        <v>1013</v>
      </c>
      <c r="G76" s="7" t="s">
        <v>999</v>
      </c>
      <c r="H76" s="7" t="s">
        <v>1712</v>
      </c>
      <c r="J76" s="7" t="s">
        <v>1001</v>
      </c>
      <c r="K76" s="7" t="str">
        <f>IF(STEAM[[#This Row],[NEED ALIAS? (Y/N)]]="Y",_xlfn.TEXTJOIN("",TRUE,STEAM[[#This Row],[METER ID]],"_","UTL_METER","_","DAY32"),"")</f>
        <v>ST0379C_UTL_METER_DAY32</v>
      </c>
      <c r="L76" s="7" t="s">
        <v>1001</v>
      </c>
    </row>
    <row r="77" spans="1:12" hidden="1">
      <c r="A77" s="29" t="s">
        <v>1413</v>
      </c>
      <c r="B77" s="17" t="str">
        <f>_xlfn.XLOOKUP(STEAM[[#This Row],[BLDG '#]],Properties[Property],Properties[Description],"",0)</f>
        <v>STUDENT SERVICES BUILDING</v>
      </c>
      <c r="C77" s="6" t="s">
        <v>1713</v>
      </c>
      <c r="D77" s="7" t="s">
        <v>1001</v>
      </c>
      <c r="E77" s="7" t="s">
        <v>921</v>
      </c>
      <c r="F77" s="7" t="s">
        <v>1013</v>
      </c>
      <c r="G77" s="7" t="s">
        <v>999</v>
      </c>
      <c r="H77" s="7" t="s">
        <v>1714</v>
      </c>
      <c r="J77" s="7" t="s">
        <v>1001</v>
      </c>
      <c r="K77" s="7" t="str">
        <f>IF(STEAM[[#This Row],[NEED ALIAS? (Y/N)]]="Y",_xlfn.TEXTJOIN("",TRUE,STEAM[[#This Row],[METER ID]],"_","UTL_METER","_","DAY32"),"")</f>
        <v>ST0379D_UTL_METER_DAY32</v>
      </c>
      <c r="L77" s="7" t="s">
        <v>1001</v>
      </c>
    </row>
    <row r="78" spans="1:12" hidden="1">
      <c r="A78" s="29" t="s">
        <v>1413</v>
      </c>
      <c r="B78" s="17" t="str">
        <f>_xlfn.XLOOKUP(STEAM[[#This Row],[BLDG '#]],Properties[Property],Properties[Description],"",0)</f>
        <v>STUDENT SERVICES BUILDING</v>
      </c>
      <c r="C78" s="6" t="s">
        <v>1715</v>
      </c>
      <c r="D78" s="7" t="s">
        <v>997</v>
      </c>
      <c r="E78" s="7" t="s">
        <v>923</v>
      </c>
      <c r="F78" s="7" t="s">
        <v>16</v>
      </c>
      <c r="G78" s="7" t="s">
        <v>1337</v>
      </c>
      <c r="H78" s="7" t="s">
        <v>1716</v>
      </c>
      <c r="J78" s="7" t="s">
        <v>997</v>
      </c>
      <c r="K78" s="7" t="str">
        <f>IF(STEAM[[#This Row],[NEED ALIAS? (Y/N)]]="Y",_xlfn.TEXTJOIN("",TRUE,STEAM[[#This Row],[METER ID]],"_","UTL_METER","_","DAY32"),"")</f>
        <v/>
      </c>
      <c r="L78" s="7"/>
    </row>
    <row r="79" spans="1:12" hidden="1">
      <c r="A79" s="29" t="s">
        <v>1429</v>
      </c>
      <c r="B79" s="17" t="str">
        <f>_xlfn.XLOOKUP(STEAM[[#This Row],[BLDG '#]],Properties[Property],Properties[Description],"",0)</f>
        <v>SEMINOLE CAFE RESTURANT</v>
      </c>
      <c r="C79" s="6" t="s">
        <v>1717</v>
      </c>
      <c r="D79" s="7" t="s">
        <v>1001</v>
      </c>
      <c r="E79" s="7" t="s">
        <v>925</v>
      </c>
      <c r="F79" s="7" t="s">
        <v>1004</v>
      </c>
      <c r="G79" s="7" t="s">
        <v>999</v>
      </c>
      <c r="H79" s="7" t="s">
        <v>1718</v>
      </c>
      <c r="I79" s="21"/>
      <c r="J79" s="7" t="s">
        <v>1001</v>
      </c>
      <c r="K79" s="7" t="str">
        <f>IF(STEAM[[#This Row],[NEED ALIAS? (Y/N)]]="Y",_xlfn.TEXTJOIN("",TRUE,STEAM[[#This Row],[METER ID]],"_","UTL_METER","_","DAY32"),"")</f>
        <v>ST0488_UTL_METER_DAY32</v>
      </c>
      <c r="L79" s="7" t="s">
        <v>1001</v>
      </c>
    </row>
    <row r="80" spans="1:12" hidden="1">
      <c r="A80" s="29" t="s">
        <v>1432</v>
      </c>
      <c r="B80" s="17" t="str">
        <f>_xlfn.XLOOKUP(STEAM[[#This Row],[BLDG '#]],Properties[Property],Properties[Description],"",0)</f>
        <v>RAGANS HALL 1 (A)</v>
      </c>
      <c r="C80" s="6" t="s">
        <v>1719</v>
      </c>
      <c r="D80" s="7" t="s">
        <v>1001</v>
      </c>
      <c r="E80" s="7" t="s">
        <v>927</v>
      </c>
      <c r="F80" s="7" t="s">
        <v>1004</v>
      </c>
      <c r="G80" s="7" t="s">
        <v>999</v>
      </c>
      <c r="H80" s="7" t="s">
        <v>1720</v>
      </c>
      <c r="I80" s="21"/>
      <c r="J80" s="7" t="s">
        <v>1001</v>
      </c>
      <c r="K80" s="7" t="str">
        <f>IF(STEAM[[#This Row],[NEED ALIAS? (Y/N)]]="Y",_xlfn.TEXTJOIN("",TRUE,STEAM[[#This Row],[METER ID]],"_","UTL_METER","_","DAY32"),"")</f>
        <v>ST0495_UTL_METER_DAY32</v>
      </c>
      <c r="L80" s="7" t="s">
        <v>1001</v>
      </c>
    </row>
    <row r="81" spans="1:12" hidden="1">
      <c r="A81" s="29" t="s">
        <v>1435</v>
      </c>
      <c r="B81" s="17" t="str">
        <f>_xlfn.XLOOKUP(STEAM[[#This Row],[BLDG '#]],Properties[Property],Properties[Description],"",0)</f>
        <v>RAGANS HALL 2 (B)</v>
      </c>
      <c r="C81" s="6" t="s">
        <v>1721</v>
      </c>
      <c r="D81" s="7" t="s">
        <v>1001</v>
      </c>
      <c r="E81" s="7" t="s">
        <v>929</v>
      </c>
      <c r="F81" s="7" t="s">
        <v>1004</v>
      </c>
      <c r="G81" s="7" t="s">
        <v>999</v>
      </c>
      <c r="H81" s="7" t="s">
        <v>1722</v>
      </c>
      <c r="I81" s="21"/>
      <c r="J81" s="7" t="s">
        <v>1001</v>
      </c>
      <c r="K81" s="7" t="str">
        <f>IF(STEAM[[#This Row],[NEED ALIAS? (Y/N)]]="Y",_xlfn.TEXTJOIN("",TRUE,STEAM[[#This Row],[METER ID]],"_","UTL_METER","_","DAY32"),"")</f>
        <v>ST0496_UTL_METER_DAY32</v>
      </c>
      <c r="L81" s="7" t="s">
        <v>1001</v>
      </c>
    </row>
    <row r="82" spans="1:12" hidden="1">
      <c r="A82" s="29" t="s">
        <v>1438</v>
      </c>
      <c r="B82" s="17" t="str">
        <f>_xlfn.XLOOKUP(STEAM[[#This Row],[BLDG '#]],Properties[Property],Properties[Description],"",0)</f>
        <v>RAGANS HALL 3 (C)</v>
      </c>
      <c r="C82" s="6" t="s">
        <v>1723</v>
      </c>
      <c r="D82" s="7" t="s">
        <v>1001</v>
      </c>
      <c r="E82" s="7" t="s">
        <v>931</v>
      </c>
      <c r="F82" s="7" t="s">
        <v>1004</v>
      </c>
      <c r="G82" s="7" t="s">
        <v>999</v>
      </c>
      <c r="H82" s="7" t="s">
        <v>1724</v>
      </c>
      <c r="I82" s="21"/>
      <c r="J82" s="7" t="s">
        <v>1001</v>
      </c>
      <c r="K82" s="7" t="str">
        <f>IF(STEAM[[#This Row],[NEED ALIAS? (Y/N)]]="Y",_xlfn.TEXTJOIN("",TRUE,STEAM[[#This Row],[METER ID]],"_","UTL_METER","_","DAY32"),"")</f>
        <v>ST0497_UTL_METER_DAY32</v>
      </c>
      <c r="L82" s="7" t="s">
        <v>1001</v>
      </c>
    </row>
    <row r="83" spans="1:12" hidden="1">
      <c r="A83" s="29" t="s">
        <v>1441</v>
      </c>
      <c r="B83" s="17" t="str">
        <f>_xlfn.XLOOKUP(STEAM[[#This Row],[BLDG '#]],Properties[Property],Properties[Description],"",0)</f>
        <v>RAGANS HALL 4 (D)</v>
      </c>
      <c r="C83" s="6" t="s">
        <v>1725</v>
      </c>
      <c r="D83" s="7" t="s">
        <v>1001</v>
      </c>
      <c r="E83" s="7" t="s">
        <v>933</v>
      </c>
      <c r="F83" s="7" t="s">
        <v>1004</v>
      </c>
      <c r="G83" s="7" t="s">
        <v>999</v>
      </c>
      <c r="H83" s="7" t="s">
        <v>1726</v>
      </c>
      <c r="I83" s="21"/>
      <c r="J83" s="7" t="s">
        <v>1001</v>
      </c>
      <c r="K83" s="7" t="str">
        <f>IF(STEAM[[#This Row],[NEED ALIAS? (Y/N)]]="Y",_xlfn.TEXTJOIN("",TRUE,STEAM[[#This Row],[METER ID]],"_","UTL_METER","_","DAY32"),"")</f>
        <v>ST0498_UTL_METER_DAY32</v>
      </c>
      <c r="L83" s="7" t="s">
        <v>1001</v>
      </c>
    </row>
    <row r="84" spans="1:12" hidden="1">
      <c r="A84" s="29" t="s">
        <v>1447</v>
      </c>
      <c r="B84" s="17" t="str">
        <f>_xlfn.XLOOKUP(STEAM[[#This Row],[BLDG '#]],Properties[Property],Properties[Description],"",0)</f>
        <v>COLLEGE OF MEDICINE - THRASHER BUILDING</v>
      </c>
      <c r="C84" s="6" t="s">
        <v>1727</v>
      </c>
      <c r="D84" s="7" t="s">
        <v>1001</v>
      </c>
      <c r="E84" s="7" t="s">
        <v>935</v>
      </c>
      <c r="F84" s="7" t="s">
        <v>1004</v>
      </c>
      <c r="G84" s="7" t="s">
        <v>999</v>
      </c>
      <c r="H84" s="7" t="s">
        <v>1728</v>
      </c>
      <c r="J84" s="7" t="s">
        <v>1001</v>
      </c>
      <c r="K84" s="7" t="str">
        <f>IF(STEAM[[#This Row],[NEED ALIAS? (Y/N)]]="Y",_xlfn.TEXTJOIN("",TRUE,STEAM[[#This Row],[METER ID]],"_","UTL_METER","_","DAY32"),"")</f>
        <v>ST4001_UTL_METER_DAY32</v>
      </c>
      <c r="L84" s="7" t="s">
        <v>1001</v>
      </c>
    </row>
    <row r="85" spans="1:12" hidden="1">
      <c r="A85" s="29" t="s">
        <v>1453</v>
      </c>
      <c r="B85" s="17" t="str">
        <f>_xlfn.XLOOKUP(STEAM[[#This Row],[BLDG '#]],Properties[Property],Properties[Description],"",0)</f>
        <v>PSYCHOLOGY DEPARTMENT BUILDING</v>
      </c>
      <c r="C85" s="6" t="s">
        <v>1729</v>
      </c>
      <c r="D85" s="7" t="s">
        <v>1001</v>
      </c>
      <c r="E85" s="7" t="s">
        <v>937</v>
      </c>
      <c r="F85" s="7" t="s">
        <v>1004</v>
      </c>
      <c r="G85" s="7" t="s">
        <v>999</v>
      </c>
      <c r="H85" s="7" t="s">
        <v>1730</v>
      </c>
      <c r="J85" s="7" t="s">
        <v>1001</v>
      </c>
      <c r="K85" s="7" t="str">
        <f>IF(STEAM[[#This Row],[NEED ALIAS? (Y/N)]]="Y",_xlfn.TEXTJOIN("",TRUE,STEAM[[#This Row],[METER ID]],"_","UTL_METER","_","DAY32"),"")</f>
        <v>ST4004_UTL_METER_DAY32</v>
      </c>
      <c r="L85" s="7" t="s">
        <v>1001</v>
      </c>
    </row>
    <row r="86" spans="1:12" hidden="1">
      <c r="A86" s="29" t="s">
        <v>1459</v>
      </c>
      <c r="B86" s="17" t="str">
        <f>_xlfn.XLOOKUP(STEAM[[#This Row],[BLDG '#]],Properties[Property],Properties[Description],"",0)</f>
        <v>KING LIFE SCIENCE BUILDING</v>
      </c>
      <c r="C86" s="6" t="s">
        <v>1731</v>
      </c>
      <c r="D86" s="7" t="s">
        <v>1001</v>
      </c>
      <c r="E86" s="7" t="s">
        <v>939</v>
      </c>
      <c r="F86" s="7" t="s">
        <v>1004</v>
      </c>
      <c r="G86" s="7" t="s">
        <v>999</v>
      </c>
      <c r="H86" s="7" t="s">
        <v>1732</v>
      </c>
      <c r="J86" s="7" t="s">
        <v>1001</v>
      </c>
      <c r="K86" s="7" t="str">
        <f>IF(STEAM[[#This Row],[NEED ALIAS? (Y/N)]]="Y",_xlfn.TEXTJOIN("",TRUE,STEAM[[#This Row],[METER ID]],"_","UTL_METER","_","DAY32"),"")</f>
        <v>ST4007_UTL_METER_DAY32</v>
      </c>
      <c r="L86" s="7" t="s">
        <v>1001</v>
      </c>
    </row>
    <row r="87" spans="1:12" hidden="1">
      <c r="A87" s="29" t="s">
        <v>1464</v>
      </c>
      <c r="B87" s="17" t="str">
        <f>_xlfn.XLOOKUP(STEAM[[#This Row],[BLDG '#]],Properties[Property],Properties[Description],"",0)</f>
        <v>CHEMICAL SCIENCE LABORATORIES</v>
      </c>
      <c r="C87" s="6" t="s">
        <v>1733</v>
      </c>
      <c r="D87" s="7" t="s">
        <v>1001</v>
      </c>
      <c r="E87" s="7" t="s">
        <v>941</v>
      </c>
      <c r="F87" s="7" t="s">
        <v>1004</v>
      </c>
      <c r="G87" s="7" t="s">
        <v>999</v>
      </c>
      <c r="H87" s="7" t="s">
        <v>1734</v>
      </c>
      <c r="J87" s="7" t="s">
        <v>1001</v>
      </c>
      <c r="K87" s="7" t="str">
        <f>IF(STEAM[[#This Row],[NEED ALIAS? (Y/N)]]="Y",_xlfn.TEXTJOIN("",TRUE,STEAM[[#This Row],[METER ID]],"_","UTL_METER","_","DAY32"),"")</f>
        <v>ST4008_UTL_METER_DAY32</v>
      </c>
      <c r="L87" s="7" t="s">
        <v>1001</v>
      </c>
    </row>
    <row r="88" spans="1:12" hidden="1">
      <c r="A88" s="29" t="s">
        <v>1469</v>
      </c>
      <c r="B88" s="17" t="str">
        <f>_xlfn.XLOOKUP(STEAM[[#This Row],[BLDG '#]],Properties[Property],Properties[Description],"",0)</f>
        <v>CLASSROOM BUILDING (HCB)</v>
      </c>
      <c r="C88" s="6" t="s">
        <v>1735</v>
      </c>
      <c r="D88" s="7" t="s">
        <v>1001</v>
      </c>
      <c r="E88" s="7" t="s">
        <v>943</v>
      </c>
      <c r="F88" s="7" t="s">
        <v>1004</v>
      </c>
      <c r="G88" s="7" t="s">
        <v>999</v>
      </c>
      <c r="H88" s="7" t="s">
        <v>1736</v>
      </c>
      <c r="J88" s="7" t="s">
        <v>1001</v>
      </c>
      <c r="K88" s="7" t="str">
        <f>IF(STEAM[[#This Row],[NEED ALIAS? (Y/N)]]="Y",_xlfn.TEXTJOIN("",TRUE,STEAM[[#This Row],[METER ID]],"_","UTL_METER","_","DAY32"),"")</f>
        <v>ST4009_UTL_METER_DAY32</v>
      </c>
      <c r="L88" s="7" t="s">
        <v>1001</v>
      </c>
    </row>
    <row r="89" spans="1:12" hidden="1">
      <c r="A89" s="29" t="s">
        <v>1475</v>
      </c>
      <c r="B89" s="17" t="str">
        <f>_xlfn.XLOOKUP(STEAM[[#This Row],[BLDG '#]],Properties[Property],Properties[Description],"",0)</f>
        <v>DUNLAP SUCCESS CENTER</v>
      </c>
      <c r="C89" s="6" t="s">
        <v>1476</v>
      </c>
      <c r="D89" s="7" t="s">
        <v>1001</v>
      </c>
      <c r="E89" s="7" t="s">
        <v>945</v>
      </c>
      <c r="F89" s="7" t="s">
        <v>1004</v>
      </c>
      <c r="G89" s="7" t="s">
        <v>999</v>
      </c>
      <c r="H89" s="7" t="s">
        <v>1737</v>
      </c>
      <c r="I89" s="21"/>
      <c r="J89" s="7" t="s">
        <v>1001</v>
      </c>
      <c r="K89" s="7" t="str">
        <f>IF(STEAM[[#This Row],[NEED ALIAS? (Y/N)]]="Y",_xlfn.TEXTJOIN("",TRUE,STEAM[[#This Row],[METER ID]],"_","UTL_METER","_","DAY32"),"")</f>
        <v>ST4011_UTL_METER_DAY32</v>
      </c>
      <c r="L89" s="7" t="s">
        <v>1001</v>
      </c>
    </row>
    <row r="90" spans="1:12" hidden="1">
      <c r="A90" s="29" t="s">
        <v>1485</v>
      </c>
      <c r="B90" s="17" t="str">
        <f>_xlfn.XLOOKUP(STEAM[[#This Row],[BLDG '#]],Properties[Property],Properties[Description],"",0)</f>
        <v>WILDWOOD HALLS 1</v>
      </c>
      <c r="C90" s="6" t="s">
        <v>1738</v>
      </c>
      <c r="D90" s="7" t="s">
        <v>1001</v>
      </c>
      <c r="E90" s="7" t="s">
        <v>947</v>
      </c>
      <c r="F90" s="7" t="s">
        <v>1004</v>
      </c>
      <c r="G90" s="7" t="s">
        <v>999</v>
      </c>
      <c r="H90" s="7" t="s">
        <v>1739</v>
      </c>
      <c r="J90" s="7" t="s">
        <v>1001</v>
      </c>
      <c r="K90" s="7" t="str">
        <f>IF(STEAM[[#This Row],[NEED ALIAS? (Y/N)]]="Y",_xlfn.TEXTJOIN("",TRUE,STEAM[[#This Row],[METER ID]],"_","UTL_METER","_","DAY32"),"")</f>
        <v>ST4020_UTL_METER_DAY32</v>
      </c>
      <c r="L90" s="7" t="s">
        <v>1001</v>
      </c>
    </row>
    <row r="91" spans="1:12" hidden="1">
      <c r="A91" s="29" t="s">
        <v>1488</v>
      </c>
      <c r="B91" s="17" t="str">
        <f>_xlfn.XLOOKUP(STEAM[[#This Row],[BLDG '#]],Properties[Property],Properties[Description],"",0)</f>
        <v>WILDWOOD HALLS 2</v>
      </c>
      <c r="C91" s="6" t="s">
        <v>1740</v>
      </c>
      <c r="D91" s="7" t="s">
        <v>1001</v>
      </c>
      <c r="E91" s="7" t="s">
        <v>949</v>
      </c>
      <c r="F91" s="7" t="s">
        <v>1004</v>
      </c>
      <c r="G91" s="7" t="s">
        <v>999</v>
      </c>
      <c r="H91" s="7" t="s">
        <v>1741</v>
      </c>
      <c r="J91" s="7" t="s">
        <v>1001</v>
      </c>
      <c r="K91" s="7" t="str">
        <f>IF(STEAM[[#This Row],[NEED ALIAS? (Y/N)]]="Y",_xlfn.TEXTJOIN("",TRUE,STEAM[[#This Row],[METER ID]],"_","UTL_METER","_","DAY32"),"")</f>
        <v>ST4021_UTL_METER_DAY32</v>
      </c>
      <c r="L91" s="7" t="s">
        <v>1001</v>
      </c>
    </row>
    <row r="92" spans="1:12" hidden="1">
      <c r="A92" s="29" t="s">
        <v>1491</v>
      </c>
      <c r="B92" s="17" t="str">
        <f>_xlfn.XLOOKUP(STEAM[[#This Row],[BLDG '#]],Properties[Property],Properties[Description],"",0)</f>
        <v>TRADITIONS HALL</v>
      </c>
      <c r="C92" s="6" t="s">
        <v>1492</v>
      </c>
      <c r="D92" s="7" t="s">
        <v>1001</v>
      </c>
      <c r="E92" s="7" t="s">
        <v>951</v>
      </c>
      <c r="F92" s="7" t="s">
        <v>1004</v>
      </c>
      <c r="G92" s="7" t="s">
        <v>999</v>
      </c>
      <c r="H92" s="7" t="s">
        <v>1742</v>
      </c>
      <c r="J92" s="7" t="s">
        <v>1001</v>
      </c>
      <c r="K92" s="7" t="str">
        <f>IF(STEAM[[#This Row],[NEED ALIAS? (Y/N)]]="Y",_xlfn.TEXTJOIN("",TRUE,STEAM[[#This Row],[METER ID]],"_","UTL_METER","_","DAY32"),"")</f>
        <v>ST4022_UTL_METER_DAY32</v>
      </c>
      <c r="L92" s="7" t="s">
        <v>1001</v>
      </c>
    </row>
    <row r="93" spans="1:12" hidden="1">
      <c r="A93" s="29" t="s">
        <v>1497</v>
      </c>
      <c r="B93" s="17" t="str">
        <f>_xlfn.XLOOKUP(STEAM[[#This Row],[BLDG '#]],Properties[Property],Properties[Description],"",0)</f>
        <v>HONORS SCHOLARS &amp; FELLOWS</v>
      </c>
      <c r="C93" s="6" t="s">
        <v>1743</v>
      </c>
      <c r="D93" s="7" t="s">
        <v>997</v>
      </c>
      <c r="E93" s="7" t="s">
        <v>954</v>
      </c>
      <c r="F93" s="7" t="s">
        <v>1597</v>
      </c>
      <c r="G93" s="7" t="s">
        <v>999</v>
      </c>
      <c r="H93" s="7" t="s">
        <v>1744</v>
      </c>
      <c r="J93" s="7" t="s">
        <v>1001</v>
      </c>
      <c r="K93" s="7" t="str">
        <f>IF(STEAM[[#This Row],[NEED ALIAS? (Y/N)]]="Y",_xlfn.TEXTJOIN("",TRUE,STEAM[[#This Row],[METER ID]],"_","UTL_METER","_","DAY32"),"")</f>
        <v>ST4029_UTL_METER_DAY32</v>
      </c>
      <c r="L93" s="7" t="s">
        <v>1001</v>
      </c>
    </row>
    <row r="94" spans="1:12" hidden="1">
      <c r="A94" s="29" t="s">
        <v>1497</v>
      </c>
      <c r="B94" s="17" t="str">
        <f>_xlfn.XLOOKUP(STEAM[[#This Row],[BLDG '#]],Properties[Property],Properties[Description],"",0)</f>
        <v>HONORS SCHOLARS &amp; FELLOWS</v>
      </c>
      <c r="C94" s="6" t="s">
        <v>1745</v>
      </c>
      <c r="D94" s="7" t="s">
        <v>1001</v>
      </c>
      <c r="E94" s="7" t="s">
        <v>956</v>
      </c>
      <c r="F94" s="7" t="s">
        <v>1013</v>
      </c>
      <c r="G94" s="7" t="s">
        <v>1746</v>
      </c>
      <c r="H94" s="7" t="s">
        <v>1744</v>
      </c>
      <c r="I94" s="30" t="s">
        <v>1515</v>
      </c>
      <c r="J94" s="7" t="s">
        <v>997</v>
      </c>
      <c r="K94" s="7" t="str">
        <f>IF(STEAM[[#This Row],[NEED ALIAS? (Y/N)]]="Y",_xlfn.TEXTJOIN("",TRUE,STEAM[[#This Row],[METER ID]],"_","UTL_METER","_","DAY32"),"")</f>
        <v/>
      </c>
      <c r="L94" s="7"/>
    </row>
    <row r="95" spans="1:12" hidden="1">
      <c r="A95" s="29" t="s">
        <v>1497</v>
      </c>
      <c r="B95" s="17" t="str">
        <f>_xlfn.XLOOKUP(STEAM[[#This Row],[BLDG '#]],Properties[Property],Properties[Description],"",0)</f>
        <v>HONORS SCHOLARS &amp; FELLOWS</v>
      </c>
      <c r="C95" s="6" t="s">
        <v>1747</v>
      </c>
      <c r="D95" s="7" t="s">
        <v>1001</v>
      </c>
      <c r="E95" s="7" t="s">
        <v>958</v>
      </c>
      <c r="F95" s="7" t="s">
        <v>1013</v>
      </c>
      <c r="G95" s="7" t="s">
        <v>1748</v>
      </c>
      <c r="H95" s="7" t="s">
        <v>1744</v>
      </c>
      <c r="I95" s="30" t="s">
        <v>1515</v>
      </c>
      <c r="J95" s="7" t="s">
        <v>997</v>
      </c>
      <c r="K95" s="7" t="str">
        <f>IF(STEAM[[#This Row],[NEED ALIAS? (Y/N)]]="Y",_xlfn.TEXTJOIN("",TRUE,STEAM[[#This Row],[METER ID]],"_","UTL_METER","_","DAY32"),"")</f>
        <v/>
      </c>
      <c r="L95" s="7"/>
    </row>
    <row r="96" spans="1:12" hidden="1">
      <c r="A96" s="29" t="s">
        <v>1497</v>
      </c>
      <c r="B96" s="17" t="str">
        <f>_xlfn.XLOOKUP(STEAM[[#This Row],[BLDG '#]],Properties[Property],Properties[Description],"",0)</f>
        <v>HONORS SCHOLARS &amp; FELLOWS</v>
      </c>
      <c r="C96" s="6" t="s">
        <v>1749</v>
      </c>
      <c r="D96" s="7" t="s">
        <v>1001</v>
      </c>
      <c r="E96" s="7" t="s">
        <v>959</v>
      </c>
      <c r="F96" s="7" t="s">
        <v>1013</v>
      </c>
      <c r="G96" s="7" t="s">
        <v>1748</v>
      </c>
      <c r="H96" s="7" t="s">
        <v>1744</v>
      </c>
      <c r="I96" s="30" t="s">
        <v>1515</v>
      </c>
      <c r="J96" s="7" t="s">
        <v>997</v>
      </c>
      <c r="K96" s="7" t="str">
        <f>IF(STEAM[[#This Row],[NEED ALIAS? (Y/N)]]="Y",_xlfn.TEXTJOIN("",TRUE,STEAM[[#This Row],[METER ID]],"_","UTL_METER","_","DAY32"),"")</f>
        <v/>
      </c>
      <c r="L96" s="7"/>
    </row>
    <row r="97" spans="1:12" hidden="1">
      <c r="A97" s="29" t="s">
        <v>1497</v>
      </c>
      <c r="B97" s="17" t="str">
        <f>_xlfn.XLOOKUP(STEAM[[#This Row],[BLDG '#]],Properties[Property],Properties[Description],"",0)</f>
        <v>HONORS SCHOLARS &amp; FELLOWS</v>
      </c>
      <c r="C97" s="6" t="s">
        <v>1750</v>
      </c>
      <c r="D97" s="7" t="s">
        <v>1001</v>
      </c>
      <c r="E97" s="7" t="s">
        <v>960</v>
      </c>
      <c r="F97" s="7" t="s">
        <v>1013</v>
      </c>
      <c r="G97" s="7" t="s">
        <v>1751</v>
      </c>
      <c r="H97" s="7" t="s">
        <v>1744</v>
      </c>
      <c r="I97" s="30" t="s">
        <v>1515</v>
      </c>
      <c r="J97" s="7" t="s">
        <v>997</v>
      </c>
      <c r="K97" s="7" t="str">
        <f>IF(STEAM[[#This Row],[NEED ALIAS? (Y/N)]]="Y",_xlfn.TEXTJOIN("",TRUE,STEAM[[#This Row],[METER ID]],"_","UTL_METER","_","DAY32"),"")</f>
        <v/>
      </c>
      <c r="L97" s="7"/>
    </row>
    <row r="98" spans="1:12" hidden="1">
      <c r="A98" s="29" t="s">
        <v>1497</v>
      </c>
      <c r="B98" s="17" t="str">
        <f>_xlfn.XLOOKUP(STEAM[[#This Row],[BLDG '#]],Properties[Property],Properties[Description],"",0)</f>
        <v>HONORS SCHOLARS &amp; FELLOWS</v>
      </c>
      <c r="C98" s="6" t="s">
        <v>1752</v>
      </c>
      <c r="D98" s="7" t="s">
        <v>997</v>
      </c>
      <c r="E98" s="7" t="s">
        <v>961</v>
      </c>
      <c r="F98" s="7" t="s">
        <v>16</v>
      </c>
      <c r="G98" s="7" t="s">
        <v>1753</v>
      </c>
      <c r="H98" s="7" t="s">
        <v>1754</v>
      </c>
      <c r="I98" s="30" t="s">
        <v>1515</v>
      </c>
      <c r="J98" s="7" t="s">
        <v>997</v>
      </c>
      <c r="K98" s="7" t="str">
        <f>IF(STEAM[[#This Row],[NEED ALIAS? (Y/N)]]="Y",_xlfn.TEXTJOIN("",TRUE,STEAM[[#This Row],[METER ID]],"_","UTL_METER","_","DAY32"),"")</f>
        <v/>
      </c>
      <c r="L98" s="7"/>
    </row>
    <row r="99" spans="1:12" hidden="1">
      <c r="A99" s="29" t="s">
        <v>1509</v>
      </c>
      <c r="B99" s="17" t="str">
        <f>_xlfn.XLOOKUP(STEAM[[#This Row],[BLDG '#]],Properties[Property],Properties[Description],"",0)</f>
        <v>COBURN WELLNESS CENTER</v>
      </c>
      <c r="C99" s="6" t="s">
        <v>1755</v>
      </c>
      <c r="D99" s="7" t="s">
        <v>997</v>
      </c>
      <c r="E99" s="7" t="s">
        <v>962</v>
      </c>
      <c r="F99" s="7" t="s">
        <v>1597</v>
      </c>
      <c r="G99" s="7" t="s">
        <v>999</v>
      </c>
      <c r="H99" s="7" t="s">
        <v>1756</v>
      </c>
      <c r="J99" s="7" t="s">
        <v>1001</v>
      </c>
      <c r="K99" s="7" t="str">
        <f>IF(STEAM[[#This Row],[NEED ALIAS? (Y/N)]]="Y",_xlfn.TEXTJOIN("",TRUE,STEAM[[#This Row],[METER ID]],"_","UTL_METER","_","DAY32"),"")</f>
        <v>ST4030_UTL_METER_DAY32</v>
      </c>
      <c r="L99" s="7" t="s">
        <v>1001</v>
      </c>
    </row>
    <row r="100" spans="1:12" hidden="1">
      <c r="A100" s="29" t="s">
        <v>1509</v>
      </c>
      <c r="B100" s="17" t="str">
        <f>_xlfn.XLOOKUP(STEAM[[#This Row],[BLDG '#]],Properties[Property],Properties[Description],"",0)</f>
        <v>COBURN WELLNESS CENTER</v>
      </c>
      <c r="C100" s="6" t="s">
        <v>1757</v>
      </c>
      <c r="D100" s="7" t="s">
        <v>1001</v>
      </c>
      <c r="E100" s="7" t="s">
        <v>964</v>
      </c>
      <c r="F100" s="7" t="s">
        <v>1013</v>
      </c>
      <c r="G100" s="7" t="s">
        <v>1513</v>
      </c>
      <c r="H100" s="7" t="s">
        <v>1758</v>
      </c>
      <c r="I100" s="30" t="s">
        <v>1515</v>
      </c>
      <c r="J100" s="7" t="s">
        <v>997</v>
      </c>
      <c r="K100" s="7" t="str">
        <f>IF(STEAM[[#This Row],[NEED ALIAS? (Y/N)]]="Y",_xlfn.TEXTJOIN("",TRUE,STEAM[[#This Row],[METER ID]],"_","UTL_METER","_","DAY32"),"")</f>
        <v/>
      </c>
      <c r="L100" s="7"/>
    </row>
    <row r="101" spans="1:12" hidden="1">
      <c r="A101" s="29" t="s">
        <v>1509</v>
      </c>
      <c r="B101" s="17" t="str">
        <f>_xlfn.XLOOKUP(STEAM[[#This Row],[BLDG '#]],Properties[Property],Properties[Description],"",0)</f>
        <v>COBURN WELLNESS CENTER</v>
      </c>
      <c r="C101" s="6" t="s">
        <v>1759</v>
      </c>
      <c r="D101" s="7" t="s">
        <v>1001</v>
      </c>
      <c r="E101" s="7" t="s">
        <v>965</v>
      </c>
      <c r="F101" s="7" t="s">
        <v>1013</v>
      </c>
      <c r="G101" s="7" t="s">
        <v>1517</v>
      </c>
      <c r="H101" s="7" t="s">
        <v>1760</v>
      </c>
      <c r="I101" s="30" t="s">
        <v>1515</v>
      </c>
      <c r="J101" s="7" t="s">
        <v>997</v>
      </c>
      <c r="K101" s="7" t="str">
        <f>IF(STEAM[[#This Row],[NEED ALIAS? (Y/N)]]="Y",_xlfn.TEXTJOIN("",TRUE,STEAM[[#This Row],[METER ID]],"_","UTL_METER","_","DAY32"),"")</f>
        <v/>
      </c>
      <c r="L101" s="7"/>
    </row>
    <row r="102" spans="1:12" hidden="1">
      <c r="A102" s="29" t="s">
        <v>1509</v>
      </c>
      <c r="B102" s="17" t="str">
        <f>_xlfn.XLOOKUP(STEAM[[#This Row],[BLDG '#]],Properties[Property],Properties[Description],"",0)</f>
        <v>COBURN WELLNESS CENTER</v>
      </c>
      <c r="C102" s="6" t="s">
        <v>1761</v>
      </c>
      <c r="D102" s="7" t="s">
        <v>1001</v>
      </c>
      <c r="E102" s="7" t="s">
        <v>966</v>
      </c>
      <c r="F102" s="7" t="s">
        <v>1013</v>
      </c>
      <c r="G102" s="7" t="s">
        <v>1520</v>
      </c>
      <c r="H102" s="7" t="s">
        <v>1762</v>
      </c>
      <c r="I102" s="30" t="s">
        <v>1515</v>
      </c>
      <c r="J102" s="7" t="s">
        <v>997</v>
      </c>
      <c r="K102" s="7" t="str">
        <f>IF(STEAM[[#This Row],[NEED ALIAS? (Y/N)]]="Y",_xlfn.TEXTJOIN("",TRUE,STEAM[[#This Row],[METER ID]],"_","UTL_METER","_","DAY32"),"")</f>
        <v/>
      </c>
      <c r="L102" s="7"/>
    </row>
    <row r="103" spans="1:12" hidden="1">
      <c r="A103" s="29" t="s">
        <v>1509</v>
      </c>
      <c r="B103" s="17" t="str">
        <f>_xlfn.XLOOKUP(STEAM[[#This Row],[BLDG '#]],Properties[Property],Properties[Description],"",0)</f>
        <v>COBURN WELLNESS CENTER</v>
      </c>
      <c r="C103" s="6" t="s">
        <v>1763</v>
      </c>
      <c r="D103" s="7" t="s">
        <v>997</v>
      </c>
      <c r="E103" s="7" t="s">
        <v>967</v>
      </c>
      <c r="F103" s="7" t="s">
        <v>16</v>
      </c>
      <c r="G103" s="7" t="s">
        <v>1694</v>
      </c>
      <c r="H103" s="7" t="s">
        <v>1764</v>
      </c>
      <c r="I103" s="30" t="s">
        <v>1515</v>
      </c>
      <c r="J103" s="7" t="s">
        <v>997</v>
      </c>
      <c r="K103" s="7" t="str">
        <f>IF(STEAM[[#This Row],[NEED ALIAS? (Y/N)]]="Y",_xlfn.TEXTJOIN("",TRUE,STEAM[[#This Row],[METER ID]],"_","UTL_METER","_","DAY32"),"")</f>
        <v/>
      </c>
      <c r="L103" s="7"/>
    </row>
    <row r="104" spans="1:12" hidden="1">
      <c r="A104" s="29" t="s">
        <v>1525</v>
      </c>
      <c r="B104" s="17" t="str">
        <f>_xlfn.XLOOKUP(STEAM[[#This Row],[BLDG '#]],Properties[Property],Properties[Description],"",0)</f>
        <v>THE GLOBE</v>
      </c>
      <c r="C104" s="6" t="s">
        <v>1526</v>
      </c>
      <c r="D104" s="7" t="s">
        <v>1001</v>
      </c>
      <c r="E104" s="7" t="s">
        <v>968</v>
      </c>
      <c r="F104" s="7" t="s">
        <v>1004</v>
      </c>
      <c r="G104" s="7" t="s">
        <v>1765</v>
      </c>
      <c r="H104" s="7" t="s">
        <v>1766</v>
      </c>
      <c r="I104" s="21"/>
      <c r="J104" s="7" t="s">
        <v>1001</v>
      </c>
      <c r="K104" s="7" t="str">
        <f>IF(STEAM[[#This Row],[NEED ALIAS? (Y/N)]]="Y",_xlfn.TEXTJOIN("",TRUE,STEAM[[#This Row],[METER ID]],"_","UTL_METER","_","DAY32"),"")</f>
        <v>ST4031_UTL_METER_DAY32</v>
      </c>
      <c r="L104" s="7" t="s">
        <v>1001</v>
      </c>
    </row>
    <row r="105" spans="1:12" hidden="1">
      <c r="A105" s="29" t="s">
        <v>1528</v>
      </c>
      <c r="B105" s="17" t="str">
        <f>_xlfn.XLOOKUP(STEAM[[#This Row],[BLDG '#]],Properties[Property],Properties[Description],"",0)</f>
        <v>DORMAN HALL</v>
      </c>
      <c r="C105" s="6" t="s">
        <v>1529</v>
      </c>
      <c r="D105" s="7" t="s">
        <v>1001</v>
      </c>
      <c r="E105" s="7" t="s">
        <v>970</v>
      </c>
      <c r="F105" s="7" t="s">
        <v>1004</v>
      </c>
      <c r="G105" s="7" t="s">
        <v>1767</v>
      </c>
      <c r="H105" s="7" t="s">
        <v>1768</v>
      </c>
      <c r="J105" s="7" t="s">
        <v>1001</v>
      </c>
      <c r="K105" s="7" t="str">
        <f>IF(STEAM[[#This Row],[NEED ALIAS? (Y/N)]]="Y",_xlfn.TEXTJOIN("",TRUE,STEAM[[#This Row],[METER ID]],"_","UTL_METER","_","DAY32"),"")</f>
        <v>ST4060_UTL_METER_DAY32</v>
      </c>
      <c r="L105" s="7" t="s">
        <v>1001</v>
      </c>
    </row>
    <row r="106" spans="1:12" hidden="1">
      <c r="A106" s="29" t="s">
        <v>1531</v>
      </c>
      <c r="B106" s="17" t="str">
        <f>_xlfn.XLOOKUP(STEAM[[#This Row],[BLDG '#]],Properties[Property],Properties[Description],"",0)</f>
        <v>DEVINEY HALL</v>
      </c>
      <c r="C106" s="6" t="s">
        <v>1532</v>
      </c>
      <c r="D106" s="7" t="s">
        <v>1001</v>
      </c>
      <c r="E106" s="7" t="s">
        <v>972</v>
      </c>
      <c r="F106" s="7" t="s">
        <v>1004</v>
      </c>
      <c r="G106" s="7" t="s">
        <v>1769</v>
      </c>
      <c r="H106" s="7" t="s">
        <v>1768</v>
      </c>
      <c r="J106" s="7" t="s">
        <v>997</v>
      </c>
      <c r="K106" s="7" t="str">
        <f>IF(STEAM[[#This Row],[NEED ALIAS? (Y/N)]]="Y",_xlfn.TEXTJOIN("",TRUE,STEAM[[#This Row],[METER ID]],"_","UTL_METER","_","DAY32"),"")</f>
        <v/>
      </c>
      <c r="L106" s="7"/>
    </row>
    <row r="107" spans="1:12" hidden="1">
      <c r="A107" s="29" t="s">
        <v>1534</v>
      </c>
      <c r="B107" s="17" t="str">
        <f>_xlfn.XLOOKUP(STEAM[[#This Row],[BLDG '#]],Properties[Property],Properties[Description],"",0)</f>
        <v>AZALEA HALL</v>
      </c>
      <c r="C107" s="6" t="s">
        <v>1535</v>
      </c>
      <c r="D107" s="7" t="s">
        <v>1001</v>
      </c>
      <c r="E107" s="7" t="s">
        <v>973</v>
      </c>
      <c r="F107" s="7" t="s">
        <v>1004</v>
      </c>
      <c r="G107" s="7" t="s">
        <v>1769</v>
      </c>
      <c r="H107" s="7" t="s">
        <v>1770</v>
      </c>
      <c r="J107" s="7" t="s">
        <v>1001</v>
      </c>
      <c r="K107" s="7" t="str">
        <f>IF(STEAM[[#This Row],[NEED ALIAS? (Y/N)]]="Y",_xlfn.TEXTJOIN("",TRUE,STEAM[[#This Row],[METER ID]],"_","UTL_METER","_","DAY32"),"")</f>
        <v>ST4062_UTL_METER_DAY32</v>
      </c>
      <c r="L107" s="7" t="s">
        <v>1001</v>
      </c>
    </row>
    <row r="108" spans="1:12" hidden="1">
      <c r="A108" s="29" t="s">
        <v>1534</v>
      </c>
      <c r="B108" s="17" t="str">
        <f>_xlfn.XLOOKUP(STEAM[[#This Row],[BLDG '#]],Properties[Property],Properties[Description],"",0)</f>
        <v>AZALEA HALL</v>
      </c>
      <c r="C108" s="6" t="s">
        <v>1537</v>
      </c>
      <c r="D108" s="7" t="s">
        <v>1001</v>
      </c>
      <c r="E108" s="7" t="s">
        <v>975</v>
      </c>
      <c r="F108" s="7" t="s">
        <v>1004</v>
      </c>
      <c r="G108" s="7" t="s">
        <v>999</v>
      </c>
      <c r="H108" s="7" t="s">
        <v>1771</v>
      </c>
      <c r="J108" s="7" t="s">
        <v>1001</v>
      </c>
      <c r="K108" s="7" t="str">
        <f>IF(STEAM[[#This Row],[NEED ALIAS? (Y/N)]]="Y",_xlfn.TEXTJOIN("",TRUE,STEAM[[#This Row],[METER ID]],"_","UTL_METER","_","DAY32"),"")</f>
        <v>ST4062A_UTL_METER_DAY32</v>
      </c>
      <c r="L108" s="7" t="s">
        <v>1001</v>
      </c>
    </row>
    <row r="109" spans="1:12" hidden="1">
      <c r="A109" s="29" t="s">
        <v>1539</v>
      </c>
      <c r="B109" s="17" t="str">
        <f>_xlfn.XLOOKUP(STEAM[[#This Row],[BLDG '#]],Properties[Property],Properties[Description],"",0)</f>
        <v>MAGNOLIA HALL</v>
      </c>
      <c r="C109" s="6" t="s">
        <v>1540</v>
      </c>
      <c r="D109" s="7" t="s">
        <v>1001</v>
      </c>
      <c r="E109" s="7" t="s">
        <v>977</v>
      </c>
      <c r="F109" s="7" t="s">
        <v>1004</v>
      </c>
      <c r="G109" s="7" t="s">
        <v>1769</v>
      </c>
      <c r="H109" s="7" t="s">
        <v>1770</v>
      </c>
      <c r="J109" s="7" t="s">
        <v>997</v>
      </c>
      <c r="K109" s="7" t="str">
        <f>IF(STEAM[[#This Row],[NEED ALIAS? (Y/N)]]="Y",_xlfn.TEXTJOIN("",TRUE,STEAM[[#This Row],[METER ID]],"_","UTL_METER","_","DAY32"),"")</f>
        <v/>
      </c>
      <c r="L109" s="7"/>
    </row>
    <row r="110" spans="1:12">
      <c r="A110" s="7" t="s">
        <v>978</v>
      </c>
      <c r="B110" s="17"/>
      <c r="C110" s="64">
        <f>SUBTOTAL(103,STEAM[CUSTOMER])</f>
        <v>1</v>
      </c>
      <c r="D110" s="7"/>
      <c r="E110" s="7"/>
      <c r="F110" s="7"/>
      <c r="J110" s="7"/>
      <c r="K110" s="7"/>
      <c r="L110" s="7">
        <f>SUBTOTAL(103,STEAM[ALIAS IN DESIGO? (Y/N)])</f>
        <v>1</v>
      </c>
    </row>
    <row r="111" spans="1:12">
      <c r="K111" s="6" t="s">
        <v>1563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561FF-B531-4E2A-BA93-1C98E7484D8B}">
  <sheetPr>
    <tabColor rgb="FF0070C0"/>
  </sheetPr>
  <dimension ref="A1:L125"/>
  <sheetViews>
    <sheetView tabSelected="1" workbookViewId="0">
      <pane ySplit="4" topLeftCell="G55" activePane="bottomLeft" state="frozen"/>
      <selection pane="bottomLeft" activeCell="G55" sqref="G55"/>
    </sheetView>
  </sheetViews>
  <sheetFormatPr defaultColWidth="9.140625" defaultRowHeight="14.25"/>
  <cols>
    <col min="1" max="1" width="9.140625" style="6" customWidth="1"/>
    <col min="2" max="2" width="37.42578125" style="6" customWidth="1"/>
    <col min="3" max="3" width="40.5703125" style="6" customWidth="1"/>
    <col min="4" max="4" width="17.140625" style="6" customWidth="1"/>
    <col min="5" max="5" width="16.140625" style="6" bestFit="1" customWidth="1"/>
    <col min="6" max="6" width="24.85546875" style="6" customWidth="1"/>
    <col min="7" max="7" width="35.5703125" style="7" customWidth="1"/>
    <col min="8" max="8" width="60.42578125" style="20" customWidth="1"/>
    <col min="9" max="9" width="49.140625" style="30" customWidth="1"/>
    <col min="10" max="10" width="9.140625" style="6"/>
    <col min="11" max="11" width="30.140625" style="6" bestFit="1" customWidth="1"/>
    <col min="12" max="16384" width="9.140625" style="6"/>
  </cols>
  <sheetData>
    <row r="1" spans="1:12" ht="21">
      <c r="A1" s="8" t="s">
        <v>41</v>
      </c>
    </row>
    <row r="2" spans="1:12" ht="18">
      <c r="A2" s="39" t="s">
        <v>31</v>
      </c>
    </row>
    <row r="4" spans="1:12" ht="42.75">
      <c r="A4" s="4" t="s">
        <v>984</v>
      </c>
      <c r="B4" s="4" t="s">
        <v>985</v>
      </c>
      <c r="C4" s="28" t="s">
        <v>986</v>
      </c>
      <c r="D4" s="31" t="s">
        <v>987</v>
      </c>
      <c r="E4" s="4" t="s">
        <v>988</v>
      </c>
      <c r="F4" s="4" t="s">
        <v>989</v>
      </c>
      <c r="G4" s="4" t="s">
        <v>990</v>
      </c>
      <c r="H4" s="31" t="s">
        <v>991</v>
      </c>
      <c r="I4" s="31" t="s">
        <v>49</v>
      </c>
      <c r="J4" s="31" t="s">
        <v>992</v>
      </c>
      <c r="K4" s="4" t="s">
        <v>993</v>
      </c>
      <c r="L4" s="31" t="s">
        <v>994</v>
      </c>
    </row>
    <row r="5" spans="1:12" ht="57">
      <c r="A5" s="49" t="s">
        <v>995</v>
      </c>
      <c r="B5" s="50" t="str">
        <f>_xlfn.XLOOKUP(CHW[[#This Row],[BLDG '#]],Properties[Property],Properties[Description],"",0)</f>
        <v/>
      </c>
      <c r="C5" s="51" t="s">
        <v>1772</v>
      </c>
      <c r="D5" s="52" t="s">
        <v>997</v>
      </c>
      <c r="E5" s="52" t="s">
        <v>56</v>
      </c>
      <c r="F5" s="52" t="s">
        <v>998</v>
      </c>
      <c r="G5" s="52" t="s">
        <v>1773</v>
      </c>
      <c r="H5" s="53" t="s">
        <v>1774</v>
      </c>
      <c r="I5" s="54" t="s">
        <v>1775</v>
      </c>
      <c r="J5" s="52" t="s">
        <v>1001</v>
      </c>
      <c r="K5" s="53" t="s">
        <v>1776</v>
      </c>
      <c r="L5" s="52" t="s">
        <v>1001</v>
      </c>
    </row>
    <row r="6" spans="1:12">
      <c r="A6" s="29" t="s">
        <v>1002</v>
      </c>
      <c r="B6" s="17" t="str">
        <f>_xlfn.XLOOKUP(CHW[[#This Row],[BLDG '#]],Properties[Property],Properties[Description],"",0)</f>
        <v>WESTCOTT BUILDING</v>
      </c>
      <c r="C6" s="6" t="s">
        <v>1777</v>
      </c>
      <c r="D6" s="7" t="s">
        <v>1001</v>
      </c>
      <c r="E6" s="7" t="s">
        <v>60</v>
      </c>
      <c r="F6" s="7" t="s">
        <v>1004</v>
      </c>
      <c r="G6" s="7" t="s">
        <v>999</v>
      </c>
      <c r="H6" s="20" t="s">
        <v>1778</v>
      </c>
      <c r="J6" s="7" t="s">
        <v>1001</v>
      </c>
      <c r="K6" s="7" t="str">
        <f>IF(CHW[[#This Row],[NEED ALIAS? (Y/N)]]="Y",_xlfn.TEXTJOIN("",TRUE,CHW[[#This Row],[METER ID]],"_","UTL_METER","_","DAY32"),"")</f>
        <v>CW0001_UTL_METER_DAY32</v>
      </c>
      <c r="L6" s="7" t="s">
        <v>1001</v>
      </c>
    </row>
    <row r="7" spans="1:12">
      <c r="A7" s="29" t="s">
        <v>1008</v>
      </c>
      <c r="B7" s="17" t="str">
        <f>_xlfn.XLOOKUP(CHW[[#This Row],[BLDG '#]],Properties[Property],Properties[Description],"",0)</f>
        <v>DIFFENBAUGH BUILDING</v>
      </c>
      <c r="C7" s="6" t="s">
        <v>1779</v>
      </c>
      <c r="D7" s="7" t="s">
        <v>1001</v>
      </c>
      <c r="E7" s="7" t="s">
        <v>64</v>
      </c>
      <c r="F7" s="7" t="s">
        <v>1004</v>
      </c>
      <c r="G7" s="7" t="s">
        <v>999</v>
      </c>
      <c r="H7" s="20" t="s">
        <v>1780</v>
      </c>
      <c r="J7" s="7" t="s">
        <v>1001</v>
      </c>
      <c r="K7" s="7" t="str">
        <f>IF(CHW[[#This Row],[NEED ALIAS? (Y/N)]]="Y",_xlfn.TEXTJOIN("",TRUE,CHW[[#This Row],[METER ID]],"_","UTL_METER","_","DAY32"),"")</f>
        <v>CW0002_UTL_METER_DAY32</v>
      </c>
      <c r="L7" s="7" t="s">
        <v>1001</v>
      </c>
    </row>
    <row r="8" spans="1:12" ht="28.5">
      <c r="A8" s="29" t="s">
        <v>1008</v>
      </c>
      <c r="B8" s="17" t="str">
        <f>_xlfn.XLOOKUP(CHW[[#This Row],[BLDG '#]],Properties[Property],Properties[Description],"",0)</f>
        <v>DIFFENBAUGH BUILDING</v>
      </c>
      <c r="C8" s="6" t="s">
        <v>1779</v>
      </c>
      <c r="D8" s="7" t="s">
        <v>1001</v>
      </c>
      <c r="E8" s="7" t="s">
        <v>66</v>
      </c>
      <c r="F8" s="7" t="s">
        <v>1004</v>
      </c>
      <c r="G8" s="7" t="s">
        <v>999</v>
      </c>
      <c r="H8" s="20" t="s">
        <v>1781</v>
      </c>
      <c r="I8" s="21" t="s">
        <v>1782</v>
      </c>
      <c r="J8" s="7" t="s">
        <v>1001</v>
      </c>
      <c r="K8" s="7" t="str">
        <f>IF(CHW[[#This Row],[NEED ALIAS? (Y/N)]]="Y",_xlfn.TEXTJOIN("",TRUE,CHW[[#This Row],[METER ID]],"_","UTL_METER","_","DAY32"),"")</f>
        <v>CW0002A_UTL_METER_DAY32</v>
      </c>
      <c r="L8" s="7" t="s">
        <v>997</v>
      </c>
    </row>
    <row r="9" spans="1:12">
      <c r="A9" s="29" t="s">
        <v>1018</v>
      </c>
      <c r="B9" s="17" t="str">
        <f>_xlfn.XLOOKUP(CHW[[#This Row],[BLDG '#]],Properties[Property],Properties[Description],"",0)</f>
        <v>WILLIAMS BUILDING</v>
      </c>
      <c r="C9" s="6" t="s">
        <v>1783</v>
      </c>
      <c r="D9" s="7" t="s">
        <v>1001</v>
      </c>
      <c r="E9" s="7" t="s">
        <v>68</v>
      </c>
      <c r="F9" s="7" t="s">
        <v>1004</v>
      </c>
      <c r="G9" s="7" t="s">
        <v>999</v>
      </c>
      <c r="H9" s="20" t="s">
        <v>1784</v>
      </c>
      <c r="J9" s="7" t="s">
        <v>1001</v>
      </c>
      <c r="K9" s="7" t="str">
        <f>IF(CHW[[#This Row],[NEED ALIAS? (Y/N)]]="Y",_xlfn.TEXTJOIN("",TRUE,CHW[[#This Row],[METER ID]],"_","UTL_METER","_","DAY32"),"")</f>
        <v>CW0003_UTL_METER_DAY32</v>
      </c>
      <c r="L9" s="7" t="s">
        <v>1001</v>
      </c>
    </row>
    <row r="10" spans="1:12">
      <c r="A10" s="29" t="s">
        <v>1025</v>
      </c>
      <c r="B10" s="17" t="str">
        <f>_xlfn.XLOOKUP(CHW[[#This Row],[BLDG '#]],Properties[Property],Properties[Description],"",0)</f>
        <v>DODD HALL</v>
      </c>
      <c r="C10" s="6" t="s">
        <v>1785</v>
      </c>
      <c r="D10" s="7" t="s">
        <v>1001</v>
      </c>
      <c r="E10" s="7" t="s">
        <v>71</v>
      </c>
      <c r="F10" s="7" t="s">
        <v>1004</v>
      </c>
      <c r="G10" s="7" t="s">
        <v>999</v>
      </c>
      <c r="H10" s="20" t="s">
        <v>1786</v>
      </c>
      <c r="J10" s="7" t="s">
        <v>1001</v>
      </c>
      <c r="K10" s="7" t="str">
        <f>IF(CHW[[#This Row],[NEED ALIAS? (Y/N)]]="Y",_xlfn.TEXTJOIN("",TRUE,CHW[[#This Row],[METER ID]],"_","UTL_METER","_","DAY32"),"")</f>
        <v>CW0004_UTL_METER_DAY32</v>
      </c>
      <c r="L10" s="7" t="s">
        <v>1001</v>
      </c>
    </row>
    <row r="11" spans="1:12">
      <c r="A11" s="29" t="s">
        <v>1028</v>
      </c>
      <c r="B11" s="17" t="str">
        <f>_xlfn.XLOOKUP(CHW[[#This Row],[BLDG '#]],Properties[Property],Properties[Description],"",0)</f>
        <v>CRIMINOLOGY AND CRIMINAL JUSTICE BUILDING</v>
      </c>
      <c r="C11" s="6" t="s">
        <v>1787</v>
      </c>
      <c r="D11" s="7" t="s">
        <v>1001</v>
      </c>
      <c r="E11" s="7" t="s">
        <v>73</v>
      </c>
      <c r="F11" s="7" t="s">
        <v>1004</v>
      </c>
      <c r="G11" s="7" t="s">
        <v>999</v>
      </c>
      <c r="H11" s="20" t="s">
        <v>1788</v>
      </c>
      <c r="J11" s="7" t="s">
        <v>1001</v>
      </c>
      <c r="K11" s="7" t="str">
        <f>IF(CHW[[#This Row],[NEED ALIAS? (Y/N)]]="Y",_xlfn.TEXTJOIN("",TRUE,CHW[[#This Row],[METER ID]],"_","UTL_METER","_","DAY32"),"")</f>
        <v>CW0005_UTL_METER_DAY32</v>
      </c>
      <c r="L11" s="7" t="s">
        <v>1001</v>
      </c>
    </row>
    <row r="12" spans="1:12">
      <c r="A12" s="29" t="s">
        <v>1031</v>
      </c>
      <c r="B12" s="17" t="str">
        <f>_xlfn.XLOOKUP(CHW[[#This Row],[BLDG '#]],Properties[Property],Properties[Description],"",0)</f>
        <v>KELLOGG BUILDING</v>
      </c>
      <c r="C12" s="6" t="s">
        <v>1789</v>
      </c>
      <c r="D12" s="7" t="s">
        <v>1001</v>
      </c>
      <c r="E12" s="7" t="s">
        <v>75</v>
      </c>
      <c r="F12" s="7" t="s">
        <v>1004</v>
      </c>
      <c r="G12" s="7" t="s">
        <v>999</v>
      </c>
      <c r="H12" s="20" t="s">
        <v>1790</v>
      </c>
      <c r="I12" s="21"/>
      <c r="J12" s="7" t="s">
        <v>1001</v>
      </c>
      <c r="K12" s="7" t="str">
        <f>IF(CHW[[#This Row],[NEED ALIAS? (Y/N)]]="Y",_xlfn.TEXTJOIN("",TRUE,CHW[[#This Row],[METER ID]],"_","UTL_METER","_","DAY32"),"")</f>
        <v>CW0006_UTL_METER_DAY32</v>
      </c>
      <c r="L12" s="7" t="s">
        <v>1001</v>
      </c>
    </row>
    <row r="13" spans="1:12">
      <c r="A13" s="29" t="s">
        <v>1034</v>
      </c>
      <c r="B13" s="17" t="str">
        <f>_xlfn.XLOOKUP(CHW[[#This Row],[BLDG '#]],Properties[Property],Properties[Description],"",0)</f>
        <v>FINE ARTS BUILDING</v>
      </c>
      <c r="C13" s="6" t="s">
        <v>1791</v>
      </c>
      <c r="D13" s="7" t="s">
        <v>1001</v>
      </c>
      <c r="E13" s="7" t="s">
        <v>77</v>
      </c>
      <c r="F13" s="7" t="s">
        <v>1004</v>
      </c>
      <c r="G13" s="7" t="s">
        <v>999</v>
      </c>
      <c r="H13" s="20" t="s">
        <v>1792</v>
      </c>
      <c r="J13" s="7" t="s">
        <v>1001</v>
      </c>
      <c r="K13" s="7" t="str">
        <f>IF(CHW[[#This Row],[NEED ALIAS? (Y/N)]]="Y",_xlfn.TEXTJOIN("",TRUE,CHW[[#This Row],[METER ID]],"_","UTL_METER","_","DAY32"),"")</f>
        <v>CW0007_UTL_METER_DAY32</v>
      </c>
      <c r="L13" s="7" t="s">
        <v>1001</v>
      </c>
    </row>
    <row r="14" spans="1:12">
      <c r="A14" s="29" t="s">
        <v>1037</v>
      </c>
      <c r="B14" s="17" t="str">
        <f>_xlfn.XLOOKUP(CHW[[#This Row],[BLDG '#]],Properties[Property],Properties[Description],"",0)</f>
        <v>BELLAMY BUILDING</v>
      </c>
      <c r="C14" s="6" t="s">
        <v>1793</v>
      </c>
      <c r="D14" s="7" t="s">
        <v>1001</v>
      </c>
      <c r="E14" s="7" t="s">
        <v>79</v>
      </c>
      <c r="F14" s="7" t="s">
        <v>1004</v>
      </c>
      <c r="G14" s="7" t="s">
        <v>999</v>
      </c>
      <c r="H14" s="20" t="s">
        <v>1794</v>
      </c>
      <c r="J14" s="7" t="s">
        <v>1001</v>
      </c>
      <c r="K14" s="7" t="str">
        <f>IF(CHW[[#This Row],[NEED ALIAS? (Y/N)]]="Y",_xlfn.TEXTJOIN("",TRUE,CHW[[#This Row],[METER ID]],"_","UTL_METER","_","DAY32"),"")</f>
        <v>CW0008_UTL_METER_DAY32</v>
      </c>
      <c r="L14" s="7" t="s">
        <v>1001</v>
      </c>
    </row>
    <row r="15" spans="1:12">
      <c r="A15" s="29" t="s">
        <v>1044</v>
      </c>
      <c r="B15" s="17" t="str">
        <f>_xlfn.XLOOKUP(CHW[[#This Row],[BLDG '#]],Properties[Property],Properties[Description],"",0)</f>
        <v>BIOMEDICAL RESEARCH FACILITY</v>
      </c>
      <c r="C15" s="6" t="s">
        <v>1795</v>
      </c>
      <c r="D15" s="7" t="s">
        <v>1001</v>
      </c>
      <c r="E15" s="7" t="s">
        <v>81</v>
      </c>
      <c r="F15" s="7" t="s">
        <v>1004</v>
      </c>
      <c r="G15" s="7" t="s">
        <v>999</v>
      </c>
      <c r="H15" s="20" t="s">
        <v>1796</v>
      </c>
      <c r="I15" s="21"/>
      <c r="J15" s="7" t="s">
        <v>1001</v>
      </c>
      <c r="K15" s="7" t="str">
        <f>IF(CHW[[#This Row],[NEED ALIAS? (Y/N)]]="Y",_xlfn.TEXTJOIN("",TRUE,CHW[[#This Row],[METER ID]],"_","UTL_METER","_","DAY32"),"")</f>
        <v>CW0009_UTL_METER_DAY32</v>
      </c>
      <c r="L15" s="7" t="s">
        <v>1001</v>
      </c>
    </row>
    <row r="16" spans="1:12">
      <c r="A16" s="29" t="s">
        <v>1050</v>
      </c>
      <c r="B16" s="17" t="str">
        <f>_xlfn.XLOOKUP(CHW[[#This Row],[BLDG '#]],Properties[Property],Properties[Description],"",0)</f>
        <v>SHAW BUILDING (MAIN CAMPUS)</v>
      </c>
      <c r="C16" s="6" t="s">
        <v>1797</v>
      </c>
      <c r="D16" s="7" t="s">
        <v>1001</v>
      </c>
      <c r="E16" s="7" t="s">
        <v>83</v>
      </c>
      <c r="F16" s="7" t="s">
        <v>1004</v>
      </c>
      <c r="G16" s="7" t="s">
        <v>999</v>
      </c>
      <c r="H16" s="20" t="s">
        <v>1798</v>
      </c>
      <c r="J16" s="7" t="s">
        <v>1001</v>
      </c>
      <c r="K16" s="7" t="str">
        <f>IF(CHW[[#This Row],[NEED ALIAS? (Y/N)]]="Y",_xlfn.TEXTJOIN("",TRUE,CHW[[#This Row],[METER ID]],"_","UTL_METER","_","DAY32"),"")</f>
        <v>CW0011_UTL_METER_DAY32</v>
      </c>
      <c r="L16" s="7" t="s">
        <v>1001</v>
      </c>
    </row>
    <row r="17" spans="1:12">
      <c r="A17" s="29" t="s">
        <v>1050</v>
      </c>
      <c r="B17" s="17" t="str">
        <f>_xlfn.XLOOKUP(CHW[[#This Row],[BLDG '#]],Properties[Property],Properties[Description],"",0)</f>
        <v>SHAW BUILDING (MAIN CAMPUS)</v>
      </c>
      <c r="C17" s="6" t="s">
        <v>1799</v>
      </c>
      <c r="D17" s="7" t="s">
        <v>1001</v>
      </c>
      <c r="E17" s="7" t="s">
        <v>85</v>
      </c>
      <c r="F17" s="7" t="s">
        <v>1004</v>
      </c>
      <c r="G17" s="7" t="s">
        <v>999</v>
      </c>
      <c r="H17" s="20" t="s">
        <v>1800</v>
      </c>
      <c r="J17" s="7" t="s">
        <v>1001</v>
      </c>
      <c r="K17" s="7" t="str">
        <f>IF(CHW[[#This Row],[NEED ALIAS? (Y/N)]]="Y",_xlfn.TEXTJOIN("",TRUE,CHW[[#This Row],[METER ID]],"_","UTL_METER","_","DAY32"),"")</f>
        <v>CW0011A_UTL_METER_DAY32</v>
      </c>
      <c r="L17" s="7" t="s">
        <v>1001</v>
      </c>
    </row>
    <row r="18" spans="1:12">
      <c r="A18" s="29" t="s">
        <v>1057</v>
      </c>
      <c r="B18" s="17" t="str">
        <f>_xlfn.XLOOKUP(CHW[[#This Row],[BLDG '#]],Properties[Property],Properties[Description],"",0)</f>
        <v>JENNIE MURPHREE HALL</v>
      </c>
      <c r="C18" s="6" t="s">
        <v>1801</v>
      </c>
      <c r="D18" s="7" t="s">
        <v>1001</v>
      </c>
      <c r="E18" s="7" t="s">
        <v>88</v>
      </c>
      <c r="F18" s="7" t="s">
        <v>1004</v>
      </c>
      <c r="G18" s="7" t="s">
        <v>999</v>
      </c>
      <c r="H18" s="20" t="s">
        <v>1802</v>
      </c>
      <c r="J18" s="7" t="s">
        <v>1001</v>
      </c>
      <c r="K18" s="7" t="str">
        <f>IF(CHW[[#This Row],[NEED ALIAS? (Y/N)]]="Y",_xlfn.TEXTJOIN("",TRUE,CHW[[#This Row],[METER ID]],"_","UTL_METER","_","DAY32"),"")</f>
        <v>CW0012_UTL_METER_DAY32</v>
      </c>
      <c r="L18" s="7" t="s">
        <v>1001</v>
      </c>
    </row>
    <row r="19" spans="1:12">
      <c r="A19" s="29" t="s">
        <v>1060</v>
      </c>
      <c r="B19" s="17" t="str">
        <f>_xlfn.XLOOKUP(CHW[[#This Row],[BLDG '#]],Properties[Property],Properties[Description],"",0)</f>
        <v>REYNOLDS HALL</v>
      </c>
      <c r="C19" s="6" t="s">
        <v>1803</v>
      </c>
      <c r="D19" s="7" t="s">
        <v>1001</v>
      </c>
      <c r="E19" s="7" t="s">
        <v>90</v>
      </c>
      <c r="F19" s="7" t="s">
        <v>1004</v>
      </c>
      <c r="G19" s="7" t="s">
        <v>999</v>
      </c>
      <c r="H19" s="20" t="s">
        <v>1804</v>
      </c>
      <c r="I19" s="6"/>
      <c r="J19" s="7" t="s">
        <v>1001</v>
      </c>
      <c r="K19" s="7" t="str">
        <f>IF(CHW[[#This Row],[NEED ALIAS? (Y/N)]]="Y",_xlfn.TEXTJOIN("",TRUE,CHW[[#This Row],[METER ID]],"_","UTL_METER","_","DAY32"),"")</f>
        <v>CW0013_UTL_METER_DAY32</v>
      </c>
      <c r="L19" s="7" t="s">
        <v>1001</v>
      </c>
    </row>
    <row r="20" spans="1:12">
      <c r="A20" s="29" t="s">
        <v>1063</v>
      </c>
      <c r="B20" s="17" t="str">
        <f>_xlfn.XLOOKUP(CHW[[#This Row],[BLDG '#]],Properties[Property],Properties[Description],"",0)</f>
        <v>BRYAN HALL</v>
      </c>
      <c r="C20" s="6" t="s">
        <v>1805</v>
      </c>
      <c r="D20" s="7" t="s">
        <v>1001</v>
      </c>
      <c r="E20" s="7" t="s">
        <v>92</v>
      </c>
      <c r="F20" s="7" t="s">
        <v>1004</v>
      </c>
      <c r="G20" s="7" t="s">
        <v>999</v>
      </c>
      <c r="H20" s="20" t="s">
        <v>1806</v>
      </c>
      <c r="I20" s="65" t="s">
        <v>1807</v>
      </c>
      <c r="J20" s="7" t="s">
        <v>1001</v>
      </c>
      <c r="K20" s="7" t="str">
        <f>IF(CHW[[#This Row],[NEED ALIAS? (Y/N)]]="Y",_xlfn.TEXTJOIN("",TRUE,CHW[[#This Row],[METER ID]],"_","UTL_METER","_","DAY32"),"")</f>
        <v>CW0014_UTL_METER_DAY32</v>
      </c>
      <c r="L20" s="7" t="s">
        <v>1001</v>
      </c>
    </row>
    <row r="21" spans="1:12">
      <c r="A21" s="29" t="s">
        <v>1066</v>
      </c>
      <c r="B21" s="17" t="str">
        <f>_xlfn.XLOOKUP(CHW[[#This Row],[BLDG '#]],Properties[Property],Properties[Description],"",0)</f>
        <v>BROWARD HALL</v>
      </c>
      <c r="C21" s="6" t="s">
        <v>1808</v>
      </c>
      <c r="D21" s="7" t="s">
        <v>1001</v>
      </c>
      <c r="E21" s="7" t="s">
        <v>95</v>
      </c>
      <c r="F21" s="7" t="s">
        <v>1004</v>
      </c>
      <c r="G21" s="7" t="s">
        <v>999</v>
      </c>
      <c r="H21" s="20" t="s">
        <v>1809</v>
      </c>
      <c r="I21" s="21"/>
      <c r="J21" s="7" t="s">
        <v>1001</v>
      </c>
      <c r="K21" s="7" t="str">
        <f>IF(CHW[[#This Row],[NEED ALIAS? (Y/N)]]="Y",_xlfn.TEXTJOIN("",TRUE,CHW[[#This Row],[METER ID]],"_","UTL_METER","_","DAY32"),"")</f>
        <v>CW0015_UTL_METER_DAY32</v>
      </c>
      <c r="L21" s="7" t="s">
        <v>1001</v>
      </c>
    </row>
    <row r="22" spans="1:12">
      <c r="A22" s="29" t="s">
        <v>1069</v>
      </c>
      <c r="B22" s="17" t="str">
        <f>_xlfn.XLOOKUP(CHW[[#This Row],[BLDG '#]],Properties[Property],Properties[Description],"",0)</f>
        <v>GILCHRIST HALL</v>
      </c>
      <c r="C22" s="6" t="s">
        <v>1810</v>
      </c>
      <c r="D22" s="7" t="s">
        <v>1001</v>
      </c>
      <c r="E22" s="7" t="s">
        <v>97</v>
      </c>
      <c r="F22" s="7" t="s">
        <v>1004</v>
      </c>
      <c r="G22" s="7" t="s">
        <v>999</v>
      </c>
      <c r="H22" s="20" t="s">
        <v>1811</v>
      </c>
      <c r="I22" s="21"/>
      <c r="J22" s="7" t="s">
        <v>1001</v>
      </c>
      <c r="K22" s="7" t="str">
        <f>IF(CHW[[#This Row],[NEED ALIAS? (Y/N)]]="Y",_xlfn.TEXTJOIN("",TRUE,CHW[[#This Row],[METER ID]],"_","UTL_METER","_","DAY32"),"")</f>
        <v>CW0016_UTL_METER_DAY32</v>
      </c>
      <c r="L22" s="7" t="s">
        <v>1001</v>
      </c>
    </row>
    <row r="23" spans="1:12">
      <c r="A23" s="29" t="s">
        <v>1072</v>
      </c>
      <c r="B23" s="17" t="str">
        <f>_xlfn.XLOOKUP(CHW[[#This Row],[BLDG '#]],Properties[Property],Properties[Description],"",0)</f>
        <v>JOHNSTON BUILDING</v>
      </c>
      <c r="C23" s="6" t="s">
        <v>1812</v>
      </c>
      <c r="D23" s="7" t="s">
        <v>1001</v>
      </c>
      <c r="E23" s="7" t="s">
        <v>99</v>
      </c>
      <c r="F23" s="7" t="s">
        <v>1013</v>
      </c>
      <c r="G23" s="7" t="s">
        <v>999</v>
      </c>
      <c r="H23" s="20" t="s">
        <v>1813</v>
      </c>
      <c r="I23" s="21"/>
      <c r="J23" s="7" t="s">
        <v>1001</v>
      </c>
      <c r="K23" s="7" t="str">
        <f>IF(CHW[[#This Row],[NEED ALIAS? (Y/N)]]="Y",_xlfn.TEXTJOIN("",TRUE,CHW[[#This Row],[METER ID]],"_","UTL_METER","_","DAY32"),"")</f>
        <v>CW0017A_UTL_METER_DAY32</v>
      </c>
      <c r="L23" s="7" t="s">
        <v>1001</v>
      </c>
    </row>
    <row r="24" spans="1:12">
      <c r="A24" s="29" t="s">
        <v>1072</v>
      </c>
      <c r="B24" s="17" t="str">
        <f>_xlfn.XLOOKUP(CHW[[#This Row],[BLDG '#]],Properties[Property],Properties[Description],"",0)</f>
        <v>JOHNSTON BUILDING</v>
      </c>
      <c r="C24" s="6" t="s">
        <v>1814</v>
      </c>
      <c r="D24" s="7" t="s">
        <v>997</v>
      </c>
      <c r="E24" s="7" t="s">
        <v>101</v>
      </c>
      <c r="F24" s="7" t="s">
        <v>1597</v>
      </c>
      <c r="G24" s="7" t="s">
        <v>1220</v>
      </c>
      <c r="H24" s="20" t="s">
        <v>1815</v>
      </c>
      <c r="J24" s="7" t="s">
        <v>997</v>
      </c>
      <c r="K24" s="7" t="str">
        <f>IF(CHW[[#This Row],[NEED ALIAS? (Y/N)]]="Y",_xlfn.TEXTJOIN("",TRUE,CHW[[#This Row],[METER ID]],"_","UTL_METER","_","DAY32"),"")</f>
        <v/>
      </c>
      <c r="L24" s="7"/>
    </row>
    <row r="25" spans="1:12">
      <c r="A25" s="29" t="s">
        <v>1072</v>
      </c>
      <c r="B25" s="17" t="str">
        <f>_xlfn.XLOOKUP(CHW[[#This Row],[BLDG '#]],Properties[Property],Properties[Description],"",0)</f>
        <v>JOHNSTON BUILDING</v>
      </c>
      <c r="C25" s="6" t="s">
        <v>1816</v>
      </c>
      <c r="D25" s="7" t="s">
        <v>1001</v>
      </c>
      <c r="E25" s="7" t="s">
        <v>103</v>
      </c>
      <c r="F25" s="7" t="s">
        <v>16</v>
      </c>
      <c r="G25" s="7" t="s">
        <v>999</v>
      </c>
      <c r="H25" s="20" t="s">
        <v>1817</v>
      </c>
      <c r="J25" s="7" t="s">
        <v>997</v>
      </c>
      <c r="K25" s="7" t="str">
        <f>IF(CHW[[#This Row],[NEED ALIAS? (Y/N)]]="Y",_xlfn.TEXTJOIN("",TRUE,CHW[[#This Row],[METER ID]],"_","UTL_METER","_","DAY32"),"")</f>
        <v/>
      </c>
      <c r="L25" s="7"/>
    </row>
    <row r="26" spans="1:12">
      <c r="A26" s="29" t="s">
        <v>1072</v>
      </c>
      <c r="B26" s="17" t="str">
        <f>_xlfn.XLOOKUP(CHW[[#This Row],[BLDG '#]],Properties[Property],Properties[Description],"",0)</f>
        <v>JOHNSTON BUILDING</v>
      </c>
      <c r="C26" s="6" t="s">
        <v>1601</v>
      </c>
      <c r="D26" s="7" t="s">
        <v>1001</v>
      </c>
      <c r="E26" s="7" t="s">
        <v>105</v>
      </c>
      <c r="F26" s="7" t="s">
        <v>1004</v>
      </c>
      <c r="G26" s="7" t="s">
        <v>999</v>
      </c>
      <c r="H26" s="20" t="s">
        <v>1818</v>
      </c>
      <c r="J26" s="7" t="s">
        <v>1001</v>
      </c>
      <c r="K26" s="7" t="str">
        <f>IF(CHW[[#This Row],[NEED ALIAS? (Y/N)]]="Y",_xlfn.TEXTJOIN("",TRUE,CHW[[#This Row],[METER ID]],"_","UTL_METER","_","DAY32"),"")</f>
        <v>CW0017D_UTL_METER_DAY32</v>
      </c>
      <c r="L26" s="7" t="s">
        <v>1001</v>
      </c>
    </row>
    <row r="27" spans="1:12">
      <c r="A27" s="29" t="s">
        <v>1082</v>
      </c>
      <c r="B27" s="17" t="str">
        <f>_xlfn.XLOOKUP(CHW[[#This Row],[BLDG '#]],Properties[Property],Properties[Description],"",0)</f>
        <v>SHORES BUILDING</v>
      </c>
      <c r="C27" s="6" t="s">
        <v>1819</v>
      </c>
      <c r="D27" s="7" t="s">
        <v>1001</v>
      </c>
      <c r="E27" s="7" t="s">
        <v>107</v>
      </c>
      <c r="F27" s="7" t="s">
        <v>1004</v>
      </c>
      <c r="G27" s="7" t="s">
        <v>999</v>
      </c>
      <c r="H27" s="20" t="s">
        <v>1820</v>
      </c>
      <c r="J27" s="7" t="s">
        <v>1001</v>
      </c>
      <c r="K27" s="7" t="str">
        <f>IF(CHW[[#This Row],[NEED ALIAS? (Y/N)]]="Y",_xlfn.TEXTJOIN("",TRUE,CHW[[#This Row],[METER ID]],"_","UTL_METER","_","DAY32"),"")</f>
        <v>CW0019_UTL_METER_DAY32</v>
      </c>
      <c r="L27" s="7" t="s">
        <v>1001</v>
      </c>
    </row>
    <row r="28" spans="1:12">
      <c r="A28" s="29" t="s">
        <v>1085</v>
      </c>
      <c r="B28" s="17" t="str">
        <f>_xlfn.XLOOKUP(CHW[[#This Row],[BLDG '#]],Properties[Property],Properties[Description],"",0)</f>
        <v>DIRAC SCIENCE LIBRARY</v>
      </c>
      <c r="C28" s="6" t="s">
        <v>1821</v>
      </c>
      <c r="D28" s="7" t="s">
        <v>1001</v>
      </c>
      <c r="E28" s="7" t="s">
        <v>109</v>
      </c>
      <c r="F28" s="7" t="s">
        <v>1004</v>
      </c>
      <c r="G28" s="7" t="s">
        <v>999</v>
      </c>
      <c r="H28" s="20" t="s">
        <v>1822</v>
      </c>
      <c r="I28" s="21"/>
      <c r="J28" s="7" t="s">
        <v>1001</v>
      </c>
      <c r="K28" s="7" t="str">
        <f>IF(CHW[[#This Row],[NEED ALIAS? (Y/N)]]="Y",_xlfn.TEXTJOIN("",TRUE,CHW[[#This Row],[METER ID]],"_","UTL_METER","_","DAY32"),"")</f>
        <v>CW0020_UTL_METER_DAY32</v>
      </c>
      <c r="L28" s="7" t="s">
        <v>1001</v>
      </c>
    </row>
    <row r="29" spans="1:12">
      <c r="A29" s="29" t="s">
        <v>1095</v>
      </c>
      <c r="B29" s="17" t="str">
        <f>_xlfn.XLOOKUP(CHW[[#This Row],[BLDG '#]],Properties[Property],Properties[Description],"",0)</f>
        <v>ROVETTA BUILDING A</v>
      </c>
      <c r="C29" s="6" t="s">
        <v>1823</v>
      </c>
      <c r="D29" s="7" t="s">
        <v>1001</v>
      </c>
      <c r="E29" s="7" t="s">
        <v>111</v>
      </c>
      <c r="F29" s="7" t="s">
        <v>1004</v>
      </c>
      <c r="G29" s="7" t="s">
        <v>999</v>
      </c>
      <c r="H29" s="20" t="s">
        <v>1824</v>
      </c>
      <c r="J29" s="7" t="s">
        <v>1001</v>
      </c>
      <c r="K29" s="7" t="str">
        <f>IF(CHW[[#This Row],[NEED ALIAS? (Y/N)]]="Y",_xlfn.TEXTJOIN("",TRUE,CHW[[#This Row],[METER ID]],"_","UTL_METER","_","DAY32"),"")</f>
        <v>CW0023_UTL_METER_DAY32</v>
      </c>
      <c r="L29" s="7" t="s">
        <v>1001</v>
      </c>
    </row>
    <row r="30" spans="1:12">
      <c r="A30" s="29" t="s">
        <v>1098</v>
      </c>
      <c r="B30" s="17" t="str">
        <f>_xlfn.XLOOKUP(CHW[[#This Row],[BLDG '#]],Properties[Property],Properties[Description],"",0)</f>
        <v>MONTGOMERY</v>
      </c>
      <c r="C30" s="6" t="s">
        <v>1825</v>
      </c>
      <c r="D30" s="7" t="s">
        <v>1001</v>
      </c>
      <c r="E30" s="7" t="s">
        <v>113</v>
      </c>
      <c r="F30" s="7" t="s">
        <v>1004</v>
      </c>
      <c r="G30" s="7" t="s">
        <v>999</v>
      </c>
      <c r="H30" s="20" t="s">
        <v>1826</v>
      </c>
      <c r="I30" s="21"/>
      <c r="J30" s="7" t="s">
        <v>1001</v>
      </c>
      <c r="K30" s="7" t="str">
        <f>IF(CHW[[#This Row],[NEED ALIAS? (Y/N)]]="Y",_xlfn.TEXTJOIN("",TRUE,CHW[[#This Row],[METER ID]],"_","UTL_METER","_","DAY32"),"")</f>
        <v>CW0025_UTL_METER_DAY32</v>
      </c>
      <c r="L30" s="7" t="s">
        <v>1001</v>
      </c>
    </row>
    <row r="31" spans="1:12">
      <c r="A31" s="29" t="s">
        <v>1101</v>
      </c>
      <c r="B31" s="17" t="str">
        <f>_xlfn.XLOOKUP(CHW[[#This Row],[BLDG '#]],Properties[Property],Properties[Description],"",0)</f>
        <v>LEACH CENTER</v>
      </c>
      <c r="C31" s="6" t="s">
        <v>1827</v>
      </c>
      <c r="D31" s="7" t="s">
        <v>1001</v>
      </c>
      <c r="E31" s="7" t="s">
        <v>115</v>
      </c>
      <c r="F31" s="7" t="s">
        <v>1004</v>
      </c>
      <c r="G31" s="7" t="s">
        <v>999</v>
      </c>
      <c r="H31" s="20" t="s">
        <v>1828</v>
      </c>
      <c r="I31" s="21"/>
      <c r="J31" s="7" t="s">
        <v>1001</v>
      </c>
      <c r="K31" s="7" t="str">
        <f>IF(CHW[[#This Row],[NEED ALIAS? (Y/N)]]="Y",_xlfn.TEXTJOIN("",TRUE,CHW[[#This Row],[METER ID]],"_","UTL_METER","_","DAY32"),"")</f>
        <v>CW0026_UTL_METER_DAY32</v>
      </c>
      <c r="L31" s="7" t="s">
        <v>1001</v>
      </c>
    </row>
    <row r="32" spans="1:12">
      <c r="A32" s="29" t="s">
        <v>1104</v>
      </c>
      <c r="B32" s="17" t="str">
        <f>_xlfn.XLOOKUP(CHW[[#This Row],[BLDG '#]],Properties[Property],Properties[Description],"",0)</f>
        <v>THAGARD BUILDING</v>
      </c>
      <c r="C32" s="6" t="s">
        <v>1829</v>
      </c>
      <c r="D32" s="7" t="s">
        <v>1001</v>
      </c>
      <c r="E32" s="7" t="s">
        <v>117</v>
      </c>
      <c r="F32" s="7" t="s">
        <v>1004</v>
      </c>
      <c r="G32" s="7" t="s">
        <v>999</v>
      </c>
      <c r="H32" s="20" t="s">
        <v>1830</v>
      </c>
      <c r="J32" s="7" t="s">
        <v>1001</v>
      </c>
      <c r="K32" s="7" t="str">
        <f>IF(CHW[[#This Row],[NEED ALIAS? (Y/N)]]="Y",_xlfn.TEXTJOIN("",TRUE,CHW[[#This Row],[METER ID]],"_","UTL_METER","_","DAY32"),"")</f>
        <v>CW0028_UTL_METER_DAY32</v>
      </c>
      <c r="L32" s="7" t="s">
        <v>1001</v>
      </c>
    </row>
    <row r="33" spans="1:12" ht="42.75">
      <c r="A33" s="29" t="s">
        <v>1545</v>
      </c>
      <c r="B33" s="17" t="str">
        <f>_xlfn.XLOOKUP(CHW[[#This Row],[BLDG '#]],Properties[Property],Properties[Description],"",0)</f>
        <v>CENTRAL UTILITIES PLANT</v>
      </c>
      <c r="C33" s="6" t="s">
        <v>1831</v>
      </c>
      <c r="D33" s="7" t="s">
        <v>1001</v>
      </c>
      <c r="E33" s="7" t="s">
        <v>119</v>
      </c>
      <c r="F33" s="7" t="s">
        <v>1004</v>
      </c>
      <c r="G33" s="7" t="s">
        <v>1832</v>
      </c>
      <c r="H33" s="20" t="s">
        <v>1833</v>
      </c>
      <c r="I33" s="30" t="s">
        <v>1834</v>
      </c>
      <c r="J33" s="7" t="s">
        <v>1001</v>
      </c>
      <c r="K33" s="7" t="str">
        <f>IF(CHW[[#This Row],[NEED ALIAS? (Y/N)]]="Y",_xlfn.TEXTJOIN("",TRUE,CHW[[#This Row],[METER ID]],"_","UTL_METER","_","DAY32"),"")</f>
        <v>CW0030_UTL_METER_DAY32</v>
      </c>
      <c r="L33" s="7" t="s">
        <v>997</v>
      </c>
    </row>
    <row r="34" spans="1:12">
      <c r="A34" s="29" t="s">
        <v>1110</v>
      </c>
      <c r="B34" s="17" t="str">
        <f>_xlfn.XLOOKUP(CHW[[#This Row],[BLDG '#]],Properties[Property],Properties[Description],"",0)</f>
        <v>HOFFMAN TEACHING LAB</v>
      </c>
      <c r="C34" s="6" t="s">
        <v>1835</v>
      </c>
      <c r="D34" s="7" t="s">
        <v>997</v>
      </c>
      <c r="E34" s="7" t="s">
        <v>121</v>
      </c>
      <c r="F34" s="7" t="s">
        <v>1597</v>
      </c>
      <c r="G34" s="7" t="s">
        <v>999</v>
      </c>
      <c r="H34" s="20" t="s">
        <v>1836</v>
      </c>
      <c r="J34" s="7" t="s">
        <v>1001</v>
      </c>
      <c r="K34" s="7" t="str">
        <f>IF(CHW[[#This Row],[NEED ALIAS? (Y/N)]]="Y",_xlfn.TEXTJOIN("",TRUE,CHW[[#This Row],[METER ID]],"_","UTL_METER","_","DAY32"),"")</f>
        <v>CW0035_UTL_METER_DAY32</v>
      </c>
      <c r="L34" s="7" t="s">
        <v>1001</v>
      </c>
    </row>
    <row r="35" spans="1:12">
      <c r="A35" s="29" t="s">
        <v>1110</v>
      </c>
      <c r="B35" s="17" t="str">
        <f>_xlfn.XLOOKUP(CHW[[#This Row],[BLDG '#]],Properties[Property],Properties[Description],"",0)</f>
        <v>HOFFMAN TEACHING LAB</v>
      </c>
      <c r="C35" s="6" t="s">
        <v>1837</v>
      </c>
      <c r="D35" s="7" t="s">
        <v>1001</v>
      </c>
      <c r="E35" s="7" t="s">
        <v>123</v>
      </c>
      <c r="F35" s="7" t="s">
        <v>16</v>
      </c>
      <c r="G35" s="7" t="s">
        <v>1838</v>
      </c>
      <c r="H35" s="20" t="s">
        <v>1839</v>
      </c>
      <c r="J35" s="7" t="s">
        <v>997</v>
      </c>
      <c r="K35" s="7" t="str">
        <f>IF(CHW[[#This Row],[NEED ALIAS? (Y/N)]]="Y",_xlfn.TEXTJOIN("",TRUE,CHW[[#This Row],[METER ID]],"_","UTL_METER","_","DAY32"),"")</f>
        <v/>
      </c>
      <c r="L35" s="7"/>
    </row>
    <row r="36" spans="1:12">
      <c r="A36" s="29" t="s">
        <v>1113</v>
      </c>
      <c r="B36" s="17" t="str">
        <f>_xlfn.XLOOKUP(CHW[[#This Row],[BLDG '#]],Properties[Property],Properties[Description],"",0)</f>
        <v>ROGERS BUILDING (OSB)</v>
      </c>
      <c r="C36" s="6" t="s">
        <v>1840</v>
      </c>
      <c r="D36" s="7" t="s">
        <v>1001</v>
      </c>
      <c r="E36" s="7" t="s">
        <v>125</v>
      </c>
      <c r="F36" s="7" t="s">
        <v>1013</v>
      </c>
      <c r="G36" s="7" t="s">
        <v>999</v>
      </c>
      <c r="H36" s="20" t="s">
        <v>1841</v>
      </c>
      <c r="J36" s="7" t="s">
        <v>1001</v>
      </c>
      <c r="K36" s="7" t="str">
        <f>IF(CHW[[#This Row],[NEED ALIAS? (Y/N)]]="Y",_xlfn.TEXTJOIN("",TRUE,CHW[[#This Row],[METER ID]],"_","UTL_METER","_","DAY32"),"")</f>
        <v>CW0036_UTL_METER_DAY32</v>
      </c>
      <c r="L36" s="7" t="s">
        <v>1001</v>
      </c>
    </row>
    <row r="37" spans="1:12">
      <c r="A37" s="29" t="s">
        <v>1116</v>
      </c>
      <c r="B37" s="17" t="str">
        <f>_xlfn.XLOOKUP(CHW[[#This Row],[BLDG '#]],Properties[Property],Properties[Description],"",0)</f>
        <v>FISHER LECTURE HALL</v>
      </c>
      <c r="C37" s="6" t="s">
        <v>1117</v>
      </c>
      <c r="D37" s="7" t="s">
        <v>1001</v>
      </c>
      <c r="E37" s="7" t="s">
        <v>127</v>
      </c>
      <c r="F37" s="7" t="s">
        <v>1013</v>
      </c>
      <c r="G37" s="7" t="s">
        <v>999</v>
      </c>
      <c r="H37" s="20" t="s">
        <v>1842</v>
      </c>
      <c r="J37" s="7" t="s">
        <v>1001</v>
      </c>
      <c r="K37" s="7" t="str">
        <f>IF(CHW[[#This Row],[NEED ALIAS? (Y/N)]]="Y",_xlfn.TEXTJOIN("",TRUE,CHW[[#This Row],[METER ID]],"_","UTL_METER","_","DAY32"),"")</f>
        <v>CW0037_UTL_METER_DAY32</v>
      </c>
      <c r="L37" s="7" t="s">
        <v>1001</v>
      </c>
    </row>
    <row r="38" spans="1:12">
      <c r="A38" s="29" t="s">
        <v>1119</v>
      </c>
      <c r="B38" s="17" t="str">
        <f>_xlfn.XLOOKUP(CHW[[#This Row],[BLDG '#]],Properties[Property],Properties[Description],"",0)</f>
        <v>DITTMER CHEMISTRY LAB</v>
      </c>
      <c r="C38" s="6" t="s">
        <v>1843</v>
      </c>
      <c r="D38" s="7" t="s">
        <v>1001</v>
      </c>
      <c r="E38" s="7" t="s">
        <v>129</v>
      </c>
      <c r="F38" s="7" t="s">
        <v>1004</v>
      </c>
      <c r="G38" s="7" t="s">
        <v>999</v>
      </c>
      <c r="H38" s="20" t="s">
        <v>1844</v>
      </c>
      <c r="J38" s="7" t="s">
        <v>1001</v>
      </c>
      <c r="K38" s="7" t="str">
        <f>IF(CHW[[#This Row],[NEED ALIAS? (Y/N)]]="Y",_xlfn.TEXTJOIN("",TRUE,CHW[[#This Row],[METER ID]],"_","UTL_METER","_","DAY32"),"")</f>
        <v>CW0038_UTL_METER_DAY32</v>
      </c>
      <c r="L38" s="7" t="s">
        <v>1001</v>
      </c>
    </row>
    <row r="39" spans="1:12">
      <c r="A39" s="29" t="s">
        <v>1124</v>
      </c>
      <c r="B39" s="17" t="str">
        <f>_xlfn.XLOOKUP(CHW[[#This Row],[BLDG '#]],Properties[Property],Properties[Description],"",0)</f>
        <v>BIOLOGY UNIT I</v>
      </c>
      <c r="C39" s="6" t="s">
        <v>1845</v>
      </c>
      <c r="D39" s="7" t="s">
        <v>1001</v>
      </c>
      <c r="E39" s="7" t="s">
        <v>131</v>
      </c>
      <c r="F39" s="7" t="s">
        <v>1004</v>
      </c>
      <c r="G39" s="7" t="s">
        <v>999</v>
      </c>
      <c r="H39" s="20" t="s">
        <v>1846</v>
      </c>
      <c r="I39" s="21"/>
      <c r="J39" s="7" t="s">
        <v>1001</v>
      </c>
      <c r="K39" s="7" t="str">
        <f>IF(CHW[[#This Row],[NEED ALIAS? (Y/N)]]="Y",_xlfn.TEXTJOIN("",TRUE,CHW[[#This Row],[METER ID]],"_","UTL_METER","_","DAY32"),"")</f>
        <v>CW0039_UTL_METER_DAY32</v>
      </c>
      <c r="L39" s="7" t="s">
        <v>1001</v>
      </c>
    </row>
    <row r="40" spans="1:12">
      <c r="A40" s="29" t="s">
        <v>1127</v>
      </c>
      <c r="B40" s="17" t="str">
        <f>_xlfn.XLOOKUP(CHW[[#This Row],[BLDG '#]],Properties[Property],Properties[Description],"",0)</f>
        <v>DUXBURY HALL</v>
      </c>
      <c r="C40" s="6" t="s">
        <v>1847</v>
      </c>
      <c r="D40" s="7" t="s">
        <v>1001</v>
      </c>
      <c r="E40" s="7" t="s">
        <v>133</v>
      </c>
      <c r="F40" s="7" t="s">
        <v>1004</v>
      </c>
      <c r="G40" s="7" t="s">
        <v>999</v>
      </c>
      <c r="H40" s="20" t="s">
        <v>1848</v>
      </c>
      <c r="J40" s="7" t="s">
        <v>1001</v>
      </c>
      <c r="K40" s="7" t="str">
        <f>IF(CHW[[#This Row],[NEED ALIAS? (Y/N)]]="Y",_xlfn.TEXTJOIN("",TRUE,CHW[[#This Row],[METER ID]],"_","UTL_METER","_","DAY32"),"")</f>
        <v>CW0040_UTL_METER_DAY32</v>
      </c>
      <c r="L40" s="7" t="s">
        <v>1001</v>
      </c>
    </row>
    <row r="41" spans="1:12">
      <c r="A41" s="29" t="s">
        <v>1130</v>
      </c>
      <c r="B41" s="17" t="str">
        <f>_xlfn.XLOOKUP(CHW[[#This Row],[BLDG '#]],Properties[Property],Properties[Description],"",0)</f>
        <v>KEEN BUILDING</v>
      </c>
      <c r="C41" s="6" t="s">
        <v>1849</v>
      </c>
      <c r="D41" s="7" t="s">
        <v>1001</v>
      </c>
      <c r="E41" s="7" t="s">
        <v>135</v>
      </c>
      <c r="F41" s="7" t="s">
        <v>1004</v>
      </c>
      <c r="G41" s="7" t="s">
        <v>999</v>
      </c>
      <c r="H41" s="20" t="s">
        <v>1850</v>
      </c>
      <c r="J41" s="7" t="s">
        <v>1001</v>
      </c>
      <c r="K41" s="7" t="str">
        <f>IF(CHW[[#This Row],[NEED ALIAS? (Y/N)]]="Y",_xlfn.TEXTJOIN("",TRUE,CHW[[#This Row],[METER ID]],"_","UTL_METER","_","DAY32"),"")</f>
        <v>CW0041_UTL_METER_DAY32</v>
      </c>
      <c r="L41" s="7" t="s">
        <v>1001</v>
      </c>
    </row>
    <row r="42" spans="1:12">
      <c r="A42" s="29" t="s">
        <v>1133</v>
      </c>
      <c r="B42" s="17" t="str">
        <f>_xlfn.XLOOKUP(CHW[[#This Row],[BLDG '#]],Properties[Property],Properties[Description],"",0)</f>
        <v>COLLINS RESEARCH BUILDING</v>
      </c>
      <c r="C42" s="6" t="s">
        <v>1851</v>
      </c>
      <c r="D42" s="7" t="s">
        <v>1001</v>
      </c>
      <c r="E42" s="7" t="s">
        <v>137</v>
      </c>
      <c r="F42" s="7" t="s">
        <v>1004</v>
      </c>
      <c r="G42" s="7" t="s">
        <v>999</v>
      </c>
      <c r="H42" s="20" t="s">
        <v>1852</v>
      </c>
      <c r="I42" s="7"/>
      <c r="J42" s="7" t="s">
        <v>1001</v>
      </c>
      <c r="K42" s="7" t="str">
        <f>IF(CHW[[#This Row],[NEED ALIAS? (Y/N)]]="Y",_xlfn.TEXTJOIN("",TRUE,CHW[[#This Row],[METER ID]],"_","UTL_METER","_","DAY32"),"")</f>
        <v>CW0042_UTL_METER_DAY32</v>
      </c>
      <c r="L42" s="7" t="s">
        <v>1001</v>
      </c>
    </row>
    <row r="43" spans="1:12">
      <c r="A43" s="29" t="s">
        <v>1138</v>
      </c>
      <c r="B43" s="17" t="str">
        <f>_xlfn.XLOOKUP(CHW[[#This Row],[BLDG '#]],Properties[Property],Properties[Description],"",0)</f>
        <v>ROGERS HALL</v>
      </c>
      <c r="C43" s="6" t="s">
        <v>1853</v>
      </c>
      <c r="D43" s="7" t="s">
        <v>1001</v>
      </c>
      <c r="E43" s="7" t="s">
        <v>139</v>
      </c>
      <c r="F43" s="7" t="s">
        <v>1004</v>
      </c>
      <c r="G43" s="7" t="s">
        <v>999</v>
      </c>
      <c r="H43" s="20" t="s">
        <v>1854</v>
      </c>
      <c r="J43" s="7" t="s">
        <v>1001</v>
      </c>
      <c r="K43" s="7" t="str">
        <f>IF(CHW[[#This Row],[NEED ALIAS? (Y/N)]]="Y",_xlfn.TEXTJOIN("",TRUE,CHW[[#This Row],[METER ID]],"_","UTL_METER","_","DAY32"),"")</f>
        <v>CW0044_UTL_METER_DAY32</v>
      </c>
      <c r="L43" s="7" t="s">
        <v>1001</v>
      </c>
    </row>
    <row r="44" spans="1:12">
      <c r="A44" s="29" t="s">
        <v>1141</v>
      </c>
      <c r="B44" s="17" t="str">
        <f>_xlfn.XLOOKUP(CHW[[#This Row],[BLDG '#]],Properties[Property],Properties[Description],"",0)</f>
        <v>RICHARDS BUILDING</v>
      </c>
      <c r="C44" s="6" t="s">
        <v>1855</v>
      </c>
      <c r="D44" s="7" t="s">
        <v>1001</v>
      </c>
      <c r="E44" s="7" t="s">
        <v>141</v>
      </c>
      <c r="F44" s="7" t="s">
        <v>1004</v>
      </c>
      <c r="G44" s="7" t="s">
        <v>999</v>
      </c>
      <c r="H44" s="20" t="s">
        <v>1856</v>
      </c>
      <c r="J44" s="7" t="s">
        <v>1001</v>
      </c>
      <c r="K44" s="7" t="str">
        <f>IF(CHW[[#This Row],[NEED ALIAS? (Y/N)]]="Y",_xlfn.TEXTJOIN("",TRUE,CHW[[#This Row],[METER ID]],"_","UTL_METER","_","DAY32"),"")</f>
        <v>CW0045_UTL_METER_DAY32</v>
      </c>
      <c r="L44" s="7" t="s">
        <v>1001</v>
      </c>
    </row>
    <row r="45" spans="1:12">
      <c r="A45" s="29" t="s">
        <v>1144</v>
      </c>
      <c r="B45" s="17" t="str">
        <f>_xlfn.XLOOKUP(CHW[[#This Row],[BLDG '#]],Properties[Property],Properties[Description],"",0)</f>
        <v>SALLEY HALL</v>
      </c>
      <c r="C45" s="6" t="s">
        <v>1857</v>
      </c>
      <c r="D45" s="7" t="s">
        <v>1001</v>
      </c>
      <c r="E45" s="7" t="s">
        <v>143</v>
      </c>
      <c r="F45" s="7" t="s">
        <v>1004</v>
      </c>
      <c r="G45" s="7" t="s">
        <v>999</v>
      </c>
      <c r="H45" s="20" t="s">
        <v>1858</v>
      </c>
      <c r="J45" s="7" t="s">
        <v>1001</v>
      </c>
      <c r="K45" s="7" t="str">
        <f>IF(CHW[[#This Row],[NEED ALIAS? (Y/N)]]="Y",_xlfn.TEXTJOIN("",TRUE,CHW[[#This Row],[METER ID]],"_","UTL_METER","_","DAY32"),"")</f>
        <v>CW0046_UTL_METER_DAY32</v>
      </c>
      <c r="L45" s="7" t="s">
        <v>1001</v>
      </c>
    </row>
    <row r="46" spans="1:12">
      <c r="A46" s="29" t="s">
        <v>1150</v>
      </c>
      <c r="B46" s="17" t="str">
        <f>_xlfn.XLOOKUP(CHW[[#This Row],[BLDG '#]],Properties[Property],Properties[Description],"",0)</f>
        <v>STONE BUILDING</v>
      </c>
      <c r="C46" s="6" t="s">
        <v>1859</v>
      </c>
      <c r="D46" s="7" t="s">
        <v>1001</v>
      </c>
      <c r="E46" s="7" t="s">
        <v>145</v>
      </c>
      <c r="F46" s="7" t="s">
        <v>1004</v>
      </c>
      <c r="G46" s="7" t="s">
        <v>999</v>
      </c>
      <c r="H46" s="20" t="s">
        <v>1860</v>
      </c>
      <c r="J46" s="7" t="s">
        <v>1001</v>
      </c>
      <c r="K46" s="7" t="str">
        <f>IF(CHW[[#This Row],[NEED ALIAS? (Y/N)]]="Y",_xlfn.TEXTJOIN("",TRUE,CHW[[#This Row],[METER ID]],"_","UTL_METER","_","DAY32"),"")</f>
        <v>CW0050_UTL_METER_DAY32</v>
      </c>
      <c r="L46" s="7" t="s">
        <v>1001</v>
      </c>
    </row>
    <row r="47" spans="1:12">
      <c r="A47" s="29" t="s">
        <v>1153</v>
      </c>
      <c r="B47" s="17" t="str">
        <f>_xlfn.XLOOKUP(CHW[[#This Row],[BLDG '#]],Properties[Property],Properties[Description],"",0)</f>
        <v>ROVETTA BUILDING B</v>
      </c>
      <c r="C47" s="6" t="s">
        <v>1861</v>
      </c>
      <c r="D47" s="7" t="s">
        <v>1001</v>
      </c>
      <c r="E47" s="7" t="s">
        <v>147</v>
      </c>
      <c r="F47" s="7" t="s">
        <v>1004</v>
      </c>
      <c r="G47" s="7" t="s">
        <v>999</v>
      </c>
      <c r="H47" s="20" t="s">
        <v>1862</v>
      </c>
      <c r="J47" s="7" t="s">
        <v>1001</v>
      </c>
      <c r="K47" s="7" t="str">
        <f>IF(CHW[[#This Row],[NEED ALIAS? (Y/N)]]="Y",_xlfn.TEXTJOIN("",TRUE,CHW[[#This Row],[METER ID]],"_","UTL_METER","_","DAY32"),"")</f>
        <v>CW0052_UTL_METER_DAY32</v>
      </c>
      <c r="L47" s="7" t="s">
        <v>1001</v>
      </c>
    </row>
    <row r="48" spans="1:12">
      <c r="A48" s="29" t="s">
        <v>1156</v>
      </c>
      <c r="B48" s="17" t="str">
        <f>_xlfn.XLOOKUP(CHW[[#This Row],[BLDG '#]],Properties[Property],Properties[Description],"",0)</f>
        <v>HOUSEWRIGHT MUSIC BUILDING</v>
      </c>
      <c r="C48" s="6" t="s">
        <v>1863</v>
      </c>
      <c r="D48" s="7" t="s">
        <v>1001</v>
      </c>
      <c r="E48" s="7" t="s">
        <v>149</v>
      </c>
      <c r="F48" s="7" t="s">
        <v>1004</v>
      </c>
      <c r="G48" s="7" t="s">
        <v>999</v>
      </c>
      <c r="H48" s="20" t="s">
        <v>1864</v>
      </c>
      <c r="J48" s="7" t="s">
        <v>1001</v>
      </c>
      <c r="K48" s="7" t="str">
        <f>IF(CHW[[#This Row],[NEED ALIAS? (Y/N)]]="Y",_xlfn.TEXTJOIN("",TRUE,CHW[[#This Row],[METER ID]],"_","UTL_METER","_","DAY32"),"")</f>
        <v>CW0054_UTL_METER_DAY32</v>
      </c>
      <c r="L48" s="7" t="s">
        <v>1001</v>
      </c>
    </row>
    <row r="49" spans="1:12">
      <c r="A49" s="29" t="s">
        <v>1159</v>
      </c>
      <c r="B49" s="17" t="str">
        <f>_xlfn.XLOOKUP(CHW[[#This Row],[BLDG '#]],Properties[Property],Properties[Description],"",0)</f>
        <v>CAROTHERS HALL</v>
      </c>
      <c r="C49" s="6" t="s">
        <v>1865</v>
      </c>
      <c r="D49" s="7" t="s">
        <v>1001</v>
      </c>
      <c r="E49" s="7" t="s">
        <v>151</v>
      </c>
      <c r="F49" s="7" t="s">
        <v>1004</v>
      </c>
      <c r="G49" s="7" t="s">
        <v>999</v>
      </c>
      <c r="H49" s="20" t="s">
        <v>1866</v>
      </c>
      <c r="J49" s="7" t="s">
        <v>1001</v>
      </c>
      <c r="K49" s="7" t="str">
        <f>IF(CHW[[#This Row],[NEED ALIAS? (Y/N)]]="Y",_xlfn.TEXTJOIN("",TRUE,CHW[[#This Row],[METER ID]],"_","UTL_METER","_","DAY32"),"")</f>
        <v>CW0055_UTL_METER_DAY32</v>
      </c>
      <c r="L49" s="7" t="s">
        <v>1001</v>
      </c>
    </row>
    <row r="50" spans="1:12">
      <c r="A50" s="29" t="s">
        <v>1162</v>
      </c>
      <c r="B50" s="17" t="str">
        <f>_xlfn.XLOOKUP(CHW[[#This Row],[BLDG '#]],Properties[Property],Properties[Description],"",0)</f>
        <v>PEPPER BUILDING</v>
      </c>
      <c r="C50" s="6" t="s">
        <v>1867</v>
      </c>
      <c r="D50" s="7" t="s">
        <v>1001</v>
      </c>
      <c r="E50" s="7" t="s">
        <v>153</v>
      </c>
      <c r="F50" s="7" t="s">
        <v>1004</v>
      </c>
      <c r="G50" s="7" t="s">
        <v>999</v>
      </c>
      <c r="H50" s="20" t="s">
        <v>1868</v>
      </c>
      <c r="I50" s="65"/>
      <c r="J50" s="7" t="s">
        <v>1001</v>
      </c>
      <c r="K50" s="7" t="str">
        <f>IF(CHW[[#This Row],[NEED ALIAS? (Y/N)]]="Y",_xlfn.TEXTJOIN("",TRUE,CHW[[#This Row],[METER ID]],"_","UTL_METER","_","DAY32"),"")</f>
        <v>CW0057_UTL_METER_DAY32</v>
      </c>
      <c r="L50" s="7" t="s">
        <v>1001</v>
      </c>
    </row>
    <row r="51" spans="1:12">
      <c r="A51" s="29" t="s">
        <v>1165</v>
      </c>
      <c r="B51" s="17" t="str">
        <f>_xlfn.XLOOKUP(CHW[[#This Row],[BLDG '#]],Properties[Property],Properties[Description],"",0)</f>
        <v>PARKING GARAGE #1 - WOODWARD AVE</v>
      </c>
      <c r="C51" s="6" t="s">
        <v>1869</v>
      </c>
      <c r="D51" s="7" t="s">
        <v>997</v>
      </c>
      <c r="E51" s="7" t="s">
        <v>155</v>
      </c>
      <c r="F51" s="7" t="s">
        <v>1597</v>
      </c>
      <c r="G51" s="7" t="s">
        <v>999</v>
      </c>
      <c r="H51" s="20" t="s">
        <v>1870</v>
      </c>
      <c r="J51" s="7" t="s">
        <v>1001</v>
      </c>
      <c r="K51" s="7" t="str">
        <f>IF(CHW[[#This Row],[NEED ALIAS? (Y/N)]]="Y",_xlfn.TEXTJOIN("",TRUE,CHW[[#This Row],[METER ID]],"_","UTL_METER","_","DAY32"),"")</f>
        <v>CW0070_UTL_METER_DAY32</v>
      </c>
      <c r="L51" s="7" t="s">
        <v>1001</v>
      </c>
    </row>
    <row r="52" spans="1:12">
      <c r="A52" s="29" t="s">
        <v>1165</v>
      </c>
      <c r="B52" s="17" t="str">
        <f>_xlfn.XLOOKUP(CHW[[#This Row],[BLDG '#]],Properties[Property],Properties[Description],"",0)</f>
        <v>PARKING GARAGE #1 - WOODWARD AVE</v>
      </c>
      <c r="C52" s="6" t="s">
        <v>1871</v>
      </c>
      <c r="D52" s="7" t="s">
        <v>1001</v>
      </c>
      <c r="E52" s="7" t="s">
        <v>157</v>
      </c>
      <c r="F52" s="7" t="s">
        <v>1013</v>
      </c>
      <c r="G52" s="7" t="s">
        <v>1872</v>
      </c>
      <c r="H52" s="20" t="s">
        <v>158</v>
      </c>
      <c r="I52" s="30" t="s">
        <v>159</v>
      </c>
      <c r="J52" s="7" t="s">
        <v>1001</v>
      </c>
      <c r="K52" s="7" t="str">
        <f>IF(CHW[[#This Row],[NEED ALIAS? (Y/N)]]="Y",_xlfn.TEXTJOIN("",TRUE,CHW[[#This Row],[METER ID]],"_","UTL_METER","_","DAY32"),"")</f>
        <v>CW0070A_UTL_METER_DAY32</v>
      </c>
      <c r="L52" s="7" t="s">
        <v>997</v>
      </c>
    </row>
    <row r="53" spans="1:12">
      <c r="A53" s="29" t="s">
        <v>1165</v>
      </c>
      <c r="B53" s="17" t="str">
        <f>_xlfn.XLOOKUP(CHW[[#This Row],[BLDG '#]],Properties[Property],Properties[Description],"",0)</f>
        <v>PARKING GARAGE #1 - WOODWARD AVE</v>
      </c>
      <c r="C53" s="6" t="s">
        <v>1873</v>
      </c>
      <c r="D53" s="7" t="s">
        <v>1001</v>
      </c>
      <c r="E53" s="7" t="s">
        <v>160</v>
      </c>
      <c r="F53" s="7" t="s">
        <v>16</v>
      </c>
      <c r="G53" s="7" t="s">
        <v>1651</v>
      </c>
      <c r="H53" s="20" t="s">
        <v>1874</v>
      </c>
      <c r="J53" s="7" t="s">
        <v>997</v>
      </c>
      <c r="K53" s="7" t="str">
        <f>IF(CHW[[#This Row],[NEED ALIAS? (Y/N)]]="Y",_xlfn.TEXTJOIN("",TRUE,CHW[[#This Row],[METER ID]],"_","UTL_METER","_","DAY32"),"")</f>
        <v/>
      </c>
      <c r="L53" s="7"/>
    </row>
    <row r="54" spans="1:12">
      <c r="A54" s="29" t="s">
        <v>1177</v>
      </c>
      <c r="B54" s="17" t="str">
        <f>_xlfn.XLOOKUP(CHW[[#This Row],[BLDG '#]],Properties[Property],Properties[Description],"",0)</f>
        <v>LONGMIRE BUILDING</v>
      </c>
      <c r="C54" s="6" t="s">
        <v>1875</v>
      </c>
      <c r="D54" s="7" t="s">
        <v>1001</v>
      </c>
      <c r="E54" s="7" t="s">
        <v>161</v>
      </c>
      <c r="F54" s="7" t="s">
        <v>1004</v>
      </c>
      <c r="G54" s="7" t="s">
        <v>999</v>
      </c>
      <c r="H54" s="20" t="s">
        <v>1876</v>
      </c>
      <c r="I54" s="21"/>
      <c r="J54" s="7" t="s">
        <v>1001</v>
      </c>
      <c r="K54" s="7" t="str">
        <f>IF(CHW[[#This Row],[NEED ALIAS? (Y/N)]]="Y",_xlfn.TEXTJOIN("",TRUE,CHW[[#This Row],[METER ID]],"_","UTL_METER","_","DAY32"),"")</f>
        <v>CW0072_UTL_METER_DAY32</v>
      </c>
      <c r="L54" s="7" t="s">
        <v>1001</v>
      </c>
    </row>
    <row r="55" spans="1:12">
      <c r="A55" s="29" t="s">
        <v>1180</v>
      </c>
      <c r="B55" s="17" t="str">
        <f>_xlfn.XLOOKUP(CHW[[#This Row],[BLDG '#]],Properties[Property],Properties[Description],"",0)</f>
        <v>LANDIS HALL</v>
      </c>
      <c r="C55" s="6" t="s">
        <v>1877</v>
      </c>
      <c r="D55" s="7" t="s">
        <v>1001</v>
      </c>
      <c r="E55" s="7" t="s">
        <v>163</v>
      </c>
      <c r="F55" s="7" t="s">
        <v>1004</v>
      </c>
      <c r="G55" s="7" t="s">
        <v>999</v>
      </c>
      <c r="H55" s="20" t="s">
        <v>1878</v>
      </c>
      <c r="J55" s="7" t="s">
        <v>1001</v>
      </c>
      <c r="K55" s="7" t="str">
        <f>IF(CHW[[#This Row],[NEED ALIAS? (Y/N)]]="Y",_xlfn.TEXTJOIN("",TRUE,CHW[[#This Row],[METER ID]],"_","UTL_METER","_","DAY32"),"")</f>
        <v>CW0074_UTL_METER_DAY32</v>
      </c>
      <c r="L55" s="7" t="s">
        <v>1001</v>
      </c>
    </row>
    <row r="56" spans="1:12">
      <c r="A56" s="29" t="s">
        <v>1187</v>
      </c>
      <c r="B56" s="17" t="str">
        <f>_xlfn.XLOOKUP(CHW[[#This Row],[BLDG '#]],Properties[Property],Properties[Description],"",0)</f>
        <v>MCCOLLUM HALL</v>
      </c>
      <c r="C56" s="6" t="s">
        <v>1879</v>
      </c>
      <c r="D56" s="7" t="s">
        <v>1001</v>
      </c>
      <c r="E56" s="7" t="s">
        <v>165</v>
      </c>
      <c r="F56" s="7" t="s">
        <v>1004</v>
      </c>
      <c r="G56" s="7" t="s">
        <v>999</v>
      </c>
      <c r="H56" s="20" t="s">
        <v>1880</v>
      </c>
      <c r="I56" s="21"/>
      <c r="J56" s="7" t="s">
        <v>1001</v>
      </c>
      <c r="K56" s="7" t="str">
        <f>IF(CHW[[#This Row],[NEED ALIAS? (Y/N)]]="Y",_xlfn.TEXTJOIN("",TRUE,CHW[[#This Row],[METER ID]],"_","UTL_METER","_","DAY32"),"")</f>
        <v>CW0075_UTL_METER_DAY32</v>
      </c>
      <c r="L56" s="7" t="s">
        <v>1001</v>
      </c>
    </row>
    <row r="57" spans="1:12">
      <c r="A57" s="29" t="s">
        <v>1194</v>
      </c>
      <c r="B57" s="17" t="str">
        <f>_xlfn.XLOOKUP(CHW[[#This Row],[BLDG '#]],Properties[Property],Properties[Description],"",0)</f>
        <v>TANNER HALL</v>
      </c>
      <c r="C57" s="6" t="s">
        <v>1881</v>
      </c>
      <c r="D57" s="7" t="s">
        <v>1001</v>
      </c>
      <c r="E57" s="7" t="s">
        <v>167</v>
      </c>
      <c r="F57" s="7" t="s">
        <v>1004</v>
      </c>
      <c r="G57" s="7" t="s">
        <v>999</v>
      </c>
      <c r="H57" s="20" t="s">
        <v>1882</v>
      </c>
      <c r="J57" s="7" t="s">
        <v>1001</v>
      </c>
      <c r="K57" s="7" t="str">
        <f>IF(CHW[[#This Row],[NEED ALIAS? (Y/N)]]="Y",_xlfn.TEXTJOIN("",TRUE,CHW[[#This Row],[METER ID]],"_","UTL_METER","_","DAY32"),"")</f>
        <v>CW0076_UTL_METER_DAY32</v>
      </c>
      <c r="L57" s="7" t="s">
        <v>1001</v>
      </c>
    </row>
    <row r="58" spans="1:12">
      <c r="A58" s="29" t="s">
        <v>1197</v>
      </c>
      <c r="B58" s="17" t="str">
        <f>_xlfn.XLOOKUP(CHW[[#This Row],[BLDG '#]],Properties[Property],Properties[Description],"",0)</f>
        <v>MENDENHALL BUILDING A</v>
      </c>
      <c r="C58" s="6" t="s">
        <v>1883</v>
      </c>
      <c r="D58" s="7" t="s">
        <v>1001</v>
      </c>
      <c r="E58" s="7" t="s">
        <v>169</v>
      </c>
      <c r="F58" s="7" t="s">
        <v>1004</v>
      </c>
      <c r="G58" s="7" t="s">
        <v>999</v>
      </c>
      <c r="H58" s="20" t="s">
        <v>1884</v>
      </c>
      <c r="J58" s="7" t="s">
        <v>1001</v>
      </c>
      <c r="K58" s="7" t="str">
        <f>IF(CHW[[#This Row],[NEED ALIAS? (Y/N)]]="Y",_xlfn.TEXTJOIN("",TRUE,CHW[[#This Row],[METER ID]],"_","UTL_METER","_","DAY32"),"")</f>
        <v>CW0077_UTL_METER_DAY32</v>
      </c>
      <c r="L58" s="7" t="s">
        <v>1001</v>
      </c>
    </row>
    <row r="59" spans="1:12">
      <c r="A59" s="29" t="s">
        <v>1203</v>
      </c>
      <c r="B59" s="17" t="str">
        <f>_xlfn.XLOOKUP(CHW[[#This Row],[BLDG '#]],Properties[Property],Properties[Description],"",0)</f>
        <v>CAWTHON HALL</v>
      </c>
      <c r="C59" s="6" t="s">
        <v>1885</v>
      </c>
      <c r="D59" s="7" t="s">
        <v>1001</v>
      </c>
      <c r="E59" s="7" t="s">
        <v>171</v>
      </c>
      <c r="F59" s="7" t="s">
        <v>1004</v>
      </c>
      <c r="G59" s="7" t="s">
        <v>999</v>
      </c>
      <c r="H59" s="20" t="s">
        <v>1886</v>
      </c>
      <c r="I59" s="21"/>
      <c r="J59" s="7" t="s">
        <v>1001</v>
      </c>
      <c r="K59" s="7" t="str">
        <f>IF(CHW[[#This Row],[NEED ALIAS? (Y/N)]]="Y",_xlfn.TEXTJOIN("",TRUE,CHW[[#This Row],[METER ID]],"_","UTL_METER","_","DAY32"),"")</f>
        <v>CW0085_UTL_METER_DAY32</v>
      </c>
      <c r="L59" s="7" t="s">
        <v>1001</v>
      </c>
    </row>
    <row r="60" spans="1:12">
      <c r="A60" s="29" t="s">
        <v>1206</v>
      </c>
      <c r="B60" s="17" t="str">
        <f>_xlfn.XLOOKUP(CHW[[#This Row],[BLDG '#]],Properties[Property],Properties[Description],"",0)</f>
        <v>KUERSTEINER MUSIC BUILDING</v>
      </c>
      <c r="C60" s="6" t="s">
        <v>1887</v>
      </c>
      <c r="D60" s="7" t="s">
        <v>1001</v>
      </c>
      <c r="E60" s="7" t="s">
        <v>173</v>
      </c>
      <c r="F60" s="7" t="s">
        <v>1004</v>
      </c>
      <c r="G60" s="7" t="s">
        <v>999</v>
      </c>
      <c r="H60" s="20" t="s">
        <v>1888</v>
      </c>
      <c r="J60" s="7" t="s">
        <v>1001</v>
      </c>
      <c r="K60" s="7" t="str">
        <f>IF(CHW[[#This Row],[NEED ALIAS? (Y/N)]]="Y",_xlfn.TEXTJOIN("",TRUE,CHW[[#This Row],[METER ID]],"_","UTL_METER","_","DAY32"),"")</f>
        <v>CW0089_UTL_METER_DAY32</v>
      </c>
      <c r="L60" s="7" t="s">
        <v>1001</v>
      </c>
    </row>
    <row r="61" spans="1:12">
      <c r="A61" s="29" t="s">
        <v>1269</v>
      </c>
      <c r="B61" s="17" t="str">
        <f>_xlfn.XLOOKUP(CHW[[#This Row],[BLDG '#]],Properties[Property],Properties[Description],"",0)</f>
        <v>CARRAWAY BUILDING</v>
      </c>
      <c r="C61" s="6" t="s">
        <v>1889</v>
      </c>
      <c r="D61" s="7" t="s">
        <v>1001</v>
      </c>
      <c r="E61" s="7" t="s">
        <v>175</v>
      </c>
      <c r="F61" s="7" t="s">
        <v>1004</v>
      </c>
      <c r="G61" s="7" t="s">
        <v>999</v>
      </c>
      <c r="H61" s="20" t="s">
        <v>1890</v>
      </c>
      <c r="I61" s="66"/>
      <c r="J61" s="7" t="s">
        <v>1001</v>
      </c>
      <c r="K61" s="7" t="str">
        <f>IF(CHW[[#This Row],[NEED ALIAS? (Y/N)]]="Y",_xlfn.TEXTJOIN("",TRUE,CHW[[#This Row],[METER ID]],"_","UTL_METER","_","DAY32"),"")</f>
        <v>CW0113_UTL_METER_DAY32</v>
      </c>
      <c r="L61" s="7" t="s">
        <v>1001</v>
      </c>
    </row>
    <row r="62" spans="1:12">
      <c r="A62" s="29" t="s">
        <v>1274</v>
      </c>
      <c r="B62" s="17" t="str">
        <f>_xlfn.XLOOKUP(CHW[[#This Row],[BLDG '#]],Properties[Property],Properties[Description],"",0)</f>
        <v>ENGINEERING LAB BUILDING</v>
      </c>
      <c r="C62" s="6" t="s">
        <v>1891</v>
      </c>
      <c r="D62" s="7" t="s">
        <v>1001</v>
      </c>
      <c r="E62" s="7" t="s">
        <v>177</v>
      </c>
      <c r="F62" s="7" t="s">
        <v>1004</v>
      </c>
      <c r="G62" s="7" t="s">
        <v>999</v>
      </c>
      <c r="H62" s="20" t="s">
        <v>1892</v>
      </c>
      <c r="J62" s="7" t="s">
        <v>1001</v>
      </c>
      <c r="K62" s="7" t="str">
        <f>IF(CHW[[#This Row],[NEED ALIAS? (Y/N)]]="Y",_xlfn.TEXTJOIN("",TRUE,CHW[[#This Row],[METER ID]],"_","UTL_METER","_","DAY32"),"")</f>
        <v>CW0114_UTL_METER_DAY32</v>
      </c>
      <c r="L62" s="7" t="s">
        <v>1001</v>
      </c>
    </row>
    <row r="63" spans="1:12">
      <c r="A63" s="29" t="s">
        <v>1282</v>
      </c>
      <c r="B63" s="17" t="str">
        <f>_xlfn.XLOOKUP(CHW[[#This Row],[BLDG '#]],Properties[Property],Properties[Description],"",0)</f>
        <v>LOVE BUILDING</v>
      </c>
      <c r="C63" s="6" t="s">
        <v>1893</v>
      </c>
      <c r="D63" s="7" t="s">
        <v>1001</v>
      </c>
      <c r="E63" s="7" t="s">
        <v>180</v>
      </c>
      <c r="F63" s="7" t="s">
        <v>1004</v>
      </c>
      <c r="G63" s="7" t="s">
        <v>999</v>
      </c>
      <c r="H63" s="20" t="s">
        <v>1894</v>
      </c>
      <c r="J63" s="7" t="s">
        <v>1001</v>
      </c>
      <c r="K63" s="7" t="str">
        <f>IF(CHW[[#This Row],[NEED ALIAS? (Y/N)]]="Y",_xlfn.TEXTJOIN("",TRUE,CHW[[#This Row],[METER ID]],"_","UTL_METER","_","DAY32"),"")</f>
        <v>CW0116_UTL_METER_DAY32</v>
      </c>
      <c r="L63" s="7" t="s">
        <v>1001</v>
      </c>
    </row>
    <row r="64" spans="1:12" ht="57">
      <c r="A64" s="29" t="s">
        <v>1282</v>
      </c>
      <c r="B64" s="17" t="str">
        <f>_xlfn.XLOOKUP(CHW[[#This Row],[BLDG '#]],Properties[Property],Properties[Description],"",0)</f>
        <v>LOVE BUILDING</v>
      </c>
      <c r="C64" s="6" t="s">
        <v>1895</v>
      </c>
      <c r="D64" s="7" t="s">
        <v>997</v>
      </c>
      <c r="E64" s="7" t="s">
        <v>182</v>
      </c>
      <c r="F64" s="7" t="s">
        <v>1597</v>
      </c>
      <c r="G64" s="7" t="s">
        <v>999</v>
      </c>
      <c r="H64" s="7" t="s">
        <v>1896</v>
      </c>
      <c r="I64" s="30" t="s">
        <v>1897</v>
      </c>
      <c r="J64" s="7" t="s">
        <v>1001</v>
      </c>
      <c r="K64" s="7" t="str">
        <f>IF(CHW[[#This Row],[NEED ALIAS? (Y/N)]]="Y",_xlfn.TEXTJOIN("",TRUE,CHW[[#This Row],[METER ID]],"_","UTL_METER","_","DAY32"),"")</f>
        <v>CW0116A_UTL_METER_DAY32</v>
      </c>
      <c r="L64" s="7" t="s">
        <v>1001</v>
      </c>
    </row>
    <row r="65" spans="1:12">
      <c r="A65" s="29" t="s">
        <v>1282</v>
      </c>
      <c r="B65" s="17" t="str">
        <f>_xlfn.XLOOKUP(CHW[[#This Row],[BLDG '#]],Properties[Property],Properties[Description],"",0)</f>
        <v>LOVE BUILDING</v>
      </c>
      <c r="C65" s="6" t="s">
        <v>1898</v>
      </c>
      <c r="D65" s="7" t="s">
        <v>1001</v>
      </c>
      <c r="E65" s="7" t="s">
        <v>184</v>
      </c>
      <c r="F65" s="7" t="s">
        <v>1013</v>
      </c>
      <c r="G65" s="7" t="s">
        <v>1899</v>
      </c>
      <c r="H65" s="7" t="s">
        <v>1896</v>
      </c>
      <c r="J65" s="7" t="s">
        <v>997</v>
      </c>
      <c r="K65" s="7" t="str">
        <f>IF(CHW[[#This Row],[NEED ALIAS? (Y/N)]]="Y",_xlfn.TEXTJOIN("",TRUE,CHW[[#This Row],[METER ID]],"_","UTL_METER","_","DAY32"),"")</f>
        <v/>
      </c>
      <c r="L65" s="7" t="s">
        <v>997</v>
      </c>
    </row>
    <row r="66" spans="1:12">
      <c r="A66" s="29" t="s">
        <v>1282</v>
      </c>
      <c r="B66" s="17" t="str">
        <f>_xlfn.XLOOKUP(CHW[[#This Row],[BLDG '#]],Properties[Property],Properties[Description],"",0)</f>
        <v>LOVE BUILDING</v>
      </c>
      <c r="C66" s="6" t="s">
        <v>1900</v>
      </c>
      <c r="D66" s="7" t="s">
        <v>1001</v>
      </c>
      <c r="E66" s="7" t="s">
        <v>186</v>
      </c>
      <c r="F66" s="7" t="s">
        <v>16</v>
      </c>
      <c r="G66" s="7" t="s">
        <v>1901</v>
      </c>
      <c r="H66" s="7" t="s">
        <v>1896</v>
      </c>
      <c r="J66" s="7" t="s">
        <v>997</v>
      </c>
      <c r="K66" s="7" t="str">
        <f>IF(CHW[[#This Row],[NEED ALIAS? (Y/N)]]="Y",_xlfn.TEXTJOIN("",TRUE,CHW[[#This Row],[METER ID]],"_","UTL_METER","_","DAY32"),"")</f>
        <v/>
      </c>
      <c r="L66" s="7"/>
    </row>
    <row r="67" spans="1:12">
      <c r="A67" s="29" t="s">
        <v>1292</v>
      </c>
      <c r="B67" s="17" t="str">
        <f>_xlfn.XLOOKUP(CHW[[#This Row],[BLDG '#]],Properties[Property],Properties[Description],"",0)</f>
        <v>HARPE-JOHNSON BUILDING</v>
      </c>
      <c r="C67" s="6" t="s">
        <v>1902</v>
      </c>
      <c r="D67" s="7" t="s">
        <v>1001</v>
      </c>
      <c r="E67" s="7" t="s">
        <v>187</v>
      </c>
      <c r="F67" s="7" t="s">
        <v>1004</v>
      </c>
      <c r="G67" s="7" t="s">
        <v>999</v>
      </c>
      <c r="H67" s="20" t="s">
        <v>1903</v>
      </c>
      <c r="I67" s="21"/>
      <c r="J67" s="7" t="s">
        <v>1001</v>
      </c>
      <c r="K67" s="7" t="str">
        <f>IF(CHW[[#This Row],[NEED ALIAS? (Y/N)]]="Y",_xlfn.TEXTJOIN("",TRUE,CHW[[#This Row],[METER ID]],"_","UTL_METER","_","DAY32"),"")</f>
        <v>CW0121C_UTL_METER_DAY32</v>
      </c>
      <c r="L67" s="7" t="s">
        <v>1001</v>
      </c>
    </row>
    <row r="68" spans="1:12">
      <c r="A68" s="29" t="s">
        <v>1298</v>
      </c>
      <c r="B68" s="17" t="str">
        <f>_xlfn.XLOOKUP(CHW[[#This Row],[BLDG '#]],Properties[Property],Properties[Description],"",0)</f>
        <v>TULLY GYM</v>
      </c>
      <c r="C68" s="6" t="s">
        <v>1904</v>
      </c>
      <c r="D68" s="7" t="s">
        <v>1001</v>
      </c>
      <c r="E68" s="7" t="s">
        <v>189</v>
      </c>
      <c r="F68" s="7" t="s">
        <v>1004</v>
      </c>
      <c r="G68" s="7" t="s">
        <v>999</v>
      </c>
      <c r="H68" s="20" t="s">
        <v>1905</v>
      </c>
      <c r="J68" s="7" t="s">
        <v>1001</v>
      </c>
      <c r="K68" s="7" t="str">
        <f>IF(CHW[[#This Row],[NEED ALIAS? (Y/N)]]="Y",_xlfn.TEXTJOIN("",TRUE,CHW[[#This Row],[METER ID]],"_","UTL_METER","_","DAY32"),"")</f>
        <v>CW0132_UTL_METER_DAY32</v>
      </c>
      <c r="L68" s="7" t="s">
        <v>1001</v>
      </c>
    </row>
    <row r="69" spans="1:12">
      <c r="A69" s="29" t="s">
        <v>1301</v>
      </c>
      <c r="B69" s="17" t="str">
        <f>_xlfn.XLOOKUP(CHW[[#This Row],[BLDG '#]],Properties[Property],Properties[Description],"",0)</f>
        <v>STROZIER LIBRARY</v>
      </c>
      <c r="C69" s="6" t="s">
        <v>1906</v>
      </c>
      <c r="D69" s="7" t="s">
        <v>1001</v>
      </c>
      <c r="E69" s="7" t="s">
        <v>191</v>
      </c>
      <c r="F69" s="7" t="s">
        <v>1004</v>
      </c>
      <c r="G69" s="7" t="s">
        <v>999</v>
      </c>
      <c r="H69" s="20" t="s">
        <v>1907</v>
      </c>
      <c r="J69" s="7" t="s">
        <v>1001</v>
      </c>
      <c r="K69" s="7" t="str">
        <f>IF(CHW[[#This Row],[NEED ALIAS? (Y/N)]]="Y",_xlfn.TEXTJOIN("",TRUE,CHW[[#This Row],[METER ID]],"_","UTL_METER","_","DAY32"),"")</f>
        <v>CW0134_UTL_METER_DAY32</v>
      </c>
      <c r="L69" s="7" t="s">
        <v>1001</v>
      </c>
    </row>
    <row r="70" spans="1:12">
      <c r="A70" s="29" t="s">
        <v>1301</v>
      </c>
      <c r="B70" s="17" t="str">
        <f>_xlfn.XLOOKUP(CHW[[#This Row],[BLDG '#]],Properties[Property],Properties[Description],"",0)</f>
        <v>STROZIER LIBRARY</v>
      </c>
      <c r="C70" s="6" t="s">
        <v>1908</v>
      </c>
      <c r="D70" s="7" t="s">
        <v>1001</v>
      </c>
      <c r="E70" s="7" t="s">
        <v>193</v>
      </c>
      <c r="F70" s="7" t="s">
        <v>1004</v>
      </c>
      <c r="G70" s="7" t="s">
        <v>999</v>
      </c>
      <c r="H70" s="20" t="s">
        <v>1909</v>
      </c>
      <c r="J70" s="7" t="s">
        <v>1001</v>
      </c>
      <c r="K70" s="7" t="str">
        <f>IF(CHW[[#This Row],[NEED ALIAS? (Y/N)]]="Y",_xlfn.TEXTJOIN("",TRUE,CHW[[#This Row],[METER ID]],"_","UTL_METER","_","DAY32"),"")</f>
        <v>CW0134A_UTL_METER_DAY32</v>
      </c>
      <c r="L70" s="7" t="s">
        <v>1001</v>
      </c>
    </row>
    <row r="71" spans="1:12">
      <c r="A71" s="29" t="s">
        <v>1311</v>
      </c>
      <c r="B71" s="17" t="str">
        <f>_xlfn.XLOOKUP(CHW[[#This Row],[BLDG '#]],Properties[Property],Properties[Description],"",0)</f>
        <v>SANDELS BUILDING</v>
      </c>
      <c r="C71" s="6" t="s">
        <v>1910</v>
      </c>
      <c r="D71" s="7" t="s">
        <v>1001</v>
      </c>
      <c r="E71" s="7" t="s">
        <v>195</v>
      </c>
      <c r="F71" s="7" t="s">
        <v>1004</v>
      </c>
      <c r="G71" s="7" t="s">
        <v>999</v>
      </c>
      <c r="H71" s="20" t="s">
        <v>1911</v>
      </c>
      <c r="J71" s="7" t="s">
        <v>1001</v>
      </c>
      <c r="K71" s="7" t="str">
        <f>IF(CHW[[#This Row],[NEED ALIAS? (Y/N)]]="Y",_xlfn.TEXTJOIN("",TRUE,CHW[[#This Row],[METER ID]],"_","UTL_METER","_","DAY32"),"")</f>
        <v>CW0135_UTL_METER_DAY32</v>
      </c>
      <c r="L71" s="7" t="s">
        <v>1001</v>
      </c>
    </row>
    <row r="72" spans="1:12">
      <c r="A72" s="29" t="s">
        <v>1314</v>
      </c>
      <c r="B72" s="17" t="str">
        <f>_xlfn.XLOOKUP(CHW[[#This Row],[BLDG '#]],Properties[Property],Properties[Description],"",0)</f>
        <v>KASHA LABORATORY</v>
      </c>
      <c r="C72" s="6" t="s">
        <v>1912</v>
      </c>
      <c r="D72" s="7" t="s">
        <v>1001</v>
      </c>
      <c r="E72" s="7" t="s">
        <v>197</v>
      </c>
      <c r="F72" s="7" t="s">
        <v>1004</v>
      </c>
      <c r="G72" s="7" t="s">
        <v>999</v>
      </c>
      <c r="H72" s="20" t="s">
        <v>1913</v>
      </c>
      <c r="J72" s="7" t="s">
        <v>1001</v>
      </c>
      <c r="K72" s="7" t="str">
        <f>IF(CHW[[#This Row],[NEED ALIAS? (Y/N)]]="Y",_xlfn.TEXTJOIN("",TRUE,CHW[[#This Row],[METER ID]],"_","UTL_METER","_","DAY32"),"")</f>
        <v>CW0146_UTL_METER_DAY32</v>
      </c>
      <c r="L72" s="7" t="s">
        <v>1001</v>
      </c>
    </row>
    <row r="73" spans="1:12" ht="28.5">
      <c r="A73" s="29" t="s">
        <v>1317</v>
      </c>
      <c r="B73" s="17" t="str">
        <f>_xlfn.XLOOKUP(CHW[[#This Row],[BLDG '#]],Properties[Property],Properties[Description],"",0)</f>
        <v>UNIVERSITY CENTER - BUILDING A</v>
      </c>
      <c r="C73" s="6" t="s">
        <v>1691</v>
      </c>
      <c r="D73" s="7"/>
      <c r="E73" s="7" t="s">
        <v>201</v>
      </c>
      <c r="F73" s="7" t="s">
        <v>1597</v>
      </c>
      <c r="G73" s="7" t="s">
        <v>999</v>
      </c>
      <c r="H73" s="20" t="s">
        <v>1914</v>
      </c>
      <c r="I73" s="21" t="s">
        <v>1915</v>
      </c>
      <c r="J73" s="7" t="s">
        <v>1001</v>
      </c>
      <c r="K73" s="7" t="str">
        <f>IF(CHW[[#This Row],[NEED ALIAS? (Y/N)]]="Y",_xlfn.TEXTJOIN("",TRUE,CHW[[#This Row],[METER ID]],"_","UTL_METER","_","DAY32"),"")</f>
        <v>CW0223_UTL_METER_DAY32</v>
      </c>
      <c r="L73" s="7" t="s">
        <v>1001</v>
      </c>
    </row>
    <row r="74" spans="1:12">
      <c r="A74" s="29" t="s">
        <v>1317</v>
      </c>
      <c r="B74" s="17" t="str">
        <f>_xlfn.XLOOKUP(CHW[[#This Row],[BLDG '#]],Properties[Property],Properties[Description],"",0)</f>
        <v>UNIVERSITY CENTER - BUILDING A</v>
      </c>
      <c r="C74" s="6" t="s">
        <v>1916</v>
      </c>
      <c r="D74" s="7" t="s">
        <v>1001</v>
      </c>
      <c r="E74" s="7" t="s">
        <v>203</v>
      </c>
      <c r="F74" s="7" t="s">
        <v>16</v>
      </c>
      <c r="G74" s="7" t="s">
        <v>1917</v>
      </c>
      <c r="H74" s="20" t="s">
        <v>1918</v>
      </c>
      <c r="J74" s="7" t="s">
        <v>997</v>
      </c>
      <c r="K74" s="7" t="str">
        <f>IF(CHW[[#This Row],[NEED ALIAS? (Y/N)]]="Y",_xlfn.TEXTJOIN("",TRUE,CHW[[#This Row],[METER ID]],"_","UTL_METER","_","DAY32"),"")</f>
        <v/>
      </c>
      <c r="L74" s="7"/>
    </row>
    <row r="75" spans="1:12" ht="28.5">
      <c r="A75" s="29" t="s">
        <v>1340</v>
      </c>
      <c r="B75" s="17" t="str">
        <f>_xlfn.XLOOKUP(CHW[[#This Row],[BLDG '#]],Properties[Property],Properties[Description],"",0)</f>
        <v>UNIVERSITY CENTER - BUILDING B</v>
      </c>
      <c r="C75" s="6" t="s">
        <v>1919</v>
      </c>
      <c r="D75" s="7" t="s">
        <v>1001</v>
      </c>
      <c r="E75" s="7" t="s">
        <v>205</v>
      </c>
      <c r="F75" s="7" t="s">
        <v>1013</v>
      </c>
      <c r="G75" s="7" t="s">
        <v>1920</v>
      </c>
      <c r="H75" s="20" t="s">
        <v>1921</v>
      </c>
      <c r="I75" s="21" t="s">
        <v>1922</v>
      </c>
      <c r="J75" s="7" t="s">
        <v>1001</v>
      </c>
      <c r="K75" s="7" t="str">
        <f>IF(CHW[[#This Row],[NEED ALIAS? (Y/N)]]="Y",_xlfn.TEXTJOIN("",TRUE,CHW[[#This Row],[METER ID]],"_","UTL_METER","_","DAY32"),"")</f>
        <v>CW0224_UTL_METER_DAY32</v>
      </c>
      <c r="L75" s="7" t="s">
        <v>1001</v>
      </c>
    </row>
    <row r="76" spans="1:12" ht="28.5">
      <c r="A76" s="29" t="s">
        <v>1340</v>
      </c>
      <c r="B76" s="17" t="str">
        <f>_xlfn.XLOOKUP(CHW[[#This Row],[BLDG '#]],Properties[Property],Properties[Description],"",0)</f>
        <v>UNIVERSITY CENTER - BUILDING B</v>
      </c>
      <c r="C76" s="6" t="s">
        <v>1698</v>
      </c>
      <c r="D76" s="7" t="s">
        <v>1001</v>
      </c>
      <c r="E76" s="7" t="s">
        <v>209</v>
      </c>
      <c r="F76" s="7" t="s">
        <v>1013</v>
      </c>
      <c r="G76" s="7" t="s">
        <v>1923</v>
      </c>
      <c r="H76" s="20" t="s">
        <v>1924</v>
      </c>
      <c r="I76" s="21" t="s">
        <v>1925</v>
      </c>
      <c r="J76" s="7" t="s">
        <v>997</v>
      </c>
      <c r="K76" s="7" t="str">
        <f>IF(CHW[[#This Row],[NEED ALIAS? (Y/N)]]="Y",_xlfn.TEXTJOIN("",TRUE,CHW[[#This Row],[METER ID]],"_","UTL_METER","_","DAY32"),"")</f>
        <v/>
      </c>
      <c r="L76" s="7" t="s">
        <v>997</v>
      </c>
    </row>
    <row r="77" spans="1:12">
      <c r="A77" s="29" t="s">
        <v>1389</v>
      </c>
      <c r="B77" s="17" t="str">
        <f>_xlfn.XLOOKUP(CHW[[#This Row],[BLDG '#]],Properties[Property],Properties[Description],"",0)</f>
        <v>UNIVERSITY CENTER - BUILDING D</v>
      </c>
      <c r="C77" s="6" t="s">
        <v>1926</v>
      </c>
      <c r="D77" s="7" t="s">
        <v>1001</v>
      </c>
      <c r="E77" s="7" t="s">
        <v>212</v>
      </c>
      <c r="F77" s="7" t="s">
        <v>1013</v>
      </c>
      <c r="G77" s="7" t="s">
        <v>999</v>
      </c>
      <c r="H77" s="20" t="s">
        <v>1927</v>
      </c>
      <c r="I77" s="21"/>
      <c r="J77" s="7" t="s">
        <v>1001</v>
      </c>
      <c r="K77" s="7" t="str">
        <f>IF(CHW[[#This Row],[NEED ALIAS? (Y/N)]]="Y",_xlfn.TEXTJOIN("",TRUE,CHW[[#This Row],[METER ID]],"_","UTL_METER","_","DAY32"),"")</f>
        <v>CW0226_UTL_METER_DAY32</v>
      </c>
      <c r="L77" s="7" t="s">
        <v>1001</v>
      </c>
    </row>
    <row r="78" spans="1:12">
      <c r="A78" s="29" t="s">
        <v>1404</v>
      </c>
      <c r="B78" s="17" t="str">
        <f>_xlfn.XLOOKUP(CHW[[#This Row],[BLDG '#]],Properties[Property],Properties[Description],"",0)</f>
        <v>ASKEW STUDENT LIFE CENTER</v>
      </c>
      <c r="C78" s="6" t="s">
        <v>1928</v>
      </c>
      <c r="D78" s="7" t="s">
        <v>1001</v>
      </c>
      <c r="E78" s="7" t="s">
        <v>214</v>
      </c>
      <c r="F78" s="7" t="s">
        <v>1004</v>
      </c>
      <c r="G78" s="7" t="s">
        <v>999</v>
      </c>
      <c r="H78" s="20" t="s">
        <v>1929</v>
      </c>
      <c r="I78" s="21"/>
      <c r="J78" s="7" t="s">
        <v>1001</v>
      </c>
      <c r="K78" s="7" t="str">
        <f>IF(CHW[[#This Row],[NEED ALIAS? (Y/N)]]="Y",_xlfn.TEXTJOIN("",TRUE,CHW[[#This Row],[METER ID]],"_","UTL_METER","_","DAY32"),"")</f>
        <v>CW0260_UTL_METER_DAY32</v>
      </c>
      <c r="L78" s="7" t="s">
        <v>1001</v>
      </c>
    </row>
    <row r="79" spans="1:12">
      <c r="A79" s="29" t="s">
        <v>1407</v>
      </c>
      <c r="B79" s="17" t="str">
        <f>_xlfn.XLOOKUP(CHW[[#This Row],[BLDG '#]],Properties[Property],Properties[Description],"",0)</f>
        <v>HAZARDOUS WASTE FACILITY</v>
      </c>
      <c r="C79" s="6" t="s">
        <v>1930</v>
      </c>
      <c r="D79" s="7" t="s">
        <v>1001</v>
      </c>
      <c r="E79" s="7" t="s">
        <v>216</v>
      </c>
      <c r="F79" s="7" t="s">
        <v>1004</v>
      </c>
      <c r="G79" s="7" t="s">
        <v>999</v>
      </c>
      <c r="H79" s="7" t="s">
        <v>158</v>
      </c>
      <c r="I79" s="21" t="s">
        <v>1931</v>
      </c>
      <c r="J79" s="7" t="s">
        <v>1001</v>
      </c>
      <c r="K79" s="7" t="str">
        <f>IF(CHW[[#This Row],[NEED ALIAS? (Y/N)]]="Y",_xlfn.TEXTJOIN("",TRUE,CHW[[#This Row],[METER ID]],"_","UTL_METER","_","DAY32"),"")</f>
        <v>CW0293_UTL_METER_DAY32</v>
      </c>
      <c r="L79" s="7" t="s">
        <v>997</v>
      </c>
    </row>
    <row r="80" spans="1:12">
      <c r="A80" s="29" t="s">
        <v>1413</v>
      </c>
      <c r="B80" s="17" t="str">
        <f>_xlfn.XLOOKUP(CHW[[#This Row],[BLDG '#]],Properties[Property],Properties[Description],"",0)</f>
        <v>STUDENT SERVICES BUILDING</v>
      </c>
      <c r="C80" s="6" t="s">
        <v>1932</v>
      </c>
      <c r="D80" s="7" t="s">
        <v>997</v>
      </c>
      <c r="E80" s="7" t="s">
        <v>219</v>
      </c>
      <c r="F80" s="7" t="s">
        <v>1597</v>
      </c>
      <c r="G80" s="7" t="s">
        <v>1773</v>
      </c>
      <c r="H80" s="20" t="s">
        <v>1933</v>
      </c>
      <c r="J80" s="7" t="s">
        <v>997</v>
      </c>
      <c r="K80" s="7" t="str">
        <f>IF(CHW[[#This Row],[NEED ALIAS? (Y/N)]]="Y",_xlfn.TEXTJOIN("",TRUE,CHW[[#This Row],[METER ID]],"_","UTL_METER","_","DAY32"),"")</f>
        <v/>
      </c>
      <c r="L80" s="7"/>
    </row>
    <row r="81" spans="1:12">
      <c r="A81" s="29" t="s">
        <v>1413</v>
      </c>
      <c r="B81" s="17" t="str">
        <f>_xlfn.XLOOKUP(CHW[[#This Row],[BLDG '#]],Properties[Property],Properties[Description],"",0)</f>
        <v>STUDENT SERVICES BUILDING</v>
      </c>
      <c r="C81" s="6" t="s">
        <v>1934</v>
      </c>
      <c r="D81" s="7" t="s">
        <v>1001</v>
      </c>
      <c r="E81" s="7" t="s">
        <v>221</v>
      </c>
      <c r="F81" s="7" t="s">
        <v>1013</v>
      </c>
      <c r="G81" s="7" t="s">
        <v>999</v>
      </c>
      <c r="H81" s="20" t="s">
        <v>1935</v>
      </c>
      <c r="I81" s="21"/>
      <c r="J81" s="7" t="s">
        <v>1001</v>
      </c>
      <c r="K81" s="7" t="str">
        <f>IF(CHW[[#This Row],[NEED ALIAS? (Y/N)]]="Y",_xlfn.TEXTJOIN("",TRUE,CHW[[#This Row],[METER ID]],"_","UTL_METER","_","DAY32"),"")</f>
        <v>CW0379A_UTL_METER_DAY32</v>
      </c>
      <c r="L81" s="7" t="s">
        <v>1001</v>
      </c>
    </row>
    <row r="82" spans="1:12">
      <c r="A82" s="29" t="s">
        <v>1413</v>
      </c>
      <c r="B82" s="17" t="str">
        <f>_xlfn.XLOOKUP(CHW[[#This Row],[BLDG '#]],Properties[Property],Properties[Description],"",0)</f>
        <v>STUDENT SERVICES BUILDING</v>
      </c>
      <c r="C82" s="6" t="s">
        <v>1936</v>
      </c>
      <c r="D82" s="7" t="s">
        <v>1001</v>
      </c>
      <c r="E82" s="7" t="s">
        <v>223</v>
      </c>
      <c r="F82" s="7" t="s">
        <v>1013</v>
      </c>
      <c r="G82" s="7" t="s">
        <v>999</v>
      </c>
      <c r="H82" s="20" t="s">
        <v>1937</v>
      </c>
      <c r="I82" s="21"/>
      <c r="J82" s="7" t="s">
        <v>1001</v>
      </c>
      <c r="K82" s="7" t="str">
        <f>IF(CHW[[#This Row],[NEED ALIAS? (Y/N)]]="Y",_xlfn.TEXTJOIN("",TRUE,CHW[[#This Row],[METER ID]],"_","UTL_METER","_","DAY32"),"")</f>
        <v>CW0379B_UTL_METER_DAY32</v>
      </c>
      <c r="L82" s="7" t="s">
        <v>1001</v>
      </c>
    </row>
    <row r="83" spans="1:12">
      <c r="A83" s="29" t="s">
        <v>1413</v>
      </c>
      <c r="B83" s="17" t="str">
        <f>_xlfn.XLOOKUP(CHW[[#This Row],[BLDG '#]],Properties[Property],Properties[Description],"",0)</f>
        <v>STUDENT SERVICES BUILDING</v>
      </c>
      <c r="C83" s="6" t="s">
        <v>1938</v>
      </c>
      <c r="D83" s="7" t="s">
        <v>1001</v>
      </c>
      <c r="E83" s="7" t="s">
        <v>225</v>
      </c>
      <c r="F83" s="7" t="s">
        <v>1013</v>
      </c>
      <c r="G83" s="7" t="s">
        <v>999</v>
      </c>
      <c r="H83" s="20" t="s">
        <v>1939</v>
      </c>
      <c r="I83" s="21"/>
      <c r="J83" s="7" t="s">
        <v>1001</v>
      </c>
      <c r="K83" s="7" t="str">
        <f>IF(CHW[[#This Row],[NEED ALIAS? (Y/N)]]="Y",_xlfn.TEXTJOIN("",TRUE,CHW[[#This Row],[METER ID]],"_","UTL_METER","_","DAY32"),"")</f>
        <v>CW0379C_UTL_METER_DAY32</v>
      </c>
      <c r="L83" s="7" t="s">
        <v>1001</v>
      </c>
    </row>
    <row r="84" spans="1:12">
      <c r="A84" s="29" t="s">
        <v>1413</v>
      </c>
      <c r="B84" s="17" t="str">
        <f>_xlfn.XLOOKUP(CHW[[#This Row],[BLDG '#]],Properties[Property],Properties[Description],"",0)</f>
        <v>STUDENT SERVICES BUILDING</v>
      </c>
      <c r="C84" s="6" t="s">
        <v>1940</v>
      </c>
      <c r="D84" s="7" t="s">
        <v>1001</v>
      </c>
      <c r="E84" s="7" t="s">
        <v>227</v>
      </c>
      <c r="F84" s="7" t="s">
        <v>1013</v>
      </c>
      <c r="G84" s="7" t="s">
        <v>999</v>
      </c>
      <c r="H84" s="20" t="s">
        <v>1941</v>
      </c>
      <c r="I84" s="21"/>
      <c r="J84" s="7" t="s">
        <v>1001</v>
      </c>
      <c r="K84" s="7" t="str">
        <f>IF(CHW[[#This Row],[NEED ALIAS? (Y/N)]]="Y",_xlfn.TEXTJOIN("",TRUE,CHW[[#This Row],[METER ID]],"_","UTL_METER","_","DAY32"),"")</f>
        <v>CW0379D_UTL_METER_DAY32</v>
      </c>
      <c r="L84" s="7" t="s">
        <v>997</v>
      </c>
    </row>
    <row r="85" spans="1:12" ht="28.5">
      <c r="A85" s="29" t="s">
        <v>1413</v>
      </c>
      <c r="B85" s="17" t="str">
        <f>_xlfn.XLOOKUP(CHW[[#This Row],[BLDG '#]],Properties[Property],Properties[Description],"",0)</f>
        <v>STUDENT SERVICES BUILDING</v>
      </c>
      <c r="C85" s="6" t="s">
        <v>1942</v>
      </c>
      <c r="D85" s="7" t="s">
        <v>997</v>
      </c>
      <c r="E85" s="7" t="s">
        <v>229</v>
      </c>
      <c r="F85" s="7" t="s">
        <v>16</v>
      </c>
      <c r="G85" s="7" t="s">
        <v>1943</v>
      </c>
      <c r="H85" s="20" t="s">
        <v>1944</v>
      </c>
      <c r="J85" s="7" t="s">
        <v>997</v>
      </c>
      <c r="K85" s="7" t="str">
        <f>IF(CHW[[#This Row],[NEED ALIAS? (Y/N)]]="Y",_xlfn.TEXTJOIN("",TRUE,CHW[[#This Row],[METER ID]],"_","UTL_METER","_","DAY32"),"")</f>
        <v/>
      </c>
      <c r="L85" s="7"/>
    </row>
    <row r="86" spans="1:12">
      <c r="A86" s="29" t="s">
        <v>1429</v>
      </c>
      <c r="B86" s="17" t="str">
        <f>_xlfn.XLOOKUP(CHW[[#This Row],[BLDG '#]],Properties[Property],Properties[Description],"",0)</f>
        <v>SEMINOLE CAFE RESTURANT</v>
      </c>
      <c r="C86" s="6" t="s">
        <v>1945</v>
      </c>
      <c r="D86" s="7" t="s">
        <v>1001</v>
      </c>
      <c r="E86" s="7" t="s">
        <v>231</v>
      </c>
      <c r="F86" s="7" t="s">
        <v>1004</v>
      </c>
      <c r="G86" s="7" t="s">
        <v>999</v>
      </c>
      <c r="H86" s="20" t="s">
        <v>1946</v>
      </c>
      <c r="I86" s="21"/>
      <c r="J86" s="7" t="s">
        <v>1001</v>
      </c>
      <c r="K86" s="7" t="str">
        <f>IF(CHW[[#This Row],[NEED ALIAS? (Y/N)]]="Y",_xlfn.TEXTJOIN("",TRUE,CHW[[#This Row],[METER ID]],"_","UTL_METER","_","DAY32"),"")</f>
        <v>CW0488_UTL_METER_DAY32</v>
      </c>
      <c r="L86" s="7" t="s">
        <v>1001</v>
      </c>
    </row>
    <row r="87" spans="1:12">
      <c r="A87" s="29" t="s">
        <v>1432</v>
      </c>
      <c r="B87" s="17" t="str">
        <f>_xlfn.XLOOKUP(CHW[[#This Row],[BLDG '#]],Properties[Property],Properties[Description],"",0)</f>
        <v>RAGANS HALL 1 (A)</v>
      </c>
      <c r="C87" s="6" t="s">
        <v>1947</v>
      </c>
      <c r="D87" s="7" t="s">
        <v>1001</v>
      </c>
      <c r="E87" s="7" t="s">
        <v>233</v>
      </c>
      <c r="F87" s="7" t="s">
        <v>1004</v>
      </c>
      <c r="G87" s="7" t="s">
        <v>999</v>
      </c>
      <c r="H87" s="20" t="s">
        <v>1948</v>
      </c>
      <c r="I87" s="21"/>
      <c r="J87" s="7" t="s">
        <v>1001</v>
      </c>
      <c r="K87" s="7" t="str">
        <f>IF(CHW[[#This Row],[NEED ALIAS? (Y/N)]]="Y",_xlfn.TEXTJOIN("",TRUE,CHW[[#This Row],[METER ID]],"_","UTL_METER","_","DAY32"),"")</f>
        <v>CW0495_UTL_METER_DAY32</v>
      </c>
      <c r="L87" s="7" t="s">
        <v>1001</v>
      </c>
    </row>
    <row r="88" spans="1:12">
      <c r="A88" s="29" t="s">
        <v>1435</v>
      </c>
      <c r="B88" s="17" t="str">
        <f>_xlfn.XLOOKUP(CHW[[#This Row],[BLDG '#]],Properties[Property],Properties[Description],"",0)</f>
        <v>RAGANS HALL 2 (B)</v>
      </c>
      <c r="C88" s="6" t="s">
        <v>1949</v>
      </c>
      <c r="D88" s="7" t="s">
        <v>1001</v>
      </c>
      <c r="E88" s="7" t="s">
        <v>235</v>
      </c>
      <c r="F88" s="7" t="s">
        <v>1004</v>
      </c>
      <c r="G88" s="7" t="s">
        <v>999</v>
      </c>
      <c r="H88" s="20" t="s">
        <v>1950</v>
      </c>
      <c r="I88" s="21"/>
      <c r="J88" s="7" t="s">
        <v>1001</v>
      </c>
      <c r="K88" s="7" t="str">
        <f>IF(CHW[[#This Row],[NEED ALIAS? (Y/N)]]="Y",_xlfn.TEXTJOIN("",TRUE,CHW[[#This Row],[METER ID]],"_","UTL_METER","_","DAY32"),"")</f>
        <v>CW0496_UTL_METER_DAY32</v>
      </c>
      <c r="L88" s="7" t="s">
        <v>1001</v>
      </c>
    </row>
    <row r="89" spans="1:12">
      <c r="A89" s="29" t="s">
        <v>1438</v>
      </c>
      <c r="B89" s="17" t="str">
        <f>_xlfn.XLOOKUP(CHW[[#This Row],[BLDG '#]],Properties[Property],Properties[Description],"",0)</f>
        <v>RAGANS HALL 3 (C)</v>
      </c>
      <c r="C89" s="6" t="s">
        <v>1951</v>
      </c>
      <c r="D89" s="7" t="s">
        <v>1001</v>
      </c>
      <c r="E89" s="7" t="s">
        <v>237</v>
      </c>
      <c r="F89" s="7" t="s">
        <v>1004</v>
      </c>
      <c r="G89" s="7" t="s">
        <v>999</v>
      </c>
      <c r="H89" s="20" t="s">
        <v>1952</v>
      </c>
      <c r="I89" s="21"/>
      <c r="J89" s="7" t="s">
        <v>1001</v>
      </c>
      <c r="K89" s="7" t="str">
        <f>IF(CHW[[#This Row],[NEED ALIAS? (Y/N)]]="Y",_xlfn.TEXTJOIN("",TRUE,CHW[[#This Row],[METER ID]],"_","UTL_METER","_","DAY32"),"")</f>
        <v>CW0497_UTL_METER_DAY32</v>
      </c>
      <c r="L89" s="7" t="s">
        <v>1001</v>
      </c>
    </row>
    <row r="90" spans="1:12">
      <c r="A90" s="29" t="s">
        <v>1441</v>
      </c>
      <c r="B90" s="17" t="str">
        <f>_xlfn.XLOOKUP(CHW[[#This Row],[BLDG '#]],Properties[Property],Properties[Description],"",0)</f>
        <v>RAGANS HALL 4 (D)</v>
      </c>
      <c r="C90" s="6" t="s">
        <v>1953</v>
      </c>
      <c r="D90" s="7" t="s">
        <v>1001</v>
      </c>
      <c r="E90" s="7" t="s">
        <v>239</v>
      </c>
      <c r="F90" s="7" t="s">
        <v>1004</v>
      </c>
      <c r="G90" s="7" t="s">
        <v>999</v>
      </c>
      <c r="H90" s="20" t="s">
        <v>1954</v>
      </c>
      <c r="I90" s="21"/>
      <c r="J90" s="7" t="s">
        <v>1001</v>
      </c>
      <c r="K90" s="7" t="str">
        <f>IF(CHW[[#This Row],[NEED ALIAS? (Y/N)]]="Y",_xlfn.TEXTJOIN("",TRUE,CHW[[#This Row],[METER ID]],"_","UTL_METER","_","DAY32"),"")</f>
        <v>CW0498_UTL_METER_DAY32</v>
      </c>
      <c r="L90" s="7" t="s">
        <v>1001</v>
      </c>
    </row>
    <row r="91" spans="1:12">
      <c r="A91" s="29" t="s">
        <v>1447</v>
      </c>
      <c r="B91" s="17" t="str">
        <f>_xlfn.XLOOKUP(CHW[[#This Row],[BLDG '#]],Properties[Property],Properties[Description],"",0)</f>
        <v>COLLEGE OF MEDICINE - THRASHER BUILDING</v>
      </c>
      <c r="C91" s="6" t="s">
        <v>1955</v>
      </c>
      <c r="D91" s="7" t="s">
        <v>1001</v>
      </c>
      <c r="E91" s="7" t="s">
        <v>241</v>
      </c>
      <c r="F91" s="7" t="s">
        <v>1004</v>
      </c>
      <c r="G91" s="7" t="s">
        <v>999</v>
      </c>
      <c r="H91" s="20" t="s">
        <v>1956</v>
      </c>
      <c r="J91" s="7" t="s">
        <v>1001</v>
      </c>
      <c r="K91" s="7" t="str">
        <f>IF(CHW[[#This Row],[NEED ALIAS? (Y/N)]]="Y",_xlfn.TEXTJOIN("",TRUE,CHW[[#This Row],[METER ID]],"_","UTL_METER","_","DAY32"),"")</f>
        <v>CW4001_UTL_METER_DAY32</v>
      </c>
      <c r="L91" s="7" t="s">
        <v>1001</v>
      </c>
    </row>
    <row r="92" spans="1:12">
      <c r="A92" s="29" t="s">
        <v>1453</v>
      </c>
      <c r="B92" s="17" t="str">
        <f>_xlfn.XLOOKUP(CHW[[#This Row],[BLDG '#]],Properties[Property],Properties[Description],"",0)</f>
        <v>PSYCHOLOGY DEPARTMENT BUILDING</v>
      </c>
      <c r="C92" s="6" t="s">
        <v>1957</v>
      </c>
      <c r="D92" s="7" t="s">
        <v>1001</v>
      </c>
      <c r="E92" s="7" t="s">
        <v>243</v>
      </c>
      <c r="F92" s="7" t="s">
        <v>1004</v>
      </c>
      <c r="G92" s="7" t="s">
        <v>999</v>
      </c>
      <c r="H92" s="20" t="s">
        <v>1958</v>
      </c>
      <c r="J92" s="7" t="s">
        <v>1001</v>
      </c>
      <c r="K92" s="7" t="str">
        <f>IF(CHW[[#This Row],[NEED ALIAS? (Y/N)]]="Y",_xlfn.TEXTJOIN("",TRUE,CHW[[#This Row],[METER ID]],"_","UTL_METER","_","DAY32"),"")</f>
        <v>CW4004_UTL_METER_DAY32</v>
      </c>
      <c r="L92" s="7" t="s">
        <v>1001</v>
      </c>
    </row>
    <row r="93" spans="1:12">
      <c r="A93" s="29" t="s">
        <v>1459</v>
      </c>
      <c r="B93" s="17" t="str">
        <f>_xlfn.XLOOKUP(CHW[[#This Row],[BLDG '#]],Properties[Property],Properties[Description],"",0)</f>
        <v>KING LIFE SCIENCE BUILDING</v>
      </c>
      <c r="C93" s="6" t="s">
        <v>1731</v>
      </c>
      <c r="D93" s="7" t="s">
        <v>1001</v>
      </c>
      <c r="E93" s="7" t="s">
        <v>245</v>
      </c>
      <c r="F93" s="7" t="s">
        <v>1004</v>
      </c>
      <c r="G93" s="7" t="s">
        <v>999</v>
      </c>
      <c r="H93" s="20" t="s">
        <v>1959</v>
      </c>
      <c r="J93" s="7" t="s">
        <v>1001</v>
      </c>
      <c r="K93" s="7" t="str">
        <f>IF(CHW[[#This Row],[NEED ALIAS? (Y/N)]]="Y",_xlfn.TEXTJOIN("",TRUE,CHW[[#This Row],[METER ID]],"_","UTL_METER","_","DAY32"),"")</f>
        <v>CW4007_UTL_METER_DAY32</v>
      </c>
      <c r="L93" s="7" t="s">
        <v>1001</v>
      </c>
    </row>
    <row r="94" spans="1:12">
      <c r="A94" s="29" t="s">
        <v>1464</v>
      </c>
      <c r="B94" s="17" t="str">
        <f>_xlfn.XLOOKUP(CHW[[#This Row],[BLDG '#]],Properties[Property],Properties[Description],"",0)</f>
        <v>CHEMICAL SCIENCE LABORATORIES</v>
      </c>
      <c r="C94" s="6" t="s">
        <v>1960</v>
      </c>
      <c r="D94" s="7" t="s">
        <v>1001</v>
      </c>
      <c r="E94" s="7" t="s">
        <v>247</v>
      </c>
      <c r="F94" s="7" t="s">
        <v>1004</v>
      </c>
      <c r="G94" s="7" t="s">
        <v>999</v>
      </c>
      <c r="H94" s="20" t="s">
        <v>1961</v>
      </c>
      <c r="I94" s="65"/>
      <c r="J94" s="7" t="s">
        <v>1001</v>
      </c>
      <c r="K94" s="7" t="str">
        <f>IF(CHW[[#This Row],[NEED ALIAS? (Y/N)]]="Y",_xlfn.TEXTJOIN("",TRUE,CHW[[#This Row],[METER ID]],"_","UTL_METER","_","DAY32"),"")</f>
        <v>CW4008_UTL_METER_DAY32</v>
      </c>
      <c r="L94" s="7" t="s">
        <v>1001</v>
      </c>
    </row>
    <row r="95" spans="1:12">
      <c r="A95" s="29" t="s">
        <v>1469</v>
      </c>
      <c r="B95" s="17" t="str">
        <f>_xlfn.XLOOKUP(CHW[[#This Row],[BLDG '#]],Properties[Property],Properties[Description],"",0)</f>
        <v>CLASSROOM BUILDING (HCB)</v>
      </c>
      <c r="C95" s="6" t="s">
        <v>1962</v>
      </c>
      <c r="D95" s="7" t="s">
        <v>1001</v>
      </c>
      <c r="E95" s="7" t="s">
        <v>249</v>
      </c>
      <c r="F95" s="7" t="s">
        <v>1004</v>
      </c>
      <c r="G95" s="7" t="s">
        <v>999</v>
      </c>
      <c r="H95" s="20" t="s">
        <v>1963</v>
      </c>
      <c r="J95" s="7" t="s">
        <v>1001</v>
      </c>
      <c r="K95" s="7" t="str">
        <f>IF(CHW[[#This Row],[NEED ALIAS? (Y/N)]]="Y",_xlfn.TEXTJOIN("",TRUE,CHW[[#This Row],[METER ID]],"_","UTL_METER","_","DAY32"),"")</f>
        <v>CW4009_UTL_METER_DAY32</v>
      </c>
      <c r="L95" s="7" t="s">
        <v>1001</v>
      </c>
    </row>
    <row r="96" spans="1:12">
      <c r="A96" s="29" t="s">
        <v>1472</v>
      </c>
      <c r="B96" s="17" t="str">
        <f>_xlfn.XLOOKUP(CHW[[#This Row],[BLDG '#]],Properties[Property],Properties[Description],"",0)</f>
        <v>EOAS BUILDING</v>
      </c>
      <c r="C96" s="6" t="s">
        <v>1964</v>
      </c>
      <c r="D96" s="7" t="s">
        <v>1001</v>
      </c>
      <c r="E96" s="7" t="s">
        <v>251</v>
      </c>
      <c r="F96" s="7" t="s">
        <v>1004</v>
      </c>
      <c r="G96" s="7" t="s">
        <v>999</v>
      </c>
      <c r="H96" s="20" t="s">
        <v>1965</v>
      </c>
      <c r="I96" s="21"/>
      <c r="J96" s="7" t="s">
        <v>1001</v>
      </c>
      <c r="K96" s="7" t="str">
        <f>IF(CHW[[#This Row],[NEED ALIAS? (Y/N)]]="Y",_xlfn.TEXTJOIN("",TRUE,CHW[[#This Row],[METER ID]],"_","UTL_METER","_","DAY32"),"")</f>
        <v>CW4010_UTL_METER_DAY32</v>
      </c>
      <c r="L96" s="7" t="s">
        <v>1001</v>
      </c>
    </row>
    <row r="97" spans="1:12">
      <c r="A97" s="29" t="s">
        <v>1475</v>
      </c>
      <c r="B97" s="17" t="str">
        <f>_xlfn.XLOOKUP(CHW[[#This Row],[BLDG '#]],Properties[Property],Properties[Description],"",0)</f>
        <v>DUNLAP SUCCESS CENTER</v>
      </c>
      <c r="C97" s="6" t="s">
        <v>1966</v>
      </c>
      <c r="D97" s="7" t="s">
        <v>1001</v>
      </c>
      <c r="E97" s="7" t="s">
        <v>254</v>
      </c>
      <c r="F97" s="7" t="s">
        <v>1004</v>
      </c>
      <c r="G97" s="7" t="s">
        <v>999</v>
      </c>
      <c r="H97" s="20" t="s">
        <v>1967</v>
      </c>
      <c r="I97" s="21"/>
      <c r="J97" s="7" t="s">
        <v>1001</v>
      </c>
      <c r="K97" s="7" t="str">
        <f>IF(CHW[[#This Row],[NEED ALIAS? (Y/N)]]="Y",_xlfn.TEXTJOIN("",TRUE,CHW[[#This Row],[METER ID]],"_","UTL_METER","_","DAY32"),"")</f>
        <v>CW4011_UTL_METER_DAY32</v>
      </c>
      <c r="L97" s="7" t="s">
        <v>1001</v>
      </c>
    </row>
    <row r="98" spans="1:12" ht="28.5">
      <c r="A98" s="29" t="s">
        <v>1482</v>
      </c>
      <c r="B98" s="17" t="str">
        <f>_xlfn.XLOOKUP(CHW[[#This Row],[BLDG '#]],Properties[Property],Properties[Description],"",0)</f>
        <v>NEW STUDENT UNION</v>
      </c>
      <c r="C98" s="6" t="s">
        <v>1968</v>
      </c>
      <c r="D98" s="7" t="s">
        <v>1001</v>
      </c>
      <c r="E98" s="7" t="s">
        <v>256</v>
      </c>
      <c r="F98" s="7" t="s">
        <v>1004</v>
      </c>
      <c r="G98" s="7" t="s">
        <v>1676</v>
      </c>
      <c r="H98" s="7" t="s">
        <v>1969</v>
      </c>
      <c r="I98" s="21" t="s">
        <v>1970</v>
      </c>
      <c r="J98" s="7" t="s">
        <v>1001</v>
      </c>
      <c r="K98" s="7" t="str">
        <f>IF(CHW[[#This Row],[NEED ALIAS? (Y/N)]]="Y",_xlfn.TEXTJOIN("",TRUE,CHW[[#This Row],[METER ID]],"_","UTL_METER","_","DAY32"),"")</f>
        <v>CW4018_UTL_METER_DAY32</v>
      </c>
      <c r="L98" s="7" t="s">
        <v>1001</v>
      </c>
    </row>
    <row r="99" spans="1:12">
      <c r="A99" s="29"/>
      <c r="B99" s="17" t="s">
        <v>1971</v>
      </c>
      <c r="C99" s="6" t="s">
        <v>1972</v>
      </c>
      <c r="D99" s="7" t="s">
        <v>1001</v>
      </c>
      <c r="E99" s="7" t="s">
        <v>258</v>
      </c>
      <c r="F99" s="7" t="s">
        <v>1004</v>
      </c>
      <c r="G99" s="7" t="s">
        <v>1973</v>
      </c>
      <c r="H99" s="7" t="s">
        <v>1969</v>
      </c>
      <c r="I99" s="21"/>
      <c r="J99" s="7" t="s">
        <v>997</v>
      </c>
      <c r="K99" s="7" t="str">
        <f>IF(CHW[[#This Row],[NEED ALIAS? (Y/N)]]="Y",_xlfn.TEXTJOIN("",TRUE,CHW[[#This Row],[METER ID]],"_","UTL_METER","_","DAY32"),"")</f>
        <v/>
      </c>
      <c r="L99" s="7"/>
    </row>
    <row r="100" spans="1:12">
      <c r="A100" s="29"/>
      <c r="B100" s="17" t="s">
        <v>1971</v>
      </c>
      <c r="C100" s="6" t="s">
        <v>1974</v>
      </c>
      <c r="D100" s="7" t="s">
        <v>1001</v>
      </c>
      <c r="E100" s="7" t="s">
        <v>260</v>
      </c>
      <c r="F100" s="7" t="s">
        <v>1004</v>
      </c>
      <c r="G100" s="7" t="s">
        <v>1975</v>
      </c>
      <c r="H100" s="7" t="s">
        <v>1969</v>
      </c>
      <c r="I100" s="21"/>
      <c r="J100" s="7" t="s">
        <v>997</v>
      </c>
      <c r="K100" s="7" t="str">
        <f>IF(CHW[[#This Row],[NEED ALIAS? (Y/N)]]="Y",_xlfn.TEXTJOIN("",TRUE,CHW[[#This Row],[METER ID]],"_","UTL_METER","_","DAY32"),"")</f>
        <v/>
      </c>
      <c r="L100" s="7"/>
    </row>
    <row r="101" spans="1:12">
      <c r="A101" s="29" t="s">
        <v>1485</v>
      </c>
      <c r="B101" s="17" t="str">
        <f>_xlfn.XLOOKUP(CHW[[#This Row],[BLDG '#]],Properties[Property],Properties[Description],"",0)</f>
        <v>WILDWOOD HALLS 1</v>
      </c>
      <c r="C101" s="6" t="s">
        <v>1738</v>
      </c>
      <c r="D101" s="7" t="s">
        <v>1001</v>
      </c>
      <c r="E101" s="7" t="s">
        <v>261</v>
      </c>
      <c r="F101" s="7" t="s">
        <v>1004</v>
      </c>
      <c r="G101" s="7" t="s">
        <v>999</v>
      </c>
      <c r="H101" s="20" t="s">
        <v>1976</v>
      </c>
      <c r="J101" s="7" t="s">
        <v>1001</v>
      </c>
      <c r="K101" s="7" t="str">
        <f>IF(CHW[[#This Row],[NEED ALIAS? (Y/N)]]="Y",_xlfn.TEXTJOIN("",TRUE,CHW[[#This Row],[METER ID]],"_","UTL_METER","_","DAY32"),"")</f>
        <v>CW4020_UTL_METER_DAY32</v>
      </c>
      <c r="L101" s="7" t="s">
        <v>1001</v>
      </c>
    </row>
    <row r="102" spans="1:12">
      <c r="A102" s="29" t="s">
        <v>1488</v>
      </c>
      <c r="B102" s="17" t="str">
        <f>_xlfn.XLOOKUP(CHW[[#This Row],[BLDG '#]],Properties[Property],Properties[Description],"",0)</f>
        <v>WILDWOOD HALLS 2</v>
      </c>
      <c r="C102" s="6" t="s">
        <v>1740</v>
      </c>
      <c r="D102" s="7" t="s">
        <v>1001</v>
      </c>
      <c r="E102" s="7" t="s">
        <v>263</v>
      </c>
      <c r="F102" s="7" t="s">
        <v>1004</v>
      </c>
      <c r="G102" s="7" t="s">
        <v>999</v>
      </c>
      <c r="H102" s="20" t="s">
        <v>1977</v>
      </c>
      <c r="J102" s="7" t="s">
        <v>1001</v>
      </c>
      <c r="K102" s="7" t="str">
        <f>IF(CHW[[#This Row],[NEED ALIAS? (Y/N)]]="Y",_xlfn.TEXTJOIN("",TRUE,CHW[[#This Row],[METER ID]],"_","UTL_METER","_","DAY32"),"")</f>
        <v>CW4021_UTL_METER_DAY32</v>
      </c>
      <c r="L102" s="7" t="s">
        <v>1001</v>
      </c>
    </row>
    <row r="103" spans="1:12">
      <c r="A103" s="29" t="s">
        <v>1491</v>
      </c>
      <c r="B103" s="17" t="str">
        <f>_xlfn.XLOOKUP(CHW[[#This Row],[BLDG '#]],Properties[Property],Properties[Description],"",0)</f>
        <v>TRADITIONS HALL</v>
      </c>
      <c r="C103" s="6" t="s">
        <v>1978</v>
      </c>
      <c r="D103" s="7" t="s">
        <v>1001</v>
      </c>
      <c r="E103" s="7" t="s">
        <v>265</v>
      </c>
      <c r="F103" s="7" t="s">
        <v>1004</v>
      </c>
      <c r="G103" s="7" t="s">
        <v>999</v>
      </c>
      <c r="H103" s="20" t="s">
        <v>1979</v>
      </c>
      <c r="J103" s="7" t="s">
        <v>1001</v>
      </c>
      <c r="K103" s="7" t="str">
        <f>IF(CHW[[#This Row],[NEED ALIAS? (Y/N)]]="Y",_xlfn.TEXTJOIN("",TRUE,CHW[[#This Row],[METER ID]],"_","UTL_METER","_","DAY32"),"")</f>
        <v>CW4022_UTL_METER_DAY32</v>
      </c>
      <c r="L103" s="7" t="s">
        <v>1001</v>
      </c>
    </row>
    <row r="104" spans="1:12">
      <c r="A104" s="29" t="s">
        <v>1980</v>
      </c>
      <c r="B104" s="17" t="str">
        <f>_xlfn.XLOOKUP(CHW[[#This Row],[BLDG '#]],Properties[Property],Properties[Description],"",0)</f>
        <v>DEGRAFF HALL EAST</v>
      </c>
      <c r="C104" s="6" t="s">
        <v>1981</v>
      </c>
      <c r="D104" s="7" t="s">
        <v>1001</v>
      </c>
      <c r="E104" s="7" t="s">
        <v>267</v>
      </c>
      <c r="F104" s="7" t="s">
        <v>1004</v>
      </c>
      <c r="G104" s="7" t="s">
        <v>999</v>
      </c>
      <c r="H104" s="20" t="s">
        <v>1982</v>
      </c>
      <c r="J104" s="7" t="s">
        <v>1001</v>
      </c>
      <c r="K104" s="7" t="str">
        <f>IF(CHW[[#This Row],[NEED ALIAS? (Y/N)]]="Y",_xlfn.TEXTJOIN("",TRUE,CHW[[#This Row],[METER ID]],"_","UTL_METER","_","DAY32"),"")</f>
        <v>CW4023_UTL_METER_DAY32</v>
      </c>
      <c r="L104" s="7" t="s">
        <v>1001</v>
      </c>
    </row>
    <row r="105" spans="1:12">
      <c r="A105" s="29" t="s">
        <v>1983</v>
      </c>
      <c r="B105" s="17" t="str">
        <f>_xlfn.XLOOKUP(CHW[[#This Row],[BLDG '#]],Properties[Property],Properties[Description],"",0)</f>
        <v>DEGRAFF HALL WEST</v>
      </c>
      <c r="C105" s="6" t="s">
        <v>1984</v>
      </c>
      <c r="D105" s="7" t="s">
        <v>1001</v>
      </c>
      <c r="E105" s="7" t="s">
        <v>269</v>
      </c>
      <c r="F105" s="7" t="s">
        <v>1004</v>
      </c>
      <c r="G105" s="7" t="s">
        <v>999</v>
      </c>
      <c r="H105" s="20" t="s">
        <v>1985</v>
      </c>
      <c r="J105" s="7" t="s">
        <v>1001</v>
      </c>
      <c r="K105" s="7" t="str">
        <f>IF(CHW[[#This Row],[NEED ALIAS? (Y/N)]]="Y",_xlfn.TEXTJOIN("",TRUE,CHW[[#This Row],[METER ID]],"_","UTL_METER","_","DAY32"),"")</f>
        <v>CW4024_UTL_METER_DAY32</v>
      </c>
      <c r="L105" s="7" t="s">
        <v>1001</v>
      </c>
    </row>
    <row r="106" spans="1:12">
      <c r="A106" s="29" t="s">
        <v>1497</v>
      </c>
      <c r="B106" s="17" t="str">
        <f>_xlfn.XLOOKUP(CHW[[#This Row],[BLDG '#]],Properties[Property],Properties[Description],"",0)</f>
        <v>HONORS SCHOLARS &amp; FELLOWS</v>
      </c>
      <c r="C106" s="6" t="s">
        <v>1743</v>
      </c>
      <c r="D106" s="7" t="s">
        <v>997</v>
      </c>
      <c r="E106" s="7" t="s">
        <v>271</v>
      </c>
      <c r="F106" s="7" t="s">
        <v>1597</v>
      </c>
      <c r="G106" s="7" t="s">
        <v>999</v>
      </c>
      <c r="H106" s="20" t="s">
        <v>1986</v>
      </c>
      <c r="J106" s="7" t="s">
        <v>1001</v>
      </c>
      <c r="K106" s="7" t="str">
        <f>IF(CHW[[#This Row],[NEED ALIAS? (Y/N)]]="Y",_xlfn.TEXTJOIN("",TRUE,CHW[[#This Row],[METER ID]],"_","UTL_METER","_","DAY32"),"")</f>
        <v>CW4029_UTL_METER_DAY32</v>
      </c>
      <c r="L106" s="7" t="s">
        <v>1001</v>
      </c>
    </row>
    <row r="107" spans="1:12">
      <c r="A107" s="29" t="s">
        <v>1497</v>
      </c>
      <c r="B107" s="17" t="str">
        <f>_xlfn.XLOOKUP(CHW[[#This Row],[BLDG '#]],Properties[Property],Properties[Description],"",0)</f>
        <v>HONORS SCHOLARS &amp; FELLOWS</v>
      </c>
      <c r="C107" s="6" t="s">
        <v>1745</v>
      </c>
      <c r="D107" s="7" t="s">
        <v>1001</v>
      </c>
      <c r="E107" s="7" t="s">
        <v>275</v>
      </c>
      <c r="F107" s="7" t="s">
        <v>1013</v>
      </c>
      <c r="G107" s="24" t="s">
        <v>1987</v>
      </c>
      <c r="H107" s="20" t="s">
        <v>1986</v>
      </c>
      <c r="I107" s="30" t="s">
        <v>1515</v>
      </c>
      <c r="J107" s="7" t="s">
        <v>997</v>
      </c>
      <c r="K107" s="7" t="str">
        <f>IF(CHW[[#This Row],[NEED ALIAS? (Y/N)]]="Y",_xlfn.TEXTJOIN("",TRUE,CHW[[#This Row],[METER ID]],"_","UTL_METER","_","DAY32"),"")</f>
        <v/>
      </c>
      <c r="L107" s="7"/>
    </row>
    <row r="108" spans="1:12">
      <c r="A108" s="29" t="s">
        <v>1497</v>
      </c>
      <c r="B108" s="17" t="str">
        <f>_xlfn.XLOOKUP(CHW[[#This Row],[BLDG '#]],Properties[Property],Properties[Description],"",0)</f>
        <v>HONORS SCHOLARS &amp; FELLOWS</v>
      </c>
      <c r="C108" s="6" t="s">
        <v>1747</v>
      </c>
      <c r="D108" s="7" t="s">
        <v>1001</v>
      </c>
      <c r="E108" s="7" t="s">
        <v>276</v>
      </c>
      <c r="F108" s="7" t="s">
        <v>1013</v>
      </c>
      <c r="G108" s="24" t="s">
        <v>1988</v>
      </c>
      <c r="H108" s="20" t="s">
        <v>1986</v>
      </c>
      <c r="I108" s="30" t="s">
        <v>1515</v>
      </c>
      <c r="J108" s="7" t="s">
        <v>997</v>
      </c>
      <c r="K108" s="7" t="str">
        <f>IF(CHW[[#This Row],[NEED ALIAS? (Y/N)]]="Y",_xlfn.TEXTJOIN("",TRUE,CHW[[#This Row],[METER ID]],"_","UTL_METER","_","DAY32"),"")</f>
        <v/>
      </c>
      <c r="L108" s="7"/>
    </row>
    <row r="109" spans="1:12">
      <c r="A109" s="29" t="s">
        <v>1497</v>
      </c>
      <c r="B109" s="17" t="str">
        <f>_xlfn.XLOOKUP(CHW[[#This Row],[BLDG '#]],Properties[Property],Properties[Description],"",0)</f>
        <v>HONORS SCHOLARS &amp; FELLOWS</v>
      </c>
      <c r="C109" s="6" t="s">
        <v>1749</v>
      </c>
      <c r="D109" s="7" t="s">
        <v>1001</v>
      </c>
      <c r="E109" s="7" t="s">
        <v>277</v>
      </c>
      <c r="F109" s="7" t="s">
        <v>1013</v>
      </c>
      <c r="G109" s="24" t="s">
        <v>1989</v>
      </c>
      <c r="H109" s="20" t="s">
        <v>1986</v>
      </c>
      <c r="I109" s="30" t="s">
        <v>1515</v>
      </c>
      <c r="J109" s="7" t="s">
        <v>997</v>
      </c>
      <c r="K109" s="7" t="str">
        <f>IF(CHW[[#This Row],[NEED ALIAS? (Y/N)]]="Y",_xlfn.TEXTJOIN("",TRUE,CHW[[#This Row],[METER ID]],"_","UTL_METER","_","DAY32"),"")</f>
        <v/>
      </c>
      <c r="L109" s="7"/>
    </row>
    <row r="110" spans="1:12">
      <c r="A110" s="29" t="s">
        <v>1497</v>
      </c>
      <c r="B110" s="17" t="str">
        <f>_xlfn.XLOOKUP(CHW[[#This Row],[BLDG '#]],Properties[Property],Properties[Description],"",0)</f>
        <v>HONORS SCHOLARS &amp; FELLOWS</v>
      </c>
      <c r="C110" s="6" t="s">
        <v>1750</v>
      </c>
      <c r="D110" s="7" t="s">
        <v>1001</v>
      </c>
      <c r="E110" s="7" t="s">
        <v>278</v>
      </c>
      <c r="F110" s="7" t="s">
        <v>1013</v>
      </c>
      <c r="G110" s="24" t="s">
        <v>1990</v>
      </c>
      <c r="H110" s="20" t="s">
        <v>1986</v>
      </c>
      <c r="I110" s="30" t="s">
        <v>1515</v>
      </c>
      <c r="J110" s="7" t="s">
        <v>997</v>
      </c>
      <c r="K110" s="7" t="str">
        <f>IF(CHW[[#This Row],[NEED ALIAS? (Y/N)]]="Y",_xlfn.TEXTJOIN("",TRUE,CHW[[#This Row],[METER ID]],"_","UTL_METER","_","DAY32"),"")</f>
        <v/>
      </c>
      <c r="L110" s="7"/>
    </row>
    <row r="111" spans="1:12" ht="28.5">
      <c r="A111" s="29" t="s">
        <v>1497</v>
      </c>
      <c r="B111" s="17" t="str">
        <f>_xlfn.XLOOKUP(CHW[[#This Row],[BLDG '#]],Properties[Property],Properties[Description],"",0)</f>
        <v>HONORS SCHOLARS &amp; FELLOWS</v>
      </c>
      <c r="C111" s="6" t="s">
        <v>1752</v>
      </c>
      <c r="D111" s="7" t="s">
        <v>997</v>
      </c>
      <c r="E111" s="7" t="s">
        <v>279</v>
      </c>
      <c r="F111" s="7" t="s">
        <v>16</v>
      </c>
      <c r="G111" s="7" t="s">
        <v>1943</v>
      </c>
      <c r="H111" s="20" t="s">
        <v>1991</v>
      </c>
      <c r="I111" s="30" t="s">
        <v>1515</v>
      </c>
      <c r="J111" s="7" t="s">
        <v>997</v>
      </c>
      <c r="K111" s="7" t="str">
        <f>IF(CHW[[#This Row],[NEED ALIAS? (Y/N)]]="Y",_xlfn.TEXTJOIN("",TRUE,CHW[[#This Row],[METER ID]],"_","UTL_METER","_","DAY32"),"")</f>
        <v/>
      </c>
      <c r="L111" s="7"/>
    </row>
    <row r="112" spans="1:12">
      <c r="A112" s="29" t="s">
        <v>1509</v>
      </c>
      <c r="B112" s="17" t="str">
        <f>_xlfn.XLOOKUP(CHW[[#This Row],[BLDG '#]],Properties[Property],Properties[Description],"",0)</f>
        <v>COBURN WELLNESS CENTER</v>
      </c>
      <c r="C112" s="6" t="s">
        <v>1992</v>
      </c>
      <c r="D112" s="7" t="s">
        <v>997</v>
      </c>
      <c r="E112" s="7" t="s">
        <v>280</v>
      </c>
      <c r="F112" s="7" t="s">
        <v>1597</v>
      </c>
      <c r="G112" s="7" t="s">
        <v>999</v>
      </c>
      <c r="H112" s="20" t="s">
        <v>1993</v>
      </c>
      <c r="I112" s="21"/>
      <c r="J112" s="7" t="s">
        <v>1001</v>
      </c>
      <c r="K112" s="7" t="str">
        <f>IF(CHW[[#This Row],[NEED ALIAS? (Y/N)]]="Y",_xlfn.TEXTJOIN("",TRUE,CHW[[#This Row],[METER ID]],"_","UTL_METER","_","DAY32"),"")</f>
        <v>CW4030_UTL_METER_DAY32</v>
      </c>
      <c r="L112" s="7" t="s">
        <v>1001</v>
      </c>
    </row>
    <row r="113" spans="1:12">
      <c r="A113" s="29" t="s">
        <v>1509</v>
      </c>
      <c r="B113" s="17" t="str">
        <f>_xlfn.XLOOKUP(CHW[[#This Row],[BLDG '#]],Properties[Property],Properties[Description],"",0)</f>
        <v>COBURN WELLNESS CENTER</v>
      </c>
      <c r="C113" s="6" t="s">
        <v>1757</v>
      </c>
      <c r="D113" s="7" t="s">
        <v>1001</v>
      </c>
      <c r="E113" s="7" t="s">
        <v>282</v>
      </c>
      <c r="F113" s="7" t="s">
        <v>1013</v>
      </c>
      <c r="G113" s="7" t="s">
        <v>1513</v>
      </c>
      <c r="H113" s="20" t="s">
        <v>1994</v>
      </c>
      <c r="I113" s="30" t="s">
        <v>1515</v>
      </c>
      <c r="J113" s="7" t="s">
        <v>997</v>
      </c>
      <c r="K113" s="7" t="str">
        <f>IF(CHW[[#This Row],[NEED ALIAS? (Y/N)]]="Y",_xlfn.TEXTJOIN("",TRUE,CHW[[#This Row],[METER ID]],"_","UTL_METER","_","DAY32"),"")</f>
        <v/>
      </c>
      <c r="L113" s="7"/>
    </row>
    <row r="114" spans="1:12">
      <c r="A114" s="29" t="s">
        <v>1509</v>
      </c>
      <c r="B114" s="17" t="str">
        <f>_xlfn.XLOOKUP(CHW[[#This Row],[BLDG '#]],Properties[Property],Properties[Description],"",0)</f>
        <v>COBURN WELLNESS CENTER</v>
      </c>
      <c r="C114" s="6" t="s">
        <v>1759</v>
      </c>
      <c r="D114" s="7" t="s">
        <v>1001</v>
      </c>
      <c r="E114" s="7" t="s">
        <v>284</v>
      </c>
      <c r="F114" s="7" t="s">
        <v>1013</v>
      </c>
      <c r="G114" s="7" t="s">
        <v>1517</v>
      </c>
      <c r="H114" s="20" t="s">
        <v>1995</v>
      </c>
      <c r="I114" s="30" t="s">
        <v>1515</v>
      </c>
      <c r="J114" s="7" t="s">
        <v>997</v>
      </c>
      <c r="K114" s="7" t="str">
        <f>IF(CHW[[#This Row],[NEED ALIAS? (Y/N)]]="Y",_xlfn.TEXTJOIN("",TRUE,CHW[[#This Row],[METER ID]],"_","UTL_METER","_","DAY32"),"")</f>
        <v/>
      </c>
      <c r="L114" s="7"/>
    </row>
    <row r="115" spans="1:12">
      <c r="A115" s="29" t="s">
        <v>1509</v>
      </c>
      <c r="B115" s="17" t="str">
        <f>_xlfn.XLOOKUP(CHW[[#This Row],[BLDG '#]],Properties[Property],Properties[Description],"",0)</f>
        <v>COBURN WELLNESS CENTER</v>
      </c>
      <c r="C115" s="6" t="s">
        <v>1761</v>
      </c>
      <c r="D115" s="7" t="s">
        <v>1001</v>
      </c>
      <c r="E115" s="7" t="s">
        <v>285</v>
      </c>
      <c r="F115" s="7" t="s">
        <v>1013</v>
      </c>
      <c r="G115" s="7" t="s">
        <v>1520</v>
      </c>
      <c r="H115" s="20" t="s">
        <v>1996</v>
      </c>
      <c r="I115" s="30" t="s">
        <v>1515</v>
      </c>
      <c r="J115" s="7" t="s">
        <v>997</v>
      </c>
      <c r="K115" s="7" t="str">
        <f>IF(CHW[[#This Row],[NEED ALIAS? (Y/N)]]="Y",_xlfn.TEXTJOIN("",TRUE,CHW[[#This Row],[METER ID]],"_","UTL_METER","_","DAY32"),"")</f>
        <v/>
      </c>
      <c r="L115" s="7"/>
    </row>
    <row r="116" spans="1:12">
      <c r="A116" s="29" t="s">
        <v>1509</v>
      </c>
      <c r="B116" s="17" t="str">
        <f>_xlfn.XLOOKUP(CHW[[#This Row],[BLDG '#]],Properties[Property],Properties[Description],"",0)</f>
        <v>COBURN WELLNESS CENTER</v>
      </c>
      <c r="C116" s="6" t="s">
        <v>1997</v>
      </c>
      <c r="D116" s="7" t="s">
        <v>997</v>
      </c>
      <c r="E116" s="7" t="s">
        <v>286</v>
      </c>
      <c r="F116" s="7" t="s">
        <v>16</v>
      </c>
      <c r="G116" s="7" t="s">
        <v>1917</v>
      </c>
      <c r="H116" s="20" t="s">
        <v>1998</v>
      </c>
      <c r="I116" s="30" t="s">
        <v>1515</v>
      </c>
      <c r="J116" s="7" t="s">
        <v>997</v>
      </c>
      <c r="K116" s="7" t="str">
        <f>IF(CHW[[#This Row],[NEED ALIAS? (Y/N)]]="Y",_xlfn.TEXTJOIN("",TRUE,CHW[[#This Row],[METER ID]],"_","UTL_METER","_","DAY32"),"")</f>
        <v/>
      </c>
      <c r="L116" s="7"/>
    </row>
    <row r="117" spans="1:12">
      <c r="A117" s="29" t="s">
        <v>1525</v>
      </c>
      <c r="B117" s="17" t="str">
        <f>_xlfn.XLOOKUP(CHW[[#This Row],[BLDG '#]],Properties[Property],Properties[Description],"",0)</f>
        <v>THE GLOBE</v>
      </c>
      <c r="C117" s="6" t="s">
        <v>1526</v>
      </c>
      <c r="D117" s="7" t="s">
        <v>1001</v>
      </c>
      <c r="E117" s="7" t="s">
        <v>287</v>
      </c>
      <c r="F117" s="7" t="s">
        <v>1004</v>
      </c>
      <c r="G117" s="7" t="s">
        <v>999</v>
      </c>
      <c r="H117" s="20" t="s">
        <v>1999</v>
      </c>
      <c r="J117" s="7" t="s">
        <v>1001</v>
      </c>
      <c r="K117" s="7" t="str">
        <f>IF(CHW[[#This Row],[NEED ALIAS? (Y/N)]]="Y",_xlfn.TEXTJOIN("",TRUE,CHW[[#This Row],[METER ID]],"_","UTL_METER","_","DAY32"),"")</f>
        <v>CW4031_UTL_METER_DAY32</v>
      </c>
      <c r="L117" s="7" t="s">
        <v>1001</v>
      </c>
    </row>
    <row r="118" spans="1:12">
      <c r="A118" s="29" t="s">
        <v>1528</v>
      </c>
      <c r="B118" s="17" t="str">
        <f>_xlfn.XLOOKUP(CHW[[#This Row],[BLDG '#]],Properties[Property],Properties[Description],"",0)</f>
        <v>DORMAN HALL</v>
      </c>
      <c r="C118" s="6" t="s">
        <v>1529</v>
      </c>
      <c r="D118" s="7" t="s">
        <v>1001</v>
      </c>
      <c r="E118" s="7" t="s">
        <v>290</v>
      </c>
      <c r="F118" s="7" t="s">
        <v>1004</v>
      </c>
      <c r="G118" s="7" t="s">
        <v>999</v>
      </c>
      <c r="H118" s="20" t="s">
        <v>2000</v>
      </c>
      <c r="J118" s="7" t="s">
        <v>1001</v>
      </c>
      <c r="K118" s="7" t="str">
        <f>IF(CHW[[#This Row],[NEED ALIAS? (Y/N)]]="Y",_xlfn.TEXTJOIN("",TRUE,CHW[[#This Row],[METER ID]],"_","UTL_METER","_","DAY32"),"")</f>
        <v>CW4060_UTL_METER_DAY32</v>
      </c>
      <c r="L118" s="7" t="s">
        <v>1001</v>
      </c>
    </row>
    <row r="119" spans="1:12">
      <c r="A119" s="29" t="s">
        <v>1531</v>
      </c>
      <c r="B119" s="17" t="str">
        <f>_xlfn.XLOOKUP(CHW[[#This Row],[BLDG '#]],Properties[Property],Properties[Description],"",0)</f>
        <v>DEVINEY HALL</v>
      </c>
      <c r="C119" s="6" t="s">
        <v>1532</v>
      </c>
      <c r="D119" s="7" t="s">
        <v>1001</v>
      </c>
      <c r="E119" s="7" t="s">
        <v>293</v>
      </c>
      <c r="F119" s="7" t="s">
        <v>1004</v>
      </c>
      <c r="G119" s="7" t="s">
        <v>999</v>
      </c>
      <c r="H119" s="20" t="s">
        <v>2001</v>
      </c>
      <c r="J119" s="7" t="s">
        <v>1001</v>
      </c>
      <c r="K119" s="7" t="str">
        <f>IF(CHW[[#This Row],[NEED ALIAS? (Y/N)]]="Y",_xlfn.TEXTJOIN("",TRUE,CHW[[#This Row],[METER ID]],"_","UTL_METER","_","DAY32"),"")</f>
        <v>CW4061_UTL_METER_DAY32</v>
      </c>
      <c r="L119" s="7" t="s">
        <v>1001</v>
      </c>
    </row>
    <row r="120" spans="1:12">
      <c r="A120" s="29" t="s">
        <v>1534</v>
      </c>
      <c r="B120" s="17" t="str">
        <f>_xlfn.XLOOKUP(CHW[[#This Row],[BLDG '#]],Properties[Property],Properties[Description],"",0)</f>
        <v>AZALEA HALL</v>
      </c>
      <c r="C120" s="6" t="s">
        <v>1535</v>
      </c>
      <c r="D120" s="7" t="s">
        <v>1001</v>
      </c>
      <c r="E120" s="7" t="s">
        <v>295</v>
      </c>
      <c r="F120" s="7" t="s">
        <v>1004</v>
      </c>
      <c r="G120" s="7" t="s">
        <v>999</v>
      </c>
      <c r="H120" s="20" t="s">
        <v>2002</v>
      </c>
      <c r="J120" s="7" t="s">
        <v>1001</v>
      </c>
      <c r="K120" s="7" t="str">
        <f>IF(CHW[[#This Row],[NEED ALIAS? (Y/N)]]="Y",_xlfn.TEXTJOIN("",TRUE,CHW[[#This Row],[METER ID]],"_","UTL_METER","_","DAY32"),"")</f>
        <v>CW4062_UTL_METER_DAY32</v>
      </c>
      <c r="L120" s="7" t="s">
        <v>1001</v>
      </c>
    </row>
    <row r="121" spans="1:12">
      <c r="A121" s="29" t="s">
        <v>1534</v>
      </c>
      <c r="B121" s="17" t="str">
        <f>_xlfn.XLOOKUP(CHW[[#This Row],[BLDG '#]],Properties[Property],Properties[Description],"",0)</f>
        <v>AZALEA HALL</v>
      </c>
      <c r="C121" s="6" t="s">
        <v>1537</v>
      </c>
      <c r="D121" s="7" t="s">
        <v>1001</v>
      </c>
      <c r="E121" s="7" t="s">
        <v>297</v>
      </c>
      <c r="F121" s="7" t="s">
        <v>1004</v>
      </c>
      <c r="G121" s="7" t="s">
        <v>999</v>
      </c>
      <c r="H121" s="20" t="s">
        <v>2003</v>
      </c>
      <c r="J121" s="7" t="s">
        <v>1001</v>
      </c>
      <c r="K121" s="7" t="str">
        <f>IF(CHW[[#This Row],[NEED ALIAS? (Y/N)]]="Y",_xlfn.TEXTJOIN("",TRUE,CHW[[#This Row],[METER ID]],"_","UTL_METER","_","DAY32"),"")</f>
        <v>CW4062A_UTL_METER_DAY32</v>
      </c>
      <c r="L121" s="7" t="s">
        <v>1001</v>
      </c>
    </row>
    <row r="122" spans="1:12">
      <c r="A122" s="29" t="s">
        <v>1539</v>
      </c>
      <c r="B122" s="17" t="str">
        <f>_xlfn.XLOOKUP(CHW[[#This Row],[BLDG '#]],Properties[Property],Properties[Description],"",0)</f>
        <v>MAGNOLIA HALL</v>
      </c>
      <c r="C122" s="6" t="s">
        <v>1540</v>
      </c>
      <c r="D122" s="7" t="s">
        <v>1001</v>
      </c>
      <c r="E122" s="7" t="s">
        <v>299</v>
      </c>
      <c r="F122" s="7" t="s">
        <v>1004</v>
      </c>
      <c r="G122" s="7" t="s">
        <v>999</v>
      </c>
      <c r="H122" s="20" t="s">
        <v>2004</v>
      </c>
      <c r="J122" s="7" t="s">
        <v>1001</v>
      </c>
      <c r="K122" s="7" t="str">
        <f>IF(CHW[[#This Row],[NEED ALIAS? (Y/N)]]="Y",_xlfn.TEXTJOIN("",TRUE,CHW[[#This Row],[METER ID]],"_","UTL_METER","_","DAY32"),"")</f>
        <v>CW4063_UTL_METER_DAY32</v>
      </c>
      <c r="L122" s="7" t="s">
        <v>1001</v>
      </c>
    </row>
    <row r="123" spans="1:12">
      <c r="A123" s="29" t="s">
        <v>1542</v>
      </c>
      <c r="B123" s="17" t="s">
        <v>2005</v>
      </c>
      <c r="C123" s="6" t="s">
        <v>1543</v>
      </c>
      <c r="D123" s="7" t="s">
        <v>1001</v>
      </c>
      <c r="E123" s="7" t="s">
        <v>301</v>
      </c>
      <c r="F123" s="7" t="s">
        <v>1004</v>
      </c>
      <c r="G123" s="7" t="s">
        <v>999</v>
      </c>
      <c r="H123" s="20" t="s">
        <v>2006</v>
      </c>
      <c r="J123" s="7" t="s">
        <v>1001</v>
      </c>
      <c r="K123" s="7" t="str">
        <f>IF(CHW[[#This Row],[NEED ALIAS? (Y/N)]]="Y",_xlfn.TEXTJOIN("",TRUE,CHW[[#This Row],[METER ID]],"_","UTL_METER","_","DAY32"),"")</f>
        <v>CW4090_UTL_METER_DAY32</v>
      </c>
      <c r="L123" s="7" t="s">
        <v>1001</v>
      </c>
    </row>
    <row r="124" spans="1:12">
      <c r="A124" s="29"/>
      <c r="B124" s="17"/>
      <c r="C124" s="64">
        <f>SUBTOTAL(103,CHW[CUSTOMER])</f>
        <v>119</v>
      </c>
      <c r="E124" s="7">
        <f>SUBTOTAL(3,E5:E123)</f>
        <v>119</v>
      </c>
      <c r="F124" s="7"/>
      <c r="J124" s="7"/>
      <c r="K124" s="7"/>
      <c r="L124" s="7">
        <f>SUBTOTAL(103,CHW[ALIAS IN DESIGO? (Y/N)])</f>
        <v>100</v>
      </c>
    </row>
    <row r="125" spans="1:12">
      <c r="K125" s="6" t="s">
        <v>1563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931B-DE93-428D-B269-1298407BEEF2}">
  <dimension ref="A1:F1174"/>
  <sheetViews>
    <sheetView topLeftCell="A1147" workbookViewId="0">
      <selection activeCell="C1173" sqref="C1173"/>
    </sheetView>
  </sheetViews>
  <sheetFormatPr defaultColWidth="9.140625" defaultRowHeight="14.25"/>
  <cols>
    <col min="1" max="1" width="18.140625" style="7" bestFit="1" customWidth="1"/>
    <col min="2" max="2" width="70.140625" style="6" bestFit="1" customWidth="1"/>
    <col min="3" max="3" width="43.85546875" style="6" bestFit="1" customWidth="1"/>
    <col min="4" max="4" width="11.5703125" style="3" bestFit="1" customWidth="1"/>
    <col min="5" max="5" width="9.140625" style="6"/>
    <col min="6" max="6" width="9" customWidth="1"/>
    <col min="7" max="16384" width="9.140625" style="6"/>
  </cols>
  <sheetData>
    <row r="1" spans="1:4">
      <c r="A1" s="4" t="s">
        <v>2007</v>
      </c>
      <c r="B1" s="5" t="s">
        <v>2008</v>
      </c>
      <c r="C1" s="5" t="s">
        <v>2009</v>
      </c>
      <c r="D1" s="2" t="s">
        <v>2010</v>
      </c>
    </row>
    <row r="2" spans="1:4">
      <c r="A2" t="s">
        <v>1002</v>
      </c>
      <c r="B2" t="s">
        <v>2011</v>
      </c>
      <c r="C2" t="s">
        <v>2012</v>
      </c>
      <c r="D2" s="1">
        <v>155315</v>
      </c>
    </row>
    <row r="3" spans="1:4">
      <c r="A3" t="s">
        <v>1008</v>
      </c>
      <c r="B3" t="s">
        <v>2013</v>
      </c>
      <c r="C3" t="s">
        <v>2014</v>
      </c>
      <c r="D3" s="1">
        <v>97489</v>
      </c>
    </row>
    <row r="4" spans="1:4">
      <c r="A4" t="s">
        <v>1018</v>
      </c>
      <c r="B4" t="s">
        <v>2015</v>
      </c>
      <c r="C4" t="s">
        <v>2016</v>
      </c>
      <c r="D4" s="1">
        <v>70962</v>
      </c>
    </row>
    <row r="5" spans="1:4">
      <c r="A5" t="s">
        <v>1025</v>
      </c>
      <c r="B5" t="s">
        <v>2017</v>
      </c>
      <c r="C5" t="s">
        <v>2018</v>
      </c>
      <c r="D5" s="1">
        <v>54338</v>
      </c>
    </row>
    <row r="6" spans="1:4">
      <c r="A6" t="s">
        <v>1028</v>
      </c>
      <c r="B6" t="s">
        <v>2019</v>
      </c>
      <c r="C6" t="s">
        <v>2020</v>
      </c>
      <c r="D6" s="1">
        <v>28752</v>
      </c>
    </row>
    <row r="7" spans="1:4">
      <c r="A7" t="s">
        <v>1031</v>
      </c>
      <c r="B7" t="s">
        <v>2021</v>
      </c>
      <c r="C7" t="s">
        <v>2022</v>
      </c>
      <c r="D7" s="1">
        <v>46323</v>
      </c>
    </row>
    <row r="8" spans="1:4">
      <c r="A8" t="s">
        <v>1034</v>
      </c>
      <c r="B8" t="s">
        <v>2023</v>
      </c>
      <c r="C8" t="s">
        <v>2024</v>
      </c>
      <c r="D8" s="1">
        <v>122055</v>
      </c>
    </row>
    <row r="9" spans="1:4">
      <c r="A9" t="s">
        <v>1037</v>
      </c>
      <c r="B9" t="s">
        <v>2025</v>
      </c>
      <c r="C9" t="s">
        <v>2026</v>
      </c>
      <c r="D9" s="1">
        <v>157913</v>
      </c>
    </row>
    <row r="10" spans="1:4">
      <c r="A10" t="s">
        <v>1044</v>
      </c>
      <c r="B10" t="s">
        <v>2027</v>
      </c>
      <c r="C10" t="s">
        <v>2028</v>
      </c>
      <c r="D10" s="1">
        <v>58147</v>
      </c>
    </row>
    <row r="11" spans="1:4">
      <c r="A11" t="s">
        <v>1047</v>
      </c>
      <c r="B11" t="s">
        <v>2029</v>
      </c>
      <c r="C11" t="s">
        <v>2030</v>
      </c>
      <c r="D11" s="1">
        <v>73299</v>
      </c>
    </row>
    <row r="12" spans="1:4">
      <c r="A12" t="s">
        <v>1050</v>
      </c>
      <c r="B12" t="s">
        <v>2031</v>
      </c>
      <c r="C12" t="s">
        <v>2032</v>
      </c>
      <c r="D12" s="1">
        <v>24635</v>
      </c>
    </row>
    <row r="13" spans="1:4">
      <c r="A13" t="s">
        <v>1057</v>
      </c>
      <c r="B13" t="s">
        <v>2033</v>
      </c>
      <c r="C13" t="s">
        <v>2034</v>
      </c>
      <c r="D13" s="1">
        <v>74991</v>
      </c>
    </row>
    <row r="14" spans="1:4">
      <c r="A14" t="s">
        <v>1060</v>
      </c>
      <c r="B14" t="s">
        <v>2035</v>
      </c>
      <c r="C14" t="s">
        <v>2036</v>
      </c>
      <c r="D14" s="1">
        <v>71650</v>
      </c>
    </row>
    <row r="15" spans="1:4">
      <c r="A15" t="s">
        <v>1063</v>
      </c>
      <c r="B15" t="s">
        <v>2037</v>
      </c>
      <c r="C15" t="s">
        <v>2038</v>
      </c>
      <c r="D15" s="1">
        <v>36795</v>
      </c>
    </row>
    <row r="16" spans="1:4">
      <c r="A16" t="s">
        <v>1066</v>
      </c>
      <c r="B16" t="s">
        <v>2039</v>
      </c>
      <c r="C16" t="s">
        <v>2040</v>
      </c>
      <c r="D16" s="1">
        <v>38001</v>
      </c>
    </row>
    <row r="17" spans="1:4">
      <c r="A17" t="s">
        <v>1069</v>
      </c>
      <c r="B17" t="s">
        <v>2041</v>
      </c>
      <c r="C17" t="s">
        <v>2042</v>
      </c>
      <c r="D17" s="1">
        <v>65701</v>
      </c>
    </row>
    <row r="18" spans="1:4">
      <c r="A18" t="s">
        <v>1072</v>
      </c>
      <c r="B18" t="s">
        <v>2043</v>
      </c>
      <c r="C18" t="s">
        <v>2044</v>
      </c>
      <c r="D18" s="1">
        <v>181329</v>
      </c>
    </row>
    <row r="19" spans="1:4">
      <c r="A19" t="s">
        <v>2045</v>
      </c>
      <c r="B19" t="s">
        <v>2046</v>
      </c>
      <c r="C19" t="s">
        <v>2047</v>
      </c>
      <c r="D19" s="1">
        <v>53013</v>
      </c>
    </row>
    <row r="20" spans="1:4">
      <c r="A20" t="s">
        <v>1082</v>
      </c>
      <c r="B20" t="s">
        <v>2048</v>
      </c>
      <c r="C20" t="s">
        <v>2049</v>
      </c>
      <c r="D20" s="1">
        <v>53543</v>
      </c>
    </row>
    <row r="21" spans="1:4">
      <c r="A21" t="s">
        <v>1085</v>
      </c>
      <c r="B21" t="s">
        <v>2050</v>
      </c>
      <c r="C21" t="s">
        <v>2051</v>
      </c>
      <c r="D21" s="1">
        <v>109662</v>
      </c>
    </row>
    <row r="22" spans="1:4">
      <c r="A22" t="s">
        <v>2052</v>
      </c>
      <c r="B22" t="s">
        <v>2053</v>
      </c>
      <c r="C22"/>
      <c r="D22" s="1"/>
    </row>
    <row r="23" spans="1:4">
      <c r="A23" t="s">
        <v>2054</v>
      </c>
      <c r="B23" t="s">
        <v>2055</v>
      </c>
      <c r="C23" t="s">
        <v>2056</v>
      </c>
      <c r="D23" s="1">
        <v>201654</v>
      </c>
    </row>
    <row r="24" spans="1:4">
      <c r="A24" t="s">
        <v>1095</v>
      </c>
      <c r="B24" t="s">
        <v>2057</v>
      </c>
      <c r="C24" t="s">
        <v>2058</v>
      </c>
      <c r="D24" s="1">
        <v>67518</v>
      </c>
    </row>
    <row r="25" spans="1:4">
      <c r="A25" t="s">
        <v>2059</v>
      </c>
      <c r="B25" t="s">
        <v>2060</v>
      </c>
      <c r="C25" t="s">
        <v>2061</v>
      </c>
      <c r="D25" s="1">
        <v>1919</v>
      </c>
    </row>
    <row r="26" spans="1:4">
      <c r="A26" t="s">
        <v>1098</v>
      </c>
      <c r="B26" t="s">
        <v>2062</v>
      </c>
      <c r="C26" t="s">
        <v>2063</v>
      </c>
      <c r="D26" s="1">
        <v>94628</v>
      </c>
    </row>
    <row r="27" spans="1:4">
      <c r="A27" t="s">
        <v>1101</v>
      </c>
      <c r="B27" t="s">
        <v>2064</v>
      </c>
      <c r="C27" t="s">
        <v>2065</v>
      </c>
      <c r="D27" s="1">
        <v>140990</v>
      </c>
    </row>
    <row r="28" spans="1:4">
      <c r="A28" t="s">
        <v>1104</v>
      </c>
      <c r="B28" t="s">
        <v>2066</v>
      </c>
      <c r="C28" t="s">
        <v>2067</v>
      </c>
      <c r="D28" s="1">
        <v>44919</v>
      </c>
    </row>
    <row r="29" spans="1:4">
      <c r="A29" t="s">
        <v>2068</v>
      </c>
      <c r="B29" t="s">
        <v>2069</v>
      </c>
      <c r="C29" t="s">
        <v>2070</v>
      </c>
      <c r="D29" s="1">
        <v>30987</v>
      </c>
    </row>
    <row r="30" spans="1:4">
      <c r="A30" t="s">
        <v>1545</v>
      </c>
      <c r="B30" t="s">
        <v>2071</v>
      </c>
      <c r="C30" t="s">
        <v>2072</v>
      </c>
      <c r="D30" s="1">
        <v>23737</v>
      </c>
    </row>
    <row r="31" spans="1:4">
      <c r="A31" t="s">
        <v>2073</v>
      </c>
      <c r="B31" t="s">
        <v>2074</v>
      </c>
      <c r="C31" t="s">
        <v>2075</v>
      </c>
      <c r="D31" s="1">
        <v>1006</v>
      </c>
    </row>
    <row r="32" spans="1:4">
      <c r="A32" t="s">
        <v>1107</v>
      </c>
      <c r="B32" t="s">
        <v>2076</v>
      </c>
      <c r="C32" t="s">
        <v>2077</v>
      </c>
      <c r="D32" s="1">
        <v>72869</v>
      </c>
    </row>
    <row r="33" spans="1:4">
      <c r="A33" t="s">
        <v>1552</v>
      </c>
      <c r="B33" t="s">
        <v>2078</v>
      </c>
      <c r="C33" t="s">
        <v>2079</v>
      </c>
      <c r="D33" s="1">
        <v>5940</v>
      </c>
    </row>
    <row r="34" spans="1:4">
      <c r="A34" t="s">
        <v>2080</v>
      </c>
      <c r="B34" t="s">
        <v>2081</v>
      </c>
      <c r="C34" t="s">
        <v>2082</v>
      </c>
      <c r="D34" s="1">
        <v>1525</v>
      </c>
    </row>
    <row r="35" spans="1:4">
      <c r="A35" t="s">
        <v>1110</v>
      </c>
      <c r="B35" t="s">
        <v>2083</v>
      </c>
      <c r="C35" t="s">
        <v>2084</v>
      </c>
      <c r="D35" s="1">
        <v>72344</v>
      </c>
    </row>
    <row r="36" spans="1:4">
      <c r="A36" t="s">
        <v>1113</v>
      </c>
      <c r="B36" t="s">
        <v>2085</v>
      </c>
      <c r="C36" t="s">
        <v>2086</v>
      </c>
      <c r="D36" s="1">
        <v>54794</v>
      </c>
    </row>
    <row r="37" spans="1:4">
      <c r="A37" t="s">
        <v>1116</v>
      </c>
      <c r="B37" t="s">
        <v>1619</v>
      </c>
      <c r="C37" t="s">
        <v>2087</v>
      </c>
      <c r="D37" s="1">
        <v>8595</v>
      </c>
    </row>
    <row r="38" spans="1:4">
      <c r="A38" t="s">
        <v>1119</v>
      </c>
      <c r="B38" t="s">
        <v>2088</v>
      </c>
      <c r="C38" t="s">
        <v>2089</v>
      </c>
      <c r="D38" s="1">
        <v>144881</v>
      </c>
    </row>
    <row r="39" spans="1:4">
      <c r="A39" t="s">
        <v>1124</v>
      </c>
      <c r="B39" t="s">
        <v>2090</v>
      </c>
      <c r="C39" t="s">
        <v>2091</v>
      </c>
      <c r="D39" s="1">
        <v>80795</v>
      </c>
    </row>
    <row r="40" spans="1:4">
      <c r="A40" t="s">
        <v>1127</v>
      </c>
      <c r="B40" t="s">
        <v>2092</v>
      </c>
      <c r="C40" t="s">
        <v>2093</v>
      </c>
      <c r="D40" s="1">
        <v>65833</v>
      </c>
    </row>
    <row r="41" spans="1:4">
      <c r="A41" t="s">
        <v>1130</v>
      </c>
      <c r="B41" t="s">
        <v>2094</v>
      </c>
      <c r="C41" t="s">
        <v>2095</v>
      </c>
      <c r="D41" s="1">
        <v>81056</v>
      </c>
    </row>
    <row r="42" spans="1:4">
      <c r="A42" t="s">
        <v>1133</v>
      </c>
      <c r="B42" t="s">
        <v>2096</v>
      </c>
      <c r="C42" t="s">
        <v>2097</v>
      </c>
      <c r="D42" s="1">
        <v>53549</v>
      </c>
    </row>
    <row r="43" spans="1:4">
      <c r="A43" t="s">
        <v>2098</v>
      </c>
      <c r="B43" t="s">
        <v>2099</v>
      </c>
      <c r="C43" t="s">
        <v>2100</v>
      </c>
      <c r="D43" s="1">
        <v>65222</v>
      </c>
    </row>
    <row r="44" spans="1:4">
      <c r="A44" t="s">
        <v>1138</v>
      </c>
      <c r="B44" t="s">
        <v>2101</v>
      </c>
      <c r="C44" t="s">
        <v>2102</v>
      </c>
      <c r="D44" s="1">
        <v>66127</v>
      </c>
    </row>
    <row r="45" spans="1:4">
      <c r="A45" t="s">
        <v>1141</v>
      </c>
      <c r="B45" t="s">
        <v>2103</v>
      </c>
      <c r="C45" t="s">
        <v>2104</v>
      </c>
      <c r="D45" s="1">
        <v>26060</v>
      </c>
    </row>
    <row r="46" spans="1:4">
      <c r="A46" t="s">
        <v>1144</v>
      </c>
      <c r="B46" t="s">
        <v>2105</v>
      </c>
      <c r="C46" t="s">
        <v>2106</v>
      </c>
      <c r="D46" s="1">
        <v>125176</v>
      </c>
    </row>
    <row r="47" spans="1:4">
      <c r="A47" t="s">
        <v>1147</v>
      </c>
      <c r="B47" t="s">
        <v>2107</v>
      </c>
      <c r="C47" t="s">
        <v>2077</v>
      </c>
      <c r="D47" s="1">
        <v>56891</v>
      </c>
    </row>
    <row r="48" spans="1:4">
      <c r="A48" t="s">
        <v>2108</v>
      </c>
      <c r="B48" t="s">
        <v>2109</v>
      </c>
      <c r="C48" t="s">
        <v>2077</v>
      </c>
      <c r="D48" s="1">
        <v>20273</v>
      </c>
    </row>
    <row r="49" spans="1:4">
      <c r="A49" t="s">
        <v>2110</v>
      </c>
      <c r="B49" t="s">
        <v>2111</v>
      </c>
      <c r="C49" t="s">
        <v>2112</v>
      </c>
      <c r="D49" s="1">
        <v>12329</v>
      </c>
    </row>
    <row r="50" spans="1:4">
      <c r="A50" t="s">
        <v>1150</v>
      </c>
      <c r="B50" t="s">
        <v>2113</v>
      </c>
      <c r="C50" t="s">
        <v>2114</v>
      </c>
      <c r="D50" s="1">
        <v>126189</v>
      </c>
    </row>
    <row r="51" spans="1:4">
      <c r="A51" t="s">
        <v>2115</v>
      </c>
      <c r="B51" t="s">
        <v>2116</v>
      </c>
      <c r="C51" t="s">
        <v>2117</v>
      </c>
      <c r="D51" s="1">
        <v>22523</v>
      </c>
    </row>
    <row r="52" spans="1:4">
      <c r="A52" t="s">
        <v>1153</v>
      </c>
      <c r="B52" t="s">
        <v>2118</v>
      </c>
      <c r="C52" t="s">
        <v>2058</v>
      </c>
      <c r="D52" s="1">
        <v>74705</v>
      </c>
    </row>
    <row r="53" spans="1:4">
      <c r="A53" t="s">
        <v>2119</v>
      </c>
      <c r="B53" t="s">
        <v>2120</v>
      </c>
      <c r="C53" t="s">
        <v>2121</v>
      </c>
      <c r="D53" s="1">
        <v>116943</v>
      </c>
    </row>
    <row r="54" spans="1:4">
      <c r="A54" t="s">
        <v>1156</v>
      </c>
      <c r="B54" t="s">
        <v>2122</v>
      </c>
      <c r="C54" t="s">
        <v>2123</v>
      </c>
      <c r="D54" s="1">
        <v>107320</v>
      </c>
    </row>
    <row r="55" spans="1:4">
      <c r="A55" t="s">
        <v>1159</v>
      </c>
      <c r="B55" t="s">
        <v>2124</v>
      </c>
      <c r="C55" t="s">
        <v>2125</v>
      </c>
      <c r="D55" s="1">
        <v>68221</v>
      </c>
    </row>
    <row r="56" spans="1:4">
      <c r="A56" t="s">
        <v>2126</v>
      </c>
      <c r="B56" t="s">
        <v>2127</v>
      </c>
      <c r="C56" t="s">
        <v>2128</v>
      </c>
      <c r="D56" s="1">
        <v>7355</v>
      </c>
    </row>
    <row r="57" spans="1:4">
      <c r="A57" t="s">
        <v>1162</v>
      </c>
      <c r="B57" t="s">
        <v>2129</v>
      </c>
      <c r="C57" t="s">
        <v>2130</v>
      </c>
      <c r="D57" s="1">
        <v>43121</v>
      </c>
    </row>
    <row r="58" spans="1:4">
      <c r="A58" t="s">
        <v>2131</v>
      </c>
      <c r="B58" t="s">
        <v>2132</v>
      </c>
      <c r="C58" t="s">
        <v>2133</v>
      </c>
      <c r="D58" s="1">
        <v>195</v>
      </c>
    </row>
    <row r="59" spans="1:4">
      <c r="A59" t="s">
        <v>2134</v>
      </c>
      <c r="B59" t="s">
        <v>2135</v>
      </c>
      <c r="C59" t="s">
        <v>2133</v>
      </c>
      <c r="D59" s="1">
        <v>149</v>
      </c>
    </row>
    <row r="60" spans="1:4">
      <c r="A60" t="s">
        <v>2136</v>
      </c>
      <c r="B60" t="s">
        <v>2137</v>
      </c>
      <c r="C60" t="s">
        <v>2138</v>
      </c>
      <c r="D60" s="1">
        <v>4941</v>
      </c>
    </row>
    <row r="61" spans="1:4">
      <c r="A61" t="s">
        <v>2139</v>
      </c>
      <c r="B61" t="s">
        <v>2140</v>
      </c>
      <c r="C61" t="s">
        <v>2141</v>
      </c>
      <c r="D61" s="1">
        <v>29725</v>
      </c>
    </row>
    <row r="62" spans="1:4">
      <c r="A62" t="s">
        <v>2142</v>
      </c>
      <c r="B62" t="s">
        <v>2143</v>
      </c>
      <c r="C62" t="s">
        <v>2144</v>
      </c>
      <c r="D62" s="1">
        <v>5539</v>
      </c>
    </row>
    <row r="63" spans="1:4">
      <c r="A63" t="s">
        <v>2145</v>
      </c>
      <c r="B63" t="s">
        <v>2146</v>
      </c>
      <c r="C63" t="s">
        <v>2147</v>
      </c>
      <c r="D63" s="1">
        <v>5283</v>
      </c>
    </row>
    <row r="64" spans="1:4">
      <c r="A64" t="s">
        <v>2148</v>
      </c>
      <c r="B64" t="s">
        <v>2149</v>
      </c>
      <c r="C64" t="s">
        <v>2150</v>
      </c>
      <c r="D64" s="1">
        <v>4935</v>
      </c>
    </row>
    <row r="65" spans="1:4">
      <c r="A65" t="s">
        <v>2151</v>
      </c>
      <c r="B65" t="s">
        <v>2152</v>
      </c>
      <c r="C65" t="s">
        <v>2153</v>
      </c>
      <c r="D65" s="1">
        <v>5545</v>
      </c>
    </row>
    <row r="66" spans="1:4">
      <c r="A66" t="s">
        <v>2154</v>
      </c>
      <c r="B66" t="s">
        <v>2155</v>
      </c>
      <c r="C66" t="s">
        <v>2156</v>
      </c>
      <c r="D66" s="1">
        <v>1629</v>
      </c>
    </row>
    <row r="67" spans="1:4">
      <c r="A67" t="s">
        <v>2157</v>
      </c>
      <c r="B67" t="s">
        <v>2158</v>
      </c>
      <c r="C67" t="s">
        <v>2159</v>
      </c>
      <c r="D67" s="1">
        <v>2634</v>
      </c>
    </row>
    <row r="68" spans="1:4">
      <c r="A68" t="s">
        <v>2160</v>
      </c>
      <c r="B68" t="s">
        <v>2161</v>
      </c>
      <c r="C68" t="s">
        <v>2056</v>
      </c>
      <c r="D68" s="1">
        <v>98962</v>
      </c>
    </row>
    <row r="69" spans="1:4">
      <c r="A69" t="s">
        <v>1165</v>
      </c>
      <c r="B69" t="s">
        <v>2162</v>
      </c>
      <c r="C69" t="s">
        <v>2163</v>
      </c>
      <c r="D69" s="1">
        <v>304921</v>
      </c>
    </row>
    <row r="70" spans="1:4">
      <c r="A70" t="s">
        <v>2164</v>
      </c>
      <c r="B70" t="s">
        <v>2165</v>
      </c>
      <c r="C70" t="s">
        <v>2166</v>
      </c>
      <c r="D70" s="1">
        <v>300</v>
      </c>
    </row>
    <row r="71" spans="1:4">
      <c r="A71" t="s">
        <v>1177</v>
      </c>
      <c r="B71" t="s">
        <v>2167</v>
      </c>
      <c r="C71" t="s">
        <v>2168</v>
      </c>
      <c r="D71" s="1">
        <v>39233</v>
      </c>
    </row>
    <row r="72" spans="1:4">
      <c r="A72" t="s">
        <v>2169</v>
      </c>
      <c r="B72" t="s">
        <v>2170</v>
      </c>
      <c r="C72" t="s">
        <v>2171</v>
      </c>
      <c r="D72" s="1">
        <v>36320</v>
      </c>
    </row>
    <row r="73" spans="1:4">
      <c r="A73" t="s">
        <v>1180</v>
      </c>
      <c r="B73" t="s">
        <v>2172</v>
      </c>
      <c r="C73" t="s">
        <v>2173</v>
      </c>
      <c r="D73" s="1">
        <v>106835</v>
      </c>
    </row>
    <row r="74" spans="1:4">
      <c r="A74" t="s">
        <v>1187</v>
      </c>
      <c r="B74" t="s">
        <v>2174</v>
      </c>
      <c r="C74" t="s">
        <v>2175</v>
      </c>
      <c r="D74" s="1">
        <v>87574</v>
      </c>
    </row>
    <row r="75" spans="1:4">
      <c r="A75" t="s">
        <v>1194</v>
      </c>
      <c r="B75" t="s">
        <v>2176</v>
      </c>
      <c r="C75" t="s">
        <v>2177</v>
      </c>
      <c r="D75" s="1">
        <v>26276</v>
      </c>
    </row>
    <row r="76" spans="1:4">
      <c r="A76" t="s">
        <v>1197</v>
      </c>
      <c r="B76" t="s">
        <v>2178</v>
      </c>
      <c r="C76" t="s">
        <v>2179</v>
      </c>
      <c r="D76" s="1">
        <v>84663</v>
      </c>
    </row>
    <row r="77" spans="1:4">
      <c r="A77" t="s">
        <v>2180</v>
      </c>
      <c r="B77" t="s">
        <v>2181</v>
      </c>
      <c r="C77" t="s">
        <v>2182</v>
      </c>
      <c r="D77" s="1">
        <v>17523</v>
      </c>
    </row>
    <row r="78" spans="1:4">
      <c r="A78" t="s">
        <v>1200</v>
      </c>
      <c r="B78" t="s">
        <v>2183</v>
      </c>
      <c r="C78" t="s">
        <v>2184</v>
      </c>
      <c r="D78" s="1">
        <v>10290</v>
      </c>
    </row>
    <row r="79" spans="1:4">
      <c r="A79" t="s">
        <v>2185</v>
      </c>
      <c r="B79" t="s">
        <v>2186</v>
      </c>
      <c r="C79" t="s">
        <v>2187</v>
      </c>
      <c r="D79" s="1"/>
    </row>
    <row r="80" spans="1:4">
      <c r="A80" t="s">
        <v>2188</v>
      </c>
      <c r="B80" t="s">
        <v>2189</v>
      </c>
      <c r="C80" t="s">
        <v>2190</v>
      </c>
      <c r="D80" s="1"/>
    </row>
    <row r="81" spans="1:4">
      <c r="A81" t="s">
        <v>2191</v>
      </c>
      <c r="B81" t="s">
        <v>2192</v>
      </c>
      <c r="C81" t="s">
        <v>2193</v>
      </c>
      <c r="D81" s="1"/>
    </row>
    <row r="82" spans="1:4">
      <c r="A82" t="s">
        <v>2194</v>
      </c>
      <c r="B82" t="s">
        <v>2195</v>
      </c>
      <c r="C82" t="s">
        <v>2196</v>
      </c>
      <c r="D82" s="1"/>
    </row>
    <row r="83" spans="1:4">
      <c r="A83" t="s">
        <v>2197</v>
      </c>
      <c r="B83" t="s">
        <v>2198</v>
      </c>
      <c r="C83" t="s">
        <v>2199</v>
      </c>
      <c r="D83" s="1"/>
    </row>
    <row r="84" spans="1:4">
      <c r="A84" t="s">
        <v>1203</v>
      </c>
      <c r="B84" t="s">
        <v>2200</v>
      </c>
      <c r="C84" t="s">
        <v>2201</v>
      </c>
      <c r="D84" s="1">
        <v>93987</v>
      </c>
    </row>
    <row r="85" spans="1:4">
      <c r="A85" t="s">
        <v>2202</v>
      </c>
      <c r="B85" t="s">
        <v>2203</v>
      </c>
      <c r="C85" t="s">
        <v>2187</v>
      </c>
      <c r="D85" s="1">
        <v>4739</v>
      </c>
    </row>
    <row r="86" spans="1:4">
      <c r="A86" t="s">
        <v>2204</v>
      </c>
      <c r="B86" t="s">
        <v>2205</v>
      </c>
      <c r="C86" t="s">
        <v>2206</v>
      </c>
      <c r="D86" s="1">
        <v>4420</v>
      </c>
    </row>
    <row r="87" spans="1:4">
      <c r="A87" t="s">
        <v>2207</v>
      </c>
      <c r="B87" t="s">
        <v>2208</v>
      </c>
      <c r="C87" t="s">
        <v>2209</v>
      </c>
      <c r="D87" s="1">
        <v>3145</v>
      </c>
    </row>
    <row r="88" spans="1:4">
      <c r="A88" t="s">
        <v>1206</v>
      </c>
      <c r="B88" t="s">
        <v>2210</v>
      </c>
      <c r="C88" t="s">
        <v>2211</v>
      </c>
      <c r="D88" s="1">
        <v>91889</v>
      </c>
    </row>
    <row r="89" spans="1:4">
      <c r="A89" t="s">
        <v>2212</v>
      </c>
      <c r="B89" t="s">
        <v>2213</v>
      </c>
      <c r="C89" t="s">
        <v>2214</v>
      </c>
      <c r="D89" s="1"/>
    </row>
    <row r="90" spans="1:4">
      <c r="A90" t="s">
        <v>1209</v>
      </c>
      <c r="B90" t="s">
        <v>2215</v>
      </c>
      <c r="C90" t="s">
        <v>2216</v>
      </c>
      <c r="D90" s="1">
        <v>21231</v>
      </c>
    </row>
    <row r="91" spans="1:4">
      <c r="A91" t="s">
        <v>2217</v>
      </c>
      <c r="B91" t="s">
        <v>2218</v>
      </c>
      <c r="C91" t="s">
        <v>2219</v>
      </c>
      <c r="D91" s="1">
        <v>2979</v>
      </c>
    </row>
    <row r="92" spans="1:4">
      <c r="A92" t="s">
        <v>2220</v>
      </c>
      <c r="B92" t="s">
        <v>2221</v>
      </c>
      <c r="C92" t="s">
        <v>2219</v>
      </c>
      <c r="D92" s="1">
        <v>1264</v>
      </c>
    </row>
    <row r="93" spans="1:4">
      <c r="A93" t="s">
        <v>2222</v>
      </c>
      <c r="B93" t="s">
        <v>2223</v>
      </c>
      <c r="C93" t="s">
        <v>2219</v>
      </c>
      <c r="D93" s="1">
        <v>829</v>
      </c>
    </row>
    <row r="94" spans="1:4">
      <c r="A94" t="s">
        <v>2224</v>
      </c>
      <c r="B94" t="s">
        <v>2225</v>
      </c>
      <c r="C94" t="s">
        <v>2219</v>
      </c>
      <c r="D94" s="1">
        <v>965</v>
      </c>
    </row>
    <row r="95" spans="1:4">
      <c r="A95" t="s">
        <v>2226</v>
      </c>
      <c r="B95" t="s">
        <v>2227</v>
      </c>
      <c r="C95" t="s">
        <v>2228</v>
      </c>
      <c r="D95" s="1"/>
    </row>
    <row r="96" spans="1:4">
      <c r="A96" t="s">
        <v>2229</v>
      </c>
      <c r="B96" t="s">
        <v>2230</v>
      </c>
      <c r="C96" t="s">
        <v>2228</v>
      </c>
      <c r="D96" s="1"/>
    </row>
    <row r="97" spans="1:4">
      <c r="A97" t="s">
        <v>1218</v>
      </c>
      <c r="B97" t="s">
        <v>2231</v>
      </c>
      <c r="C97" t="s">
        <v>2232</v>
      </c>
      <c r="D97" s="1">
        <v>592320</v>
      </c>
    </row>
    <row r="98" spans="1:4">
      <c r="A98" t="s">
        <v>2233</v>
      </c>
      <c r="B98" t="s">
        <v>2234</v>
      </c>
      <c r="C98" t="s">
        <v>2235</v>
      </c>
      <c r="D98" s="1">
        <v>2205</v>
      </c>
    </row>
    <row r="99" spans="1:4">
      <c r="A99" t="s">
        <v>2236</v>
      </c>
      <c r="B99" t="s">
        <v>2237</v>
      </c>
      <c r="C99" t="s">
        <v>2238</v>
      </c>
      <c r="D99" s="1">
        <v>104789</v>
      </c>
    </row>
    <row r="100" spans="1:4">
      <c r="A100" t="s">
        <v>2239</v>
      </c>
      <c r="B100" t="s">
        <v>2240</v>
      </c>
      <c r="C100" t="s">
        <v>2187</v>
      </c>
      <c r="D100" s="1"/>
    </row>
    <row r="101" spans="1:4">
      <c r="A101" t="s">
        <v>2241</v>
      </c>
      <c r="B101" t="s">
        <v>2242</v>
      </c>
      <c r="C101" t="s">
        <v>2243</v>
      </c>
      <c r="D101" s="1">
        <v>8708</v>
      </c>
    </row>
    <row r="102" spans="1:4">
      <c r="A102" t="s">
        <v>2244</v>
      </c>
      <c r="B102" t="s">
        <v>2245</v>
      </c>
      <c r="C102" t="s">
        <v>2246</v>
      </c>
      <c r="D102" s="1">
        <v>8270</v>
      </c>
    </row>
    <row r="103" spans="1:4">
      <c r="A103" t="s">
        <v>2247</v>
      </c>
      <c r="B103" t="s">
        <v>2248</v>
      </c>
      <c r="C103" t="s">
        <v>2249</v>
      </c>
      <c r="D103" s="1">
        <v>139736</v>
      </c>
    </row>
    <row r="104" spans="1:4">
      <c r="A104" t="s">
        <v>1269</v>
      </c>
      <c r="B104" t="s">
        <v>2250</v>
      </c>
      <c r="C104" t="s">
        <v>2251</v>
      </c>
      <c r="D104" s="1">
        <v>41428</v>
      </c>
    </row>
    <row r="105" spans="1:4">
      <c r="A105" t="s">
        <v>1274</v>
      </c>
      <c r="B105" t="s">
        <v>1891</v>
      </c>
      <c r="C105" t="s">
        <v>2252</v>
      </c>
      <c r="D105" s="1">
        <v>9476</v>
      </c>
    </row>
    <row r="106" spans="1:4">
      <c r="A106" t="s">
        <v>1277</v>
      </c>
      <c r="B106" t="s">
        <v>2253</v>
      </c>
      <c r="C106" t="s">
        <v>2254</v>
      </c>
      <c r="D106" s="1">
        <v>75788</v>
      </c>
    </row>
    <row r="107" spans="1:4">
      <c r="A107" t="s">
        <v>1282</v>
      </c>
      <c r="B107" t="s">
        <v>2255</v>
      </c>
      <c r="C107" t="s">
        <v>2256</v>
      </c>
      <c r="D107" s="1">
        <v>101107</v>
      </c>
    </row>
    <row r="108" spans="1:4">
      <c r="A108" t="s">
        <v>1289</v>
      </c>
      <c r="B108" t="s">
        <v>2257</v>
      </c>
      <c r="C108" t="s">
        <v>2258</v>
      </c>
      <c r="D108" s="1">
        <v>6072</v>
      </c>
    </row>
    <row r="109" spans="1:4">
      <c r="A109" t="s">
        <v>2259</v>
      </c>
      <c r="B109" t="s">
        <v>2260</v>
      </c>
      <c r="C109" t="s">
        <v>2216</v>
      </c>
      <c r="D109" s="1">
        <v>1153</v>
      </c>
    </row>
    <row r="110" spans="1:4">
      <c r="A110" t="s">
        <v>1292</v>
      </c>
      <c r="B110" t="s">
        <v>2261</v>
      </c>
      <c r="C110" t="s">
        <v>2262</v>
      </c>
      <c r="D110" s="1">
        <v>20595</v>
      </c>
    </row>
    <row r="111" spans="1:4">
      <c r="A111" t="s">
        <v>1295</v>
      </c>
      <c r="B111" t="s">
        <v>2263</v>
      </c>
      <c r="C111" t="s">
        <v>2264</v>
      </c>
      <c r="D111" s="1">
        <v>257</v>
      </c>
    </row>
    <row r="112" spans="1:4">
      <c r="A112" t="s">
        <v>2265</v>
      </c>
      <c r="B112" t="s">
        <v>2266</v>
      </c>
      <c r="C112" t="s">
        <v>2267</v>
      </c>
      <c r="D112" s="1"/>
    </row>
    <row r="113" spans="1:4">
      <c r="A113" t="s">
        <v>2268</v>
      </c>
      <c r="B113" t="s">
        <v>2269</v>
      </c>
      <c r="C113" t="s">
        <v>2267</v>
      </c>
      <c r="D113" s="1"/>
    </row>
    <row r="114" spans="1:4">
      <c r="A114" t="s">
        <v>2270</v>
      </c>
      <c r="B114" t="s">
        <v>2271</v>
      </c>
      <c r="C114" t="s">
        <v>2272</v>
      </c>
      <c r="D114" s="1"/>
    </row>
    <row r="115" spans="1:4">
      <c r="A115" t="s">
        <v>1298</v>
      </c>
      <c r="B115" t="s">
        <v>2273</v>
      </c>
      <c r="C115" t="s">
        <v>2274</v>
      </c>
      <c r="D115" s="1">
        <v>91893</v>
      </c>
    </row>
    <row r="116" spans="1:4">
      <c r="A116" t="s">
        <v>2275</v>
      </c>
      <c r="B116" t="s">
        <v>2276</v>
      </c>
      <c r="C116" t="s">
        <v>2277</v>
      </c>
      <c r="D116" s="1">
        <v>70403</v>
      </c>
    </row>
    <row r="117" spans="1:4">
      <c r="A117" t="s">
        <v>1301</v>
      </c>
      <c r="B117" t="s">
        <v>2278</v>
      </c>
      <c r="C117" t="s">
        <v>2279</v>
      </c>
      <c r="D117" s="1">
        <v>229492</v>
      </c>
    </row>
    <row r="118" spans="1:4">
      <c r="A118" t="s">
        <v>1311</v>
      </c>
      <c r="B118" t="s">
        <v>2280</v>
      </c>
      <c r="C118" t="s">
        <v>2281</v>
      </c>
      <c r="D118" s="1">
        <v>70031</v>
      </c>
    </row>
    <row r="119" spans="1:4">
      <c r="A119" t="s">
        <v>2282</v>
      </c>
      <c r="B119" t="s">
        <v>2283</v>
      </c>
      <c r="C119" t="s">
        <v>2284</v>
      </c>
      <c r="D119" s="1"/>
    </row>
    <row r="120" spans="1:4">
      <c r="A120" t="s">
        <v>2285</v>
      </c>
      <c r="B120" t="s">
        <v>2286</v>
      </c>
      <c r="C120" t="s">
        <v>2287</v>
      </c>
      <c r="D120" s="1"/>
    </row>
    <row r="121" spans="1:4">
      <c r="A121" t="s">
        <v>2288</v>
      </c>
      <c r="B121" t="s">
        <v>2289</v>
      </c>
      <c r="C121" t="s">
        <v>2290</v>
      </c>
      <c r="D121" s="1">
        <v>1988</v>
      </c>
    </row>
    <row r="122" spans="1:4">
      <c r="A122" t="s">
        <v>2291</v>
      </c>
      <c r="B122" t="s">
        <v>2292</v>
      </c>
      <c r="C122" t="s">
        <v>2264</v>
      </c>
      <c r="D122" s="1">
        <v>1160</v>
      </c>
    </row>
    <row r="123" spans="1:4">
      <c r="A123" t="s">
        <v>2293</v>
      </c>
      <c r="B123" t="s">
        <v>2294</v>
      </c>
      <c r="C123" t="s">
        <v>2295</v>
      </c>
      <c r="D123" s="1"/>
    </row>
    <row r="124" spans="1:4">
      <c r="A124" t="s">
        <v>2296</v>
      </c>
      <c r="B124" t="s">
        <v>2297</v>
      </c>
      <c r="C124" t="s">
        <v>2298</v>
      </c>
      <c r="D124" s="1">
        <v>1</v>
      </c>
    </row>
    <row r="125" spans="1:4">
      <c r="A125" t="s">
        <v>1314</v>
      </c>
      <c r="B125" t="s">
        <v>2299</v>
      </c>
      <c r="C125" t="s">
        <v>2300</v>
      </c>
      <c r="D125" s="1">
        <v>50802</v>
      </c>
    </row>
    <row r="126" spans="1:4">
      <c r="A126" t="s">
        <v>2301</v>
      </c>
      <c r="B126" t="s">
        <v>2302</v>
      </c>
      <c r="C126" t="s">
        <v>2303</v>
      </c>
      <c r="D126" s="1">
        <v>1460</v>
      </c>
    </row>
    <row r="127" spans="1:4">
      <c r="A127" t="s">
        <v>2304</v>
      </c>
      <c r="B127" t="s">
        <v>2305</v>
      </c>
      <c r="C127" t="s">
        <v>2306</v>
      </c>
      <c r="D127" s="1">
        <v>12114</v>
      </c>
    </row>
    <row r="128" spans="1:4">
      <c r="A128" t="s">
        <v>2307</v>
      </c>
      <c r="B128" t="s">
        <v>2305</v>
      </c>
      <c r="C128" t="s">
        <v>2308</v>
      </c>
      <c r="D128" s="1">
        <v>12114</v>
      </c>
    </row>
    <row r="129" spans="1:4">
      <c r="A129" t="s">
        <v>2309</v>
      </c>
      <c r="B129" t="s">
        <v>2305</v>
      </c>
      <c r="C129" t="s">
        <v>2310</v>
      </c>
      <c r="D129" s="1">
        <v>12114</v>
      </c>
    </row>
    <row r="130" spans="1:4">
      <c r="A130" t="s">
        <v>2311</v>
      </c>
      <c r="B130" t="s">
        <v>2305</v>
      </c>
      <c r="C130" t="s">
        <v>2312</v>
      </c>
      <c r="D130" s="1">
        <v>12114</v>
      </c>
    </row>
    <row r="131" spans="1:4">
      <c r="A131" t="s">
        <v>2313</v>
      </c>
      <c r="B131" t="s">
        <v>2305</v>
      </c>
      <c r="C131" t="s">
        <v>2314</v>
      </c>
      <c r="D131" s="1">
        <v>12114</v>
      </c>
    </row>
    <row r="132" spans="1:4">
      <c r="A132" t="s">
        <v>2315</v>
      </c>
      <c r="B132" t="s">
        <v>2305</v>
      </c>
      <c r="C132" t="s">
        <v>2316</v>
      </c>
      <c r="D132" s="1">
        <v>12114</v>
      </c>
    </row>
    <row r="133" spans="1:4">
      <c r="A133" t="s">
        <v>2317</v>
      </c>
      <c r="B133" t="s">
        <v>2305</v>
      </c>
      <c r="C133" t="s">
        <v>2318</v>
      </c>
      <c r="D133" s="1">
        <v>12114</v>
      </c>
    </row>
    <row r="134" spans="1:4">
      <c r="A134" t="s">
        <v>2319</v>
      </c>
      <c r="B134" t="s">
        <v>2320</v>
      </c>
      <c r="C134" t="s">
        <v>2321</v>
      </c>
      <c r="D134" s="1">
        <v>12845</v>
      </c>
    </row>
    <row r="135" spans="1:4">
      <c r="A135" t="s">
        <v>2322</v>
      </c>
      <c r="B135" t="s">
        <v>2305</v>
      </c>
      <c r="C135" t="s">
        <v>2323</v>
      </c>
      <c r="D135" s="1">
        <v>12114</v>
      </c>
    </row>
    <row r="136" spans="1:4">
      <c r="A136" t="s">
        <v>2324</v>
      </c>
      <c r="B136" t="s">
        <v>2305</v>
      </c>
      <c r="C136" t="s">
        <v>2325</v>
      </c>
      <c r="D136" s="1">
        <v>12114</v>
      </c>
    </row>
    <row r="137" spans="1:4">
      <c r="A137" t="s">
        <v>2326</v>
      </c>
      <c r="B137" t="s">
        <v>2305</v>
      </c>
      <c r="C137" t="s">
        <v>2327</v>
      </c>
      <c r="D137" s="1">
        <v>12114</v>
      </c>
    </row>
    <row r="138" spans="1:4">
      <c r="A138" t="s">
        <v>2328</v>
      </c>
      <c r="B138" t="s">
        <v>2305</v>
      </c>
      <c r="C138" t="s">
        <v>2329</v>
      </c>
      <c r="D138" s="1">
        <v>12114</v>
      </c>
    </row>
    <row r="139" spans="1:4">
      <c r="A139" t="s">
        <v>2330</v>
      </c>
      <c r="B139" t="s">
        <v>2305</v>
      </c>
      <c r="C139" t="s">
        <v>2331</v>
      </c>
      <c r="D139" s="1">
        <v>12114</v>
      </c>
    </row>
    <row r="140" spans="1:4">
      <c r="A140" t="s">
        <v>2332</v>
      </c>
      <c r="B140" t="s">
        <v>2305</v>
      </c>
      <c r="C140" t="s">
        <v>2333</v>
      </c>
      <c r="D140" s="1">
        <v>12114</v>
      </c>
    </row>
    <row r="141" spans="1:4">
      <c r="A141" t="s">
        <v>2334</v>
      </c>
      <c r="B141" t="s">
        <v>2305</v>
      </c>
      <c r="C141" t="s">
        <v>2335</v>
      </c>
      <c r="D141" s="1">
        <v>12114</v>
      </c>
    </row>
    <row r="142" spans="1:4">
      <c r="A142" t="s">
        <v>2336</v>
      </c>
      <c r="B142" t="s">
        <v>2305</v>
      </c>
      <c r="C142" t="s">
        <v>2337</v>
      </c>
      <c r="D142" s="1">
        <v>12114</v>
      </c>
    </row>
    <row r="143" spans="1:4">
      <c r="A143" t="s">
        <v>2338</v>
      </c>
      <c r="B143" t="s">
        <v>2305</v>
      </c>
      <c r="C143" t="s">
        <v>2339</v>
      </c>
      <c r="D143" s="1">
        <v>12114</v>
      </c>
    </row>
    <row r="144" spans="1:4">
      <c r="A144" t="s">
        <v>2340</v>
      </c>
      <c r="B144" t="s">
        <v>2305</v>
      </c>
      <c r="C144" t="s">
        <v>2341</v>
      </c>
      <c r="D144" s="1">
        <v>12114</v>
      </c>
    </row>
    <row r="145" spans="1:4">
      <c r="A145" t="s">
        <v>2342</v>
      </c>
      <c r="B145" t="s">
        <v>2343</v>
      </c>
      <c r="C145" t="s">
        <v>2344</v>
      </c>
      <c r="D145" s="1">
        <v>7380</v>
      </c>
    </row>
    <row r="146" spans="1:4">
      <c r="A146" t="s">
        <v>2345</v>
      </c>
      <c r="B146" t="s">
        <v>2346</v>
      </c>
      <c r="C146" t="s">
        <v>2347</v>
      </c>
      <c r="D146" s="1">
        <v>7157</v>
      </c>
    </row>
    <row r="147" spans="1:4">
      <c r="A147" t="s">
        <v>2348</v>
      </c>
      <c r="B147" t="s">
        <v>2349</v>
      </c>
      <c r="C147" t="s">
        <v>2350</v>
      </c>
      <c r="D147" s="1">
        <v>1907</v>
      </c>
    </row>
    <row r="148" spans="1:4">
      <c r="A148" t="s">
        <v>2351</v>
      </c>
      <c r="B148" t="s">
        <v>2352</v>
      </c>
      <c r="C148" t="s">
        <v>2353</v>
      </c>
      <c r="D148" s="1">
        <v>6924</v>
      </c>
    </row>
    <row r="149" spans="1:4">
      <c r="A149" t="s">
        <v>2354</v>
      </c>
      <c r="B149" t="s">
        <v>2352</v>
      </c>
      <c r="C149" t="s">
        <v>2353</v>
      </c>
      <c r="D149" s="1">
        <v>7934</v>
      </c>
    </row>
    <row r="150" spans="1:4">
      <c r="A150" t="s">
        <v>2355</v>
      </c>
      <c r="B150" t="s">
        <v>2352</v>
      </c>
      <c r="C150" t="s">
        <v>2353</v>
      </c>
      <c r="D150" s="1">
        <v>9650</v>
      </c>
    </row>
    <row r="151" spans="1:4">
      <c r="A151" t="s">
        <v>2356</v>
      </c>
      <c r="B151" t="s">
        <v>2352</v>
      </c>
      <c r="C151" t="s">
        <v>2353</v>
      </c>
      <c r="D151" s="1">
        <v>5654</v>
      </c>
    </row>
    <row r="152" spans="1:4">
      <c r="A152" t="s">
        <v>2357</v>
      </c>
      <c r="B152" t="s">
        <v>2352</v>
      </c>
      <c r="C152" t="s">
        <v>2358</v>
      </c>
      <c r="D152" s="1">
        <v>6360</v>
      </c>
    </row>
    <row r="153" spans="1:4">
      <c r="A153" t="s">
        <v>2359</v>
      </c>
      <c r="B153" t="s">
        <v>2352</v>
      </c>
      <c r="C153" t="s">
        <v>2353</v>
      </c>
      <c r="D153" s="1">
        <v>7934</v>
      </c>
    </row>
    <row r="154" spans="1:4">
      <c r="A154" t="s">
        <v>2360</v>
      </c>
      <c r="B154" t="s">
        <v>2352</v>
      </c>
      <c r="C154" t="s">
        <v>2361</v>
      </c>
      <c r="D154" s="1">
        <v>6554</v>
      </c>
    </row>
    <row r="155" spans="1:4">
      <c r="A155" t="s">
        <v>2362</v>
      </c>
      <c r="B155" t="s">
        <v>2352</v>
      </c>
      <c r="C155" t="s">
        <v>2353</v>
      </c>
      <c r="D155" s="1">
        <v>5204</v>
      </c>
    </row>
    <row r="156" spans="1:4">
      <c r="A156" t="s">
        <v>2363</v>
      </c>
      <c r="B156" t="s">
        <v>2352</v>
      </c>
      <c r="C156" t="s">
        <v>2364</v>
      </c>
      <c r="D156" s="1">
        <v>5244</v>
      </c>
    </row>
    <row r="157" spans="1:4">
      <c r="A157" t="s">
        <v>2365</v>
      </c>
      <c r="B157" t="s">
        <v>2352</v>
      </c>
      <c r="C157" t="s">
        <v>2366</v>
      </c>
      <c r="D157" s="1">
        <v>9350</v>
      </c>
    </row>
    <row r="158" spans="1:4">
      <c r="A158" t="s">
        <v>2367</v>
      </c>
      <c r="B158" t="s">
        <v>2352</v>
      </c>
      <c r="C158" t="s">
        <v>2368</v>
      </c>
      <c r="D158" s="1">
        <v>7570</v>
      </c>
    </row>
    <row r="159" spans="1:4">
      <c r="A159" t="s">
        <v>2369</v>
      </c>
      <c r="B159" t="s">
        <v>2352</v>
      </c>
      <c r="C159" t="s">
        <v>2370</v>
      </c>
      <c r="D159" s="1">
        <v>8100</v>
      </c>
    </row>
    <row r="160" spans="1:4">
      <c r="A160" t="s">
        <v>2371</v>
      </c>
      <c r="B160" t="s">
        <v>2352</v>
      </c>
      <c r="C160" t="s">
        <v>2372</v>
      </c>
      <c r="D160" s="1">
        <v>8100</v>
      </c>
    </row>
    <row r="161" spans="1:4">
      <c r="A161" t="s">
        <v>2373</v>
      </c>
      <c r="B161" t="s">
        <v>2352</v>
      </c>
      <c r="C161" t="s">
        <v>2374</v>
      </c>
      <c r="D161" s="1">
        <v>6924</v>
      </c>
    </row>
    <row r="162" spans="1:4">
      <c r="A162" t="s">
        <v>2375</v>
      </c>
      <c r="B162" t="s">
        <v>2352</v>
      </c>
      <c r="C162" t="s">
        <v>2376</v>
      </c>
      <c r="D162" s="1">
        <v>6500</v>
      </c>
    </row>
    <row r="163" spans="1:4">
      <c r="A163" t="s">
        <v>2377</v>
      </c>
      <c r="B163" t="s">
        <v>2352</v>
      </c>
      <c r="C163" t="s">
        <v>2378</v>
      </c>
      <c r="D163" s="1">
        <v>6468</v>
      </c>
    </row>
    <row r="164" spans="1:4">
      <c r="A164" t="s">
        <v>2379</v>
      </c>
      <c r="B164" t="s">
        <v>2352</v>
      </c>
      <c r="C164" t="s">
        <v>2380</v>
      </c>
      <c r="D164" s="1">
        <v>6924</v>
      </c>
    </row>
    <row r="165" spans="1:4">
      <c r="A165" t="s">
        <v>2381</v>
      </c>
      <c r="B165" t="s">
        <v>2352</v>
      </c>
      <c r="C165" t="s">
        <v>2382</v>
      </c>
      <c r="D165" s="1">
        <v>3240</v>
      </c>
    </row>
    <row r="166" spans="1:4">
      <c r="A166" t="s">
        <v>2383</v>
      </c>
      <c r="B166" t="s">
        <v>2352</v>
      </c>
      <c r="C166" t="s">
        <v>2384</v>
      </c>
      <c r="D166" s="1">
        <v>7644</v>
      </c>
    </row>
    <row r="167" spans="1:4">
      <c r="A167" t="s">
        <v>2385</v>
      </c>
      <c r="B167" t="s">
        <v>2352</v>
      </c>
      <c r="C167" t="s">
        <v>2386</v>
      </c>
      <c r="D167" s="1">
        <v>8174</v>
      </c>
    </row>
    <row r="168" spans="1:4">
      <c r="A168" t="s">
        <v>2387</v>
      </c>
      <c r="B168" t="s">
        <v>2388</v>
      </c>
      <c r="C168" t="s">
        <v>2389</v>
      </c>
      <c r="D168" s="1">
        <v>14742</v>
      </c>
    </row>
    <row r="169" spans="1:4">
      <c r="A169" t="s">
        <v>2390</v>
      </c>
      <c r="B169" t="s">
        <v>2391</v>
      </c>
      <c r="C169" t="s">
        <v>2392</v>
      </c>
      <c r="D169" s="1">
        <v>47300</v>
      </c>
    </row>
    <row r="170" spans="1:4">
      <c r="A170" t="s">
        <v>2393</v>
      </c>
      <c r="B170" t="s">
        <v>2394</v>
      </c>
      <c r="C170" t="s">
        <v>2395</v>
      </c>
      <c r="D170" s="1">
        <v>12536</v>
      </c>
    </row>
    <row r="171" spans="1:4">
      <c r="A171" t="s">
        <v>2396</v>
      </c>
      <c r="B171" t="s">
        <v>2397</v>
      </c>
      <c r="C171" t="s">
        <v>2398</v>
      </c>
      <c r="D171" s="1">
        <v>60936</v>
      </c>
    </row>
    <row r="172" spans="1:4">
      <c r="A172" t="s">
        <v>2399</v>
      </c>
      <c r="B172" t="s">
        <v>2400</v>
      </c>
      <c r="C172" t="s">
        <v>2401</v>
      </c>
      <c r="D172" s="1"/>
    </row>
    <row r="173" spans="1:4">
      <c r="A173" t="s">
        <v>2402</v>
      </c>
      <c r="B173" t="s">
        <v>2403</v>
      </c>
      <c r="C173" t="s">
        <v>2404</v>
      </c>
      <c r="D173" s="1"/>
    </row>
    <row r="174" spans="1:4">
      <c r="A174" t="s">
        <v>2405</v>
      </c>
      <c r="B174" t="s">
        <v>2406</v>
      </c>
      <c r="C174" t="s">
        <v>2407</v>
      </c>
      <c r="D174" s="1">
        <v>26690</v>
      </c>
    </row>
    <row r="175" spans="1:4">
      <c r="A175" t="s">
        <v>2408</v>
      </c>
      <c r="B175" t="s">
        <v>2409</v>
      </c>
      <c r="C175" t="s">
        <v>2410</v>
      </c>
      <c r="D175" s="1">
        <v>65085</v>
      </c>
    </row>
    <row r="176" spans="1:4">
      <c r="A176" t="s">
        <v>2411</v>
      </c>
      <c r="B176" t="s">
        <v>2412</v>
      </c>
      <c r="C176" t="s">
        <v>2413</v>
      </c>
      <c r="D176" s="1"/>
    </row>
    <row r="177" spans="1:4">
      <c r="A177" t="s">
        <v>2414</v>
      </c>
      <c r="B177" t="s">
        <v>2415</v>
      </c>
      <c r="C177" t="s">
        <v>2416</v>
      </c>
      <c r="D177" s="1">
        <v>2330</v>
      </c>
    </row>
    <row r="178" spans="1:4">
      <c r="A178" t="s">
        <v>2417</v>
      </c>
      <c r="B178" t="s">
        <v>2418</v>
      </c>
      <c r="C178" t="s">
        <v>2419</v>
      </c>
      <c r="D178" s="1">
        <v>5185</v>
      </c>
    </row>
    <row r="179" spans="1:4">
      <c r="A179" t="s">
        <v>2420</v>
      </c>
      <c r="B179" t="s">
        <v>2421</v>
      </c>
      <c r="C179" t="s">
        <v>2422</v>
      </c>
      <c r="D179" s="1">
        <v>3678</v>
      </c>
    </row>
    <row r="180" spans="1:4">
      <c r="A180" t="s">
        <v>2423</v>
      </c>
      <c r="B180" t="s">
        <v>2424</v>
      </c>
      <c r="C180" t="s">
        <v>2425</v>
      </c>
      <c r="D180" s="1">
        <v>3665</v>
      </c>
    </row>
    <row r="181" spans="1:4">
      <c r="A181" t="s">
        <v>2426</v>
      </c>
      <c r="B181" t="s">
        <v>2427</v>
      </c>
      <c r="C181" t="s">
        <v>2428</v>
      </c>
      <c r="D181" s="1">
        <v>667</v>
      </c>
    </row>
    <row r="182" spans="1:4">
      <c r="A182" t="s">
        <v>2429</v>
      </c>
      <c r="B182" t="s">
        <v>2430</v>
      </c>
      <c r="C182" t="s">
        <v>2431</v>
      </c>
      <c r="D182" s="1">
        <v>667</v>
      </c>
    </row>
    <row r="183" spans="1:4">
      <c r="A183" t="s">
        <v>2432</v>
      </c>
      <c r="B183" t="s">
        <v>2433</v>
      </c>
      <c r="C183" t="s">
        <v>2434</v>
      </c>
      <c r="D183" s="1">
        <v>1162</v>
      </c>
    </row>
    <row r="184" spans="1:4">
      <c r="A184" t="s">
        <v>2435</v>
      </c>
      <c r="B184" t="s">
        <v>2436</v>
      </c>
      <c r="C184" t="s">
        <v>2434</v>
      </c>
      <c r="D184" s="1">
        <v>1815</v>
      </c>
    </row>
    <row r="185" spans="1:4">
      <c r="A185" t="s">
        <v>2437</v>
      </c>
      <c r="B185" t="s">
        <v>2438</v>
      </c>
      <c r="C185" t="s">
        <v>2439</v>
      </c>
      <c r="D185" s="1">
        <v>84</v>
      </c>
    </row>
    <row r="186" spans="1:4">
      <c r="A186" t="s">
        <v>1317</v>
      </c>
      <c r="B186" t="s">
        <v>2440</v>
      </c>
      <c r="C186" t="s">
        <v>2441</v>
      </c>
      <c r="D186" s="1">
        <v>251758</v>
      </c>
    </row>
    <row r="187" spans="1:4">
      <c r="A187" t="s">
        <v>1340</v>
      </c>
      <c r="B187" t="s">
        <v>2442</v>
      </c>
      <c r="C187" t="s">
        <v>2443</v>
      </c>
      <c r="D187" s="1">
        <v>83457</v>
      </c>
    </row>
    <row r="188" spans="1:4">
      <c r="A188" t="s">
        <v>1371</v>
      </c>
      <c r="B188" t="s">
        <v>2444</v>
      </c>
      <c r="C188" t="s">
        <v>2445</v>
      </c>
      <c r="D188" s="1">
        <v>264531</v>
      </c>
    </row>
    <row r="189" spans="1:4">
      <c r="A189" t="s">
        <v>1389</v>
      </c>
      <c r="B189" t="s">
        <v>2446</v>
      </c>
      <c r="C189" t="s">
        <v>2447</v>
      </c>
      <c r="D189" s="1">
        <v>212336</v>
      </c>
    </row>
    <row r="190" spans="1:4">
      <c r="A190" t="s">
        <v>2448</v>
      </c>
      <c r="B190" t="s">
        <v>2449</v>
      </c>
      <c r="C190" t="s">
        <v>2434</v>
      </c>
      <c r="D190" s="1">
        <v>2188</v>
      </c>
    </row>
    <row r="191" spans="1:4">
      <c r="A191" t="s">
        <v>2450</v>
      </c>
      <c r="B191" t="s">
        <v>2451</v>
      </c>
      <c r="C191" t="s">
        <v>2452</v>
      </c>
      <c r="D191" s="1">
        <v>150</v>
      </c>
    </row>
    <row r="192" spans="1:4">
      <c r="A192" t="s">
        <v>2453</v>
      </c>
      <c r="B192" t="s">
        <v>2454</v>
      </c>
      <c r="C192" t="s">
        <v>2455</v>
      </c>
      <c r="D192" s="1"/>
    </row>
    <row r="193" spans="1:4">
      <c r="A193" t="s">
        <v>2456</v>
      </c>
      <c r="B193" t="s">
        <v>2457</v>
      </c>
      <c r="C193" t="s">
        <v>2072</v>
      </c>
      <c r="D193" s="1">
        <v>290</v>
      </c>
    </row>
    <row r="194" spans="1:4">
      <c r="A194" t="s">
        <v>2458</v>
      </c>
      <c r="B194" t="s">
        <v>2459</v>
      </c>
      <c r="C194" t="s">
        <v>2072</v>
      </c>
      <c r="D194" s="1">
        <v>100</v>
      </c>
    </row>
    <row r="195" spans="1:4">
      <c r="A195" t="s">
        <v>1401</v>
      </c>
      <c r="B195" t="s">
        <v>2460</v>
      </c>
      <c r="C195" t="s">
        <v>2461</v>
      </c>
      <c r="D195" s="1">
        <v>250</v>
      </c>
    </row>
    <row r="196" spans="1:4">
      <c r="A196" t="s">
        <v>2462</v>
      </c>
      <c r="B196" t="s">
        <v>2463</v>
      </c>
      <c r="C196" t="s">
        <v>2464</v>
      </c>
      <c r="D196" s="1"/>
    </row>
    <row r="197" spans="1:4">
      <c r="A197" t="s">
        <v>2465</v>
      </c>
      <c r="B197" t="s">
        <v>2466</v>
      </c>
      <c r="C197" t="s">
        <v>2467</v>
      </c>
      <c r="D197" s="1"/>
    </row>
    <row r="198" spans="1:4">
      <c r="A198" t="s">
        <v>2468</v>
      </c>
      <c r="B198" t="s">
        <v>2469</v>
      </c>
      <c r="C198" t="s">
        <v>2413</v>
      </c>
      <c r="D198" s="1"/>
    </row>
    <row r="199" spans="1:4">
      <c r="A199" t="s">
        <v>2470</v>
      </c>
      <c r="B199" t="s">
        <v>2471</v>
      </c>
      <c r="C199" t="s">
        <v>2267</v>
      </c>
      <c r="D199" s="1"/>
    </row>
    <row r="200" spans="1:4">
      <c r="A200" t="s">
        <v>2472</v>
      </c>
      <c r="B200" t="s">
        <v>2473</v>
      </c>
      <c r="C200" t="s">
        <v>2267</v>
      </c>
      <c r="D200" s="1"/>
    </row>
    <row r="201" spans="1:4">
      <c r="A201" t="s">
        <v>2474</v>
      </c>
      <c r="B201" t="s">
        <v>2475</v>
      </c>
      <c r="C201" t="s">
        <v>2476</v>
      </c>
      <c r="D201" s="1"/>
    </row>
    <row r="202" spans="1:4">
      <c r="A202" t="s">
        <v>2477</v>
      </c>
      <c r="B202" t="s">
        <v>2478</v>
      </c>
      <c r="C202" t="s">
        <v>2467</v>
      </c>
      <c r="D202" s="1"/>
    </row>
    <row r="203" spans="1:4">
      <c r="A203" t="s">
        <v>2479</v>
      </c>
      <c r="B203" t="s">
        <v>2480</v>
      </c>
      <c r="C203" t="s">
        <v>2481</v>
      </c>
      <c r="D203" s="1">
        <v>1666</v>
      </c>
    </row>
    <row r="204" spans="1:4">
      <c r="A204" t="s">
        <v>2482</v>
      </c>
      <c r="B204" t="s">
        <v>2483</v>
      </c>
      <c r="C204" t="s">
        <v>2484</v>
      </c>
      <c r="D204" s="1"/>
    </row>
    <row r="205" spans="1:4">
      <c r="A205" t="s">
        <v>2485</v>
      </c>
      <c r="B205" t="s">
        <v>2486</v>
      </c>
      <c r="C205" t="s">
        <v>2487</v>
      </c>
      <c r="D205" s="1"/>
    </row>
    <row r="206" spans="1:4">
      <c r="A206" t="s">
        <v>2488</v>
      </c>
      <c r="B206" t="s">
        <v>2489</v>
      </c>
      <c r="C206" t="s">
        <v>2490</v>
      </c>
      <c r="D206" s="1">
        <v>2763</v>
      </c>
    </row>
    <row r="207" spans="1:4">
      <c r="A207" t="s">
        <v>2491</v>
      </c>
      <c r="B207" t="s">
        <v>2492</v>
      </c>
      <c r="C207" t="s">
        <v>2493</v>
      </c>
      <c r="D207" s="1">
        <v>154</v>
      </c>
    </row>
    <row r="208" spans="1:4">
      <c r="A208" t="s">
        <v>2494</v>
      </c>
      <c r="B208" t="s">
        <v>2495</v>
      </c>
      <c r="C208" t="s">
        <v>2496</v>
      </c>
      <c r="D208" s="1">
        <v>51</v>
      </c>
    </row>
    <row r="209" spans="1:4">
      <c r="A209" t="s">
        <v>1404</v>
      </c>
      <c r="B209" t="s">
        <v>2497</v>
      </c>
      <c r="C209" t="s">
        <v>2498</v>
      </c>
      <c r="D209" s="1">
        <v>60944</v>
      </c>
    </row>
    <row r="210" spans="1:4">
      <c r="A210" t="s">
        <v>2499</v>
      </c>
      <c r="B210" t="s">
        <v>2500</v>
      </c>
      <c r="C210" t="s">
        <v>2501</v>
      </c>
      <c r="D210" s="1">
        <v>1338</v>
      </c>
    </row>
    <row r="211" spans="1:4">
      <c r="A211" t="s">
        <v>2502</v>
      </c>
      <c r="B211" t="s">
        <v>2503</v>
      </c>
      <c r="C211" t="s">
        <v>2504</v>
      </c>
      <c r="D211" s="1">
        <v>1682</v>
      </c>
    </row>
    <row r="212" spans="1:4">
      <c r="A212" t="s">
        <v>2505</v>
      </c>
      <c r="B212" t="s">
        <v>2506</v>
      </c>
      <c r="C212" t="s">
        <v>2056</v>
      </c>
      <c r="D212" s="1">
        <v>29941</v>
      </c>
    </row>
    <row r="213" spans="1:4">
      <c r="A213" t="s">
        <v>2507</v>
      </c>
      <c r="B213" t="s">
        <v>2508</v>
      </c>
      <c r="C213" t="s">
        <v>2509</v>
      </c>
      <c r="D213" s="1">
        <v>4068</v>
      </c>
    </row>
    <row r="214" spans="1:4">
      <c r="A214" t="s">
        <v>2510</v>
      </c>
      <c r="B214" t="s">
        <v>2511</v>
      </c>
      <c r="C214" t="s">
        <v>2512</v>
      </c>
      <c r="D214" s="1">
        <v>2507</v>
      </c>
    </row>
    <row r="215" spans="1:4">
      <c r="A215" t="s">
        <v>2513</v>
      </c>
      <c r="B215" t="s">
        <v>2514</v>
      </c>
      <c r="C215" t="s">
        <v>2515</v>
      </c>
      <c r="D215" s="1">
        <v>225</v>
      </c>
    </row>
    <row r="216" spans="1:4">
      <c r="A216" t="s">
        <v>2516</v>
      </c>
      <c r="B216" t="s">
        <v>2517</v>
      </c>
      <c r="C216" t="s">
        <v>2515</v>
      </c>
      <c r="D216" s="1">
        <v>80</v>
      </c>
    </row>
    <row r="217" spans="1:4">
      <c r="A217" t="s">
        <v>2518</v>
      </c>
      <c r="B217" t="s">
        <v>2519</v>
      </c>
      <c r="C217" t="s">
        <v>2515</v>
      </c>
      <c r="D217" s="1">
        <v>1143</v>
      </c>
    </row>
    <row r="218" spans="1:4">
      <c r="A218" t="s">
        <v>2520</v>
      </c>
      <c r="B218" t="s">
        <v>2521</v>
      </c>
      <c r="C218" t="s">
        <v>2515</v>
      </c>
      <c r="D218" s="1">
        <v>591</v>
      </c>
    </row>
    <row r="219" spans="1:4">
      <c r="A219" t="s">
        <v>2522</v>
      </c>
      <c r="B219" t="s">
        <v>2523</v>
      </c>
      <c r="C219" t="s">
        <v>2515</v>
      </c>
      <c r="D219" s="1">
        <v>2131</v>
      </c>
    </row>
    <row r="220" spans="1:4">
      <c r="A220" t="s">
        <v>2524</v>
      </c>
      <c r="B220" t="s">
        <v>2525</v>
      </c>
      <c r="C220" t="s">
        <v>2515</v>
      </c>
      <c r="D220" s="1">
        <v>3377</v>
      </c>
    </row>
    <row r="221" spans="1:4">
      <c r="A221" t="s">
        <v>2526</v>
      </c>
      <c r="B221" t="s">
        <v>2527</v>
      </c>
      <c r="C221" t="s">
        <v>2515</v>
      </c>
      <c r="D221" s="1">
        <v>5971</v>
      </c>
    </row>
    <row r="222" spans="1:4">
      <c r="A222" t="s">
        <v>2528</v>
      </c>
      <c r="B222" t="s">
        <v>2529</v>
      </c>
      <c r="C222" t="s">
        <v>2515</v>
      </c>
      <c r="D222" s="1">
        <v>957</v>
      </c>
    </row>
    <row r="223" spans="1:4">
      <c r="A223" t="s">
        <v>2530</v>
      </c>
      <c r="B223" t="s">
        <v>2531</v>
      </c>
      <c r="C223" t="s">
        <v>2515</v>
      </c>
      <c r="D223" s="1">
        <v>4014</v>
      </c>
    </row>
    <row r="224" spans="1:4">
      <c r="A224" t="s">
        <v>2532</v>
      </c>
      <c r="B224" t="s">
        <v>2533</v>
      </c>
      <c r="C224" t="s">
        <v>2515</v>
      </c>
      <c r="D224" s="1">
        <v>591</v>
      </c>
    </row>
    <row r="225" spans="1:4">
      <c r="A225" t="s">
        <v>2534</v>
      </c>
      <c r="B225" t="s">
        <v>2535</v>
      </c>
      <c r="C225" t="s">
        <v>2515</v>
      </c>
      <c r="D225" s="1">
        <v>1197</v>
      </c>
    </row>
    <row r="226" spans="1:4">
      <c r="A226" t="s">
        <v>2536</v>
      </c>
      <c r="B226" t="s">
        <v>2537</v>
      </c>
      <c r="C226" t="s">
        <v>2515</v>
      </c>
      <c r="D226" s="1">
        <v>1197</v>
      </c>
    </row>
    <row r="227" spans="1:4">
      <c r="A227" t="s">
        <v>2538</v>
      </c>
      <c r="B227" t="s">
        <v>2539</v>
      </c>
      <c r="C227" t="s">
        <v>2515</v>
      </c>
      <c r="D227" s="1">
        <v>1640</v>
      </c>
    </row>
    <row r="228" spans="1:4">
      <c r="A228" t="s">
        <v>2540</v>
      </c>
      <c r="B228" t="s">
        <v>2541</v>
      </c>
      <c r="C228" t="s">
        <v>2515</v>
      </c>
      <c r="D228" s="1">
        <v>591</v>
      </c>
    </row>
    <row r="229" spans="1:4">
      <c r="A229" t="s">
        <v>2542</v>
      </c>
      <c r="B229" t="s">
        <v>2543</v>
      </c>
      <c r="C229" t="s">
        <v>2544</v>
      </c>
      <c r="D229" s="1">
        <v>2934</v>
      </c>
    </row>
    <row r="230" spans="1:4">
      <c r="A230" t="s">
        <v>2545</v>
      </c>
      <c r="B230" t="s">
        <v>2546</v>
      </c>
      <c r="C230" t="s">
        <v>2182</v>
      </c>
      <c r="D230" s="1">
        <v>255</v>
      </c>
    </row>
    <row r="231" spans="1:4">
      <c r="A231" t="s">
        <v>1407</v>
      </c>
      <c r="B231" t="s">
        <v>2547</v>
      </c>
      <c r="C231" t="s">
        <v>2182</v>
      </c>
      <c r="D231" s="1">
        <v>1327</v>
      </c>
    </row>
    <row r="232" spans="1:4">
      <c r="A232" t="s">
        <v>2548</v>
      </c>
      <c r="B232" t="s">
        <v>2549</v>
      </c>
      <c r="C232" t="s">
        <v>2550</v>
      </c>
      <c r="D232" s="1">
        <v>16970</v>
      </c>
    </row>
    <row r="233" spans="1:4">
      <c r="A233" t="s">
        <v>2551</v>
      </c>
      <c r="B233" t="s">
        <v>2552</v>
      </c>
      <c r="C233" t="s">
        <v>2553</v>
      </c>
      <c r="D233" s="1">
        <v>7051</v>
      </c>
    </row>
    <row r="234" spans="1:4">
      <c r="A234" t="s">
        <v>2554</v>
      </c>
      <c r="B234" t="s">
        <v>2555</v>
      </c>
      <c r="C234" t="s">
        <v>2556</v>
      </c>
      <c r="D234" s="1">
        <v>4934</v>
      </c>
    </row>
    <row r="235" spans="1:4">
      <c r="A235" t="s">
        <v>2557</v>
      </c>
      <c r="B235" t="s">
        <v>2558</v>
      </c>
      <c r="C235" t="s">
        <v>2559</v>
      </c>
      <c r="D235" s="1">
        <v>6910</v>
      </c>
    </row>
    <row r="236" spans="1:4">
      <c r="A236" t="s">
        <v>2560</v>
      </c>
      <c r="B236" t="s">
        <v>2561</v>
      </c>
      <c r="C236" t="s">
        <v>2562</v>
      </c>
      <c r="D236" s="1">
        <v>7030</v>
      </c>
    </row>
    <row r="237" spans="1:4">
      <c r="A237" t="s">
        <v>2563</v>
      </c>
      <c r="B237" t="s">
        <v>2564</v>
      </c>
      <c r="C237" t="s">
        <v>2565</v>
      </c>
      <c r="D237" s="1">
        <v>2360</v>
      </c>
    </row>
    <row r="238" spans="1:4">
      <c r="A238" t="s">
        <v>2566</v>
      </c>
      <c r="B238" t="s">
        <v>2567</v>
      </c>
      <c r="C238" t="s">
        <v>2568</v>
      </c>
      <c r="D238" s="1">
        <v>7079</v>
      </c>
    </row>
    <row r="239" spans="1:4">
      <c r="A239" t="s">
        <v>2569</v>
      </c>
      <c r="B239" t="s">
        <v>2570</v>
      </c>
      <c r="C239" t="s">
        <v>2571</v>
      </c>
      <c r="D239" s="1">
        <v>6455</v>
      </c>
    </row>
    <row r="240" spans="1:4">
      <c r="A240" t="s">
        <v>2572</v>
      </c>
      <c r="B240" t="s">
        <v>2570</v>
      </c>
      <c r="C240" t="s">
        <v>2573</v>
      </c>
      <c r="D240" s="1">
        <v>4370</v>
      </c>
    </row>
    <row r="241" spans="1:4">
      <c r="A241" t="s">
        <v>2574</v>
      </c>
      <c r="B241" t="s">
        <v>2570</v>
      </c>
      <c r="C241" t="s">
        <v>2575</v>
      </c>
      <c r="D241" s="1">
        <v>4370</v>
      </c>
    </row>
    <row r="242" spans="1:4">
      <c r="A242" t="s">
        <v>2576</v>
      </c>
      <c r="B242" t="s">
        <v>2570</v>
      </c>
      <c r="C242" t="s">
        <v>2577</v>
      </c>
      <c r="D242" s="1">
        <v>6455</v>
      </c>
    </row>
    <row r="243" spans="1:4">
      <c r="A243" t="s">
        <v>2578</v>
      </c>
      <c r="B243" t="s">
        <v>2570</v>
      </c>
      <c r="C243" t="s">
        <v>2579</v>
      </c>
      <c r="D243" s="1">
        <v>3584</v>
      </c>
    </row>
    <row r="244" spans="1:4">
      <c r="A244" t="s">
        <v>2580</v>
      </c>
      <c r="B244" t="s">
        <v>2570</v>
      </c>
      <c r="C244" t="s">
        <v>2581</v>
      </c>
      <c r="D244" s="1">
        <v>6600</v>
      </c>
    </row>
    <row r="245" spans="1:4">
      <c r="A245" t="s">
        <v>2582</v>
      </c>
      <c r="B245" t="s">
        <v>2570</v>
      </c>
      <c r="C245" t="s">
        <v>2583</v>
      </c>
      <c r="D245" s="1">
        <v>6600</v>
      </c>
    </row>
    <row r="246" spans="1:4">
      <c r="A246" t="s">
        <v>2584</v>
      </c>
      <c r="B246" t="s">
        <v>2570</v>
      </c>
      <c r="C246" t="s">
        <v>2585</v>
      </c>
      <c r="D246" s="1">
        <v>6600</v>
      </c>
    </row>
    <row r="247" spans="1:4">
      <c r="A247" t="s">
        <v>2586</v>
      </c>
      <c r="B247" t="s">
        <v>2570</v>
      </c>
      <c r="C247" t="s">
        <v>2587</v>
      </c>
      <c r="D247" s="1">
        <v>3584</v>
      </c>
    </row>
    <row r="248" spans="1:4">
      <c r="A248" t="s">
        <v>2588</v>
      </c>
      <c r="B248" t="s">
        <v>2570</v>
      </c>
      <c r="C248" t="s">
        <v>2589</v>
      </c>
      <c r="D248" s="1">
        <v>6600</v>
      </c>
    </row>
    <row r="249" spans="1:4">
      <c r="A249" t="s">
        <v>2590</v>
      </c>
      <c r="B249" t="s">
        <v>2570</v>
      </c>
      <c r="C249" t="s">
        <v>2591</v>
      </c>
      <c r="D249" s="1">
        <v>1792</v>
      </c>
    </row>
    <row r="250" spans="1:4">
      <c r="A250" t="s">
        <v>2592</v>
      </c>
      <c r="B250" t="s">
        <v>2570</v>
      </c>
      <c r="C250" t="s">
        <v>2593</v>
      </c>
      <c r="D250" s="1">
        <v>2688</v>
      </c>
    </row>
    <row r="251" spans="1:4">
      <c r="A251" t="s">
        <v>2594</v>
      </c>
      <c r="B251" t="s">
        <v>2570</v>
      </c>
      <c r="C251" t="s">
        <v>2595</v>
      </c>
      <c r="D251" s="1">
        <v>6600</v>
      </c>
    </row>
    <row r="252" spans="1:4">
      <c r="A252" t="s">
        <v>2596</v>
      </c>
      <c r="B252" t="s">
        <v>2570</v>
      </c>
      <c r="C252" t="s">
        <v>2597</v>
      </c>
      <c r="D252" s="1">
        <v>4950</v>
      </c>
    </row>
    <row r="253" spans="1:4">
      <c r="A253" t="s">
        <v>2598</v>
      </c>
      <c r="B253" t="s">
        <v>2570</v>
      </c>
      <c r="C253" t="s">
        <v>2599</v>
      </c>
      <c r="D253" s="1">
        <v>1792</v>
      </c>
    </row>
    <row r="254" spans="1:4">
      <c r="A254" t="s">
        <v>2600</v>
      </c>
      <c r="B254" t="s">
        <v>2570</v>
      </c>
      <c r="C254" t="s">
        <v>2601</v>
      </c>
      <c r="D254" s="1">
        <v>1792</v>
      </c>
    </row>
    <row r="255" spans="1:4">
      <c r="A255" t="s">
        <v>2602</v>
      </c>
      <c r="B255" t="s">
        <v>2603</v>
      </c>
      <c r="C255" t="s">
        <v>2604</v>
      </c>
      <c r="D255" s="1">
        <v>2400</v>
      </c>
    </row>
    <row r="256" spans="1:4">
      <c r="A256" t="s">
        <v>2605</v>
      </c>
      <c r="B256" t="s">
        <v>2570</v>
      </c>
      <c r="C256" t="s">
        <v>2606</v>
      </c>
      <c r="D256" s="1">
        <v>4950</v>
      </c>
    </row>
    <row r="257" spans="1:4">
      <c r="A257" t="s">
        <v>2607</v>
      </c>
      <c r="B257" t="s">
        <v>2570</v>
      </c>
      <c r="C257" t="s">
        <v>2608</v>
      </c>
      <c r="D257" s="1">
        <v>4950</v>
      </c>
    </row>
    <row r="258" spans="1:4">
      <c r="A258" t="s">
        <v>2609</v>
      </c>
      <c r="B258" t="s">
        <v>2570</v>
      </c>
      <c r="C258" t="s">
        <v>2610</v>
      </c>
      <c r="D258" s="1">
        <v>1792</v>
      </c>
    </row>
    <row r="259" spans="1:4">
      <c r="A259" t="s">
        <v>2611</v>
      </c>
      <c r="B259" t="s">
        <v>2570</v>
      </c>
      <c r="C259" t="s">
        <v>2612</v>
      </c>
      <c r="D259" s="1">
        <v>1762</v>
      </c>
    </row>
    <row r="260" spans="1:4">
      <c r="A260" t="s">
        <v>2613</v>
      </c>
      <c r="B260" t="s">
        <v>2570</v>
      </c>
      <c r="C260" t="s">
        <v>2614</v>
      </c>
      <c r="D260" s="1">
        <v>1792</v>
      </c>
    </row>
    <row r="261" spans="1:4">
      <c r="A261" t="s">
        <v>2615</v>
      </c>
      <c r="B261" t="s">
        <v>2570</v>
      </c>
      <c r="C261" t="s">
        <v>2616</v>
      </c>
      <c r="D261" s="1">
        <v>896</v>
      </c>
    </row>
    <row r="262" spans="1:4">
      <c r="A262" t="s">
        <v>2617</v>
      </c>
      <c r="B262" t="s">
        <v>2570</v>
      </c>
      <c r="C262" t="s">
        <v>2618</v>
      </c>
      <c r="D262" s="1">
        <v>3300</v>
      </c>
    </row>
    <row r="263" spans="1:4">
      <c r="A263" t="s">
        <v>2619</v>
      </c>
      <c r="B263" t="s">
        <v>2570</v>
      </c>
      <c r="C263" t="s">
        <v>2620</v>
      </c>
      <c r="D263" s="1">
        <v>4950</v>
      </c>
    </row>
    <row r="264" spans="1:4">
      <c r="A264" t="s">
        <v>2621</v>
      </c>
      <c r="B264" t="s">
        <v>2570</v>
      </c>
      <c r="C264" t="s">
        <v>2622</v>
      </c>
      <c r="D264" s="1">
        <v>2688</v>
      </c>
    </row>
    <row r="265" spans="1:4">
      <c r="A265" t="s">
        <v>2623</v>
      </c>
      <c r="B265" t="s">
        <v>2570</v>
      </c>
      <c r="C265" t="s">
        <v>2624</v>
      </c>
      <c r="D265" s="1">
        <v>2688</v>
      </c>
    </row>
    <row r="266" spans="1:4">
      <c r="A266" t="s">
        <v>2625</v>
      </c>
      <c r="B266" t="s">
        <v>2570</v>
      </c>
      <c r="C266" t="s">
        <v>2626</v>
      </c>
      <c r="D266" s="1">
        <v>4950</v>
      </c>
    </row>
    <row r="267" spans="1:4">
      <c r="A267" t="s">
        <v>2627</v>
      </c>
      <c r="B267" t="s">
        <v>2628</v>
      </c>
      <c r="C267" t="s">
        <v>2629</v>
      </c>
      <c r="D267" s="1">
        <v>1535</v>
      </c>
    </row>
    <row r="268" spans="1:4">
      <c r="A268" t="s">
        <v>2630</v>
      </c>
      <c r="B268" t="s">
        <v>2631</v>
      </c>
      <c r="C268" t="s">
        <v>2632</v>
      </c>
      <c r="D268" s="1">
        <v>2413</v>
      </c>
    </row>
    <row r="269" spans="1:4">
      <c r="A269" t="s">
        <v>2633</v>
      </c>
      <c r="B269" t="s">
        <v>2570</v>
      </c>
      <c r="C269" t="s">
        <v>2634</v>
      </c>
      <c r="D269" s="1">
        <v>4950</v>
      </c>
    </row>
    <row r="270" spans="1:4">
      <c r="A270" t="s">
        <v>2635</v>
      </c>
      <c r="B270" t="s">
        <v>2570</v>
      </c>
      <c r="C270" t="s">
        <v>2636</v>
      </c>
      <c r="D270" s="1">
        <v>1792</v>
      </c>
    </row>
    <row r="271" spans="1:4">
      <c r="A271" t="s">
        <v>2637</v>
      </c>
      <c r="B271" t="s">
        <v>2570</v>
      </c>
      <c r="C271" t="s">
        <v>2638</v>
      </c>
      <c r="D271" s="1">
        <v>896</v>
      </c>
    </row>
    <row r="272" spans="1:4">
      <c r="A272" t="s">
        <v>2639</v>
      </c>
      <c r="B272" t="s">
        <v>2570</v>
      </c>
      <c r="C272" t="s">
        <v>2640</v>
      </c>
      <c r="D272" s="1">
        <v>6600</v>
      </c>
    </row>
    <row r="273" spans="1:4">
      <c r="A273" t="s">
        <v>2641</v>
      </c>
      <c r="B273" t="s">
        <v>2570</v>
      </c>
      <c r="C273" t="s">
        <v>2642</v>
      </c>
      <c r="D273" s="1">
        <v>4950</v>
      </c>
    </row>
    <row r="274" spans="1:4">
      <c r="A274" t="s">
        <v>2643</v>
      </c>
      <c r="B274" t="s">
        <v>2570</v>
      </c>
      <c r="C274" t="s">
        <v>2644</v>
      </c>
      <c r="D274" s="1">
        <v>2688</v>
      </c>
    </row>
    <row r="275" spans="1:4">
      <c r="A275" t="s">
        <v>2645</v>
      </c>
      <c r="B275" t="s">
        <v>2570</v>
      </c>
      <c r="C275" t="s">
        <v>2646</v>
      </c>
      <c r="D275" s="1">
        <v>1792</v>
      </c>
    </row>
    <row r="276" spans="1:4">
      <c r="A276" t="s">
        <v>2647</v>
      </c>
      <c r="B276" t="s">
        <v>2570</v>
      </c>
      <c r="C276" t="s">
        <v>2648</v>
      </c>
      <c r="D276" s="1">
        <v>1792</v>
      </c>
    </row>
    <row r="277" spans="1:4">
      <c r="A277" t="s">
        <v>2649</v>
      </c>
      <c r="B277" t="s">
        <v>2570</v>
      </c>
      <c r="C277" t="s">
        <v>2650</v>
      </c>
      <c r="D277" s="1">
        <v>4950</v>
      </c>
    </row>
    <row r="278" spans="1:4">
      <c r="A278" t="s">
        <v>2651</v>
      </c>
      <c r="B278" t="s">
        <v>2570</v>
      </c>
      <c r="C278" t="s">
        <v>2652</v>
      </c>
      <c r="D278" s="1">
        <v>1792</v>
      </c>
    </row>
    <row r="279" spans="1:4">
      <c r="A279" t="s">
        <v>2653</v>
      </c>
      <c r="B279" t="s">
        <v>2570</v>
      </c>
      <c r="C279" t="s">
        <v>2654</v>
      </c>
      <c r="D279" s="1">
        <v>4950</v>
      </c>
    </row>
    <row r="280" spans="1:4">
      <c r="A280" t="s">
        <v>2655</v>
      </c>
      <c r="B280" t="s">
        <v>2570</v>
      </c>
      <c r="C280" t="s">
        <v>2656</v>
      </c>
      <c r="D280" s="1">
        <v>2688</v>
      </c>
    </row>
    <row r="281" spans="1:4">
      <c r="A281" t="s">
        <v>2657</v>
      </c>
      <c r="B281" t="s">
        <v>2570</v>
      </c>
      <c r="C281" t="s">
        <v>2658</v>
      </c>
      <c r="D281" s="1">
        <v>4370</v>
      </c>
    </row>
    <row r="282" spans="1:4">
      <c r="A282" t="s">
        <v>2659</v>
      </c>
      <c r="B282" t="s">
        <v>2570</v>
      </c>
      <c r="C282" t="s">
        <v>2660</v>
      </c>
      <c r="D282" s="1">
        <v>4370</v>
      </c>
    </row>
    <row r="283" spans="1:4">
      <c r="A283" t="s">
        <v>2661</v>
      </c>
      <c r="B283" t="s">
        <v>2570</v>
      </c>
      <c r="C283" t="s">
        <v>2662</v>
      </c>
      <c r="D283" s="1">
        <v>3584</v>
      </c>
    </row>
    <row r="284" spans="1:4">
      <c r="A284" t="s">
        <v>2663</v>
      </c>
      <c r="B284" t="s">
        <v>2570</v>
      </c>
      <c r="C284" t="s">
        <v>2664</v>
      </c>
      <c r="D284" s="1">
        <v>3584</v>
      </c>
    </row>
    <row r="285" spans="1:4">
      <c r="A285" t="s">
        <v>2665</v>
      </c>
      <c r="B285" t="s">
        <v>2570</v>
      </c>
      <c r="C285" t="s">
        <v>2666</v>
      </c>
      <c r="D285" s="1">
        <v>6600</v>
      </c>
    </row>
    <row r="286" spans="1:4">
      <c r="A286" t="s">
        <v>2667</v>
      </c>
      <c r="B286" t="s">
        <v>2570</v>
      </c>
      <c r="C286" t="s">
        <v>2668</v>
      </c>
      <c r="D286" s="1">
        <v>1792</v>
      </c>
    </row>
    <row r="287" spans="1:4">
      <c r="A287" t="s">
        <v>2669</v>
      </c>
      <c r="B287" t="s">
        <v>2570</v>
      </c>
      <c r="C287" t="s">
        <v>2670</v>
      </c>
      <c r="D287" s="1">
        <v>2688</v>
      </c>
    </row>
    <row r="288" spans="1:4">
      <c r="A288" t="s">
        <v>2671</v>
      </c>
      <c r="B288" t="s">
        <v>2570</v>
      </c>
      <c r="C288" t="s">
        <v>2672</v>
      </c>
      <c r="D288" s="1">
        <v>3584</v>
      </c>
    </row>
    <row r="289" spans="1:4">
      <c r="A289" t="s">
        <v>2673</v>
      </c>
      <c r="B289" t="s">
        <v>2570</v>
      </c>
      <c r="C289" t="s">
        <v>2674</v>
      </c>
      <c r="D289" s="1">
        <v>4950</v>
      </c>
    </row>
    <row r="290" spans="1:4">
      <c r="A290" t="s">
        <v>2675</v>
      </c>
      <c r="B290" t="s">
        <v>2570</v>
      </c>
      <c r="C290" t="s">
        <v>2676</v>
      </c>
      <c r="D290" s="1">
        <v>2688</v>
      </c>
    </row>
    <row r="291" spans="1:4">
      <c r="A291" t="s">
        <v>2677</v>
      </c>
      <c r="B291" t="s">
        <v>2570</v>
      </c>
      <c r="C291" t="s">
        <v>2678</v>
      </c>
      <c r="D291" s="1">
        <v>6600</v>
      </c>
    </row>
    <row r="292" spans="1:4">
      <c r="A292" t="s">
        <v>2679</v>
      </c>
      <c r="B292" t="s">
        <v>2570</v>
      </c>
      <c r="C292" t="s">
        <v>2680</v>
      </c>
      <c r="D292" s="1">
        <v>1792</v>
      </c>
    </row>
    <row r="293" spans="1:4">
      <c r="A293" t="s">
        <v>2681</v>
      </c>
      <c r="B293" t="s">
        <v>2570</v>
      </c>
      <c r="C293" t="s">
        <v>2682</v>
      </c>
      <c r="D293" s="1">
        <v>6600</v>
      </c>
    </row>
    <row r="294" spans="1:4">
      <c r="A294" t="s">
        <v>2683</v>
      </c>
      <c r="B294" t="s">
        <v>2570</v>
      </c>
      <c r="C294" t="s">
        <v>2684</v>
      </c>
      <c r="D294" s="1">
        <v>6600</v>
      </c>
    </row>
    <row r="295" spans="1:4">
      <c r="A295" t="s">
        <v>2685</v>
      </c>
      <c r="B295" t="s">
        <v>2570</v>
      </c>
      <c r="C295" t="s">
        <v>2686</v>
      </c>
      <c r="D295" s="1">
        <v>1792</v>
      </c>
    </row>
    <row r="296" spans="1:4">
      <c r="A296" t="s">
        <v>2687</v>
      </c>
      <c r="B296" t="s">
        <v>2570</v>
      </c>
      <c r="C296" t="s">
        <v>2688</v>
      </c>
      <c r="D296" s="1">
        <v>896</v>
      </c>
    </row>
    <row r="297" spans="1:4">
      <c r="A297" t="s">
        <v>2689</v>
      </c>
      <c r="B297" t="s">
        <v>2570</v>
      </c>
      <c r="C297" t="s">
        <v>2690</v>
      </c>
      <c r="D297" s="1">
        <v>1792</v>
      </c>
    </row>
    <row r="298" spans="1:4">
      <c r="A298" t="s">
        <v>2691</v>
      </c>
      <c r="B298" t="s">
        <v>2692</v>
      </c>
      <c r="C298" t="s">
        <v>2147</v>
      </c>
      <c r="D298" s="1">
        <v>1074</v>
      </c>
    </row>
    <row r="299" spans="1:4">
      <c r="A299" t="s">
        <v>2693</v>
      </c>
      <c r="B299" t="s">
        <v>2694</v>
      </c>
      <c r="C299" t="s">
        <v>2353</v>
      </c>
      <c r="D299" s="1">
        <v>3721</v>
      </c>
    </row>
    <row r="300" spans="1:4">
      <c r="A300" t="s">
        <v>2695</v>
      </c>
      <c r="B300" t="s">
        <v>2696</v>
      </c>
      <c r="C300" t="s">
        <v>2697</v>
      </c>
      <c r="D300" s="1">
        <v>1701</v>
      </c>
    </row>
    <row r="301" spans="1:4">
      <c r="A301" t="s">
        <v>2698</v>
      </c>
      <c r="B301" t="s">
        <v>2699</v>
      </c>
      <c r="C301" t="s">
        <v>2697</v>
      </c>
      <c r="D301" s="1">
        <v>2640</v>
      </c>
    </row>
    <row r="302" spans="1:4">
      <c r="A302" t="s">
        <v>2700</v>
      </c>
      <c r="B302" t="s">
        <v>2701</v>
      </c>
      <c r="C302" t="s">
        <v>2434</v>
      </c>
      <c r="D302" s="1">
        <v>5320</v>
      </c>
    </row>
    <row r="303" spans="1:4">
      <c r="A303" t="s">
        <v>2702</v>
      </c>
      <c r="B303" t="s">
        <v>2703</v>
      </c>
      <c r="C303" t="s">
        <v>2434</v>
      </c>
      <c r="D303" s="1">
        <v>7232</v>
      </c>
    </row>
    <row r="304" spans="1:4">
      <c r="A304" t="s">
        <v>2704</v>
      </c>
      <c r="B304" t="s">
        <v>2705</v>
      </c>
      <c r="C304" t="s">
        <v>2697</v>
      </c>
      <c r="D304" s="1">
        <v>169</v>
      </c>
    </row>
    <row r="305" spans="1:4">
      <c r="A305" t="s">
        <v>2704</v>
      </c>
      <c r="B305" t="s">
        <v>2706</v>
      </c>
      <c r="C305" t="s">
        <v>2707</v>
      </c>
      <c r="D305" s="1"/>
    </row>
    <row r="306" spans="1:4">
      <c r="A306" t="s">
        <v>2708</v>
      </c>
      <c r="B306" t="s">
        <v>2709</v>
      </c>
      <c r="C306" t="s">
        <v>2710</v>
      </c>
      <c r="D306" s="1">
        <v>100</v>
      </c>
    </row>
    <row r="307" spans="1:4">
      <c r="A307" t="s">
        <v>2708</v>
      </c>
      <c r="B307" t="s">
        <v>2711</v>
      </c>
      <c r="C307" t="s">
        <v>2707</v>
      </c>
      <c r="D307" s="1">
        <v>1150</v>
      </c>
    </row>
    <row r="308" spans="1:4">
      <c r="A308" t="s">
        <v>2712</v>
      </c>
      <c r="B308" t="s">
        <v>2713</v>
      </c>
      <c r="C308" t="s">
        <v>2714</v>
      </c>
      <c r="D308" s="1">
        <v>4080</v>
      </c>
    </row>
    <row r="309" spans="1:4">
      <c r="A309" t="s">
        <v>2715</v>
      </c>
      <c r="B309" t="s">
        <v>2716</v>
      </c>
      <c r="C309" t="s">
        <v>2697</v>
      </c>
      <c r="D309" s="1">
        <v>370</v>
      </c>
    </row>
    <row r="310" spans="1:4">
      <c r="A310" t="s">
        <v>2717</v>
      </c>
      <c r="B310" t="s">
        <v>2718</v>
      </c>
      <c r="C310" t="s">
        <v>2133</v>
      </c>
      <c r="D310" s="1">
        <v>1884</v>
      </c>
    </row>
    <row r="311" spans="1:4">
      <c r="A311" t="s">
        <v>2719</v>
      </c>
      <c r="B311" t="s">
        <v>2720</v>
      </c>
      <c r="C311" t="s">
        <v>2721</v>
      </c>
      <c r="D311" s="1">
        <v>271</v>
      </c>
    </row>
    <row r="312" spans="1:4">
      <c r="A312" t="s">
        <v>2722</v>
      </c>
      <c r="B312" t="s">
        <v>2723</v>
      </c>
      <c r="C312" t="s">
        <v>2724</v>
      </c>
      <c r="D312" s="1">
        <v>55</v>
      </c>
    </row>
    <row r="313" spans="1:4">
      <c r="A313" t="s">
        <v>2725</v>
      </c>
      <c r="B313" t="s">
        <v>2726</v>
      </c>
      <c r="C313" t="s">
        <v>2727</v>
      </c>
      <c r="D313" s="1">
        <v>126</v>
      </c>
    </row>
    <row r="314" spans="1:4">
      <c r="A314" t="s">
        <v>1410</v>
      </c>
      <c r="B314" t="s">
        <v>2728</v>
      </c>
      <c r="C314" t="s">
        <v>2729</v>
      </c>
      <c r="D314" s="1">
        <v>236577</v>
      </c>
    </row>
    <row r="315" spans="1:4">
      <c r="A315" t="s">
        <v>1413</v>
      </c>
      <c r="B315" t="s">
        <v>2730</v>
      </c>
      <c r="C315" t="s">
        <v>2731</v>
      </c>
      <c r="D315" s="1">
        <v>51130</v>
      </c>
    </row>
    <row r="316" spans="1:4">
      <c r="A316" t="s">
        <v>2732</v>
      </c>
      <c r="B316" t="s">
        <v>2733</v>
      </c>
      <c r="C316" t="s">
        <v>2734</v>
      </c>
      <c r="D316" s="1">
        <v>23952</v>
      </c>
    </row>
    <row r="317" spans="1:4">
      <c r="A317" t="s">
        <v>2735</v>
      </c>
      <c r="B317" t="s">
        <v>2736</v>
      </c>
      <c r="C317" t="s">
        <v>2697</v>
      </c>
      <c r="D317" s="1">
        <v>400</v>
      </c>
    </row>
    <row r="318" spans="1:4">
      <c r="A318" t="s">
        <v>2737</v>
      </c>
      <c r="B318" t="s">
        <v>2738</v>
      </c>
      <c r="C318" t="s">
        <v>2697</v>
      </c>
      <c r="D318" s="1">
        <v>116</v>
      </c>
    </row>
    <row r="319" spans="1:4">
      <c r="A319" t="s">
        <v>2739</v>
      </c>
      <c r="B319" t="s">
        <v>2740</v>
      </c>
      <c r="C319" t="s">
        <v>2697</v>
      </c>
      <c r="D319" s="1">
        <v>66</v>
      </c>
    </row>
    <row r="320" spans="1:4">
      <c r="A320" t="s">
        <v>1426</v>
      </c>
      <c r="B320" t="s">
        <v>2741</v>
      </c>
      <c r="C320" t="s">
        <v>2742</v>
      </c>
      <c r="D320" s="1">
        <v>18184</v>
      </c>
    </row>
    <row r="321" spans="1:4">
      <c r="A321" t="s">
        <v>2743</v>
      </c>
      <c r="B321" t="s">
        <v>2744</v>
      </c>
      <c r="C321" t="s">
        <v>2742</v>
      </c>
      <c r="D321" s="1">
        <v>794</v>
      </c>
    </row>
    <row r="322" spans="1:4">
      <c r="A322" t="s">
        <v>2745</v>
      </c>
      <c r="B322" t="s">
        <v>2746</v>
      </c>
      <c r="C322" t="s">
        <v>2742</v>
      </c>
      <c r="D322" s="1">
        <v>1012</v>
      </c>
    </row>
    <row r="323" spans="1:4">
      <c r="A323" t="s">
        <v>2747</v>
      </c>
      <c r="B323" t="s">
        <v>2748</v>
      </c>
      <c r="C323" t="s">
        <v>2742</v>
      </c>
      <c r="D323" s="1">
        <v>348</v>
      </c>
    </row>
    <row r="324" spans="1:4">
      <c r="A324" t="s">
        <v>2749</v>
      </c>
      <c r="B324" t="s">
        <v>2750</v>
      </c>
      <c r="C324" t="s">
        <v>2751</v>
      </c>
      <c r="D324" s="1">
        <v>14469</v>
      </c>
    </row>
    <row r="325" spans="1:4">
      <c r="A325" t="s">
        <v>2752</v>
      </c>
      <c r="B325" t="s">
        <v>2753</v>
      </c>
      <c r="C325" t="s">
        <v>2742</v>
      </c>
      <c r="D325" s="1">
        <v>777</v>
      </c>
    </row>
    <row r="326" spans="1:4">
      <c r="A326" t="s">
        <v>2754</v>
      </c>
      <c r="B326" t="s">
        <v>2755</v>
      </c>
      <c r="C326" t="s">
        <v>2742</v>
      </c>
      <c r="D326" s="1">
        <v>776</v>
      </c>
    </row>
    <row r="327" spans="1:4">
      <c r="A327" t="s">
        <v>2756</v>
      </c>
      <c r="B327" t="s">
        <v>2757</v>
      </c>
      <c r="C327" t="s">
        <v>2742</v>
      </c>
      <c r="D327" s="1">
        <v>448</v>
      </c>
    </row>
    <row r="328" spans="1:4">
      <c r="A328" t="s">
        <v>2758</v>
      </c>
      <c r="B328" t="s">
        <v>2759</v>
      </c>
      <c r="C328" t="s">
        <v>2742</v>
      </c>
      <c r="D328" s="1">
        <v>448</v>
      </c>
    </row>
    <row r="329" spans="1:4">
      <c r="A329" t="s">
        <v>2760</v>
      </c>
      <c r="B329" t="s">
        <v>2761</v>
      </c>
      <c r="C329" t="s">
        <v>2762</v>
      </c>
      <c r="D329" s="1">
        <v>5526</v>
      </c>
    </row>
    <row r="330" spans="1:4">
      <c r="A330" t="s">
        <v>2763</v>
      </c>
      <c r="B330" t="s">
        <v>2764</v>
      </c>
      <c r="C330" t="s">
        <v>2697</v>
      </c>
      <c r="D330" s="1">
        <v>100</v>
      </c>
    </row>
    <row r="331" spans="1:4">
      <c r="A331" t="s">
        <v>2765</v>
      </c>
      <c r="B331" t="s">
        <v>2766</v>
      </c>
      <c r="C331" t="s">
        <v>2767</v>
      </c>
      <c r="D331" s="1">
        <v>1178</v>
      </c>
    </row>
    <row r="332" spans="1:4">
      <c r="A332" t="s">
        <v>2768</v>
      </c>
      <c r="B332" t="s">
        <v>2769</v>
      </c>
      <c r="C332" t="s">
        <v>2767</v>
      </c>
      <c r="D332" s="1">
        <v>25000</v>
      </c>
    </row>
    <row r="333" spans="1:4">
      <c r="A333" t="s">
        <v>2770</v>
      </c>
      <c r="B333" t="s">
        <v>2771</v>
      </c>
      <c r="C333" t="s">
        <v>2501</v>
      </c>
      <c r="D333" s="1">
        <v>80</v>
      </c>
    </row>
    <row r="334" spans="1:4">
      <c r="A334" t="s">
        <v>2772</v>
      </c>
      <c r="B334" t="s">
        <v>2773</v>
      </c>
      <c r="C334" t="s">
        <v>2501</v>
      </c>
      <c r="D334" s="1">
        <v>80</v>
      </c>
    </row>
    <row r="335" spans="1:4">
      <c r="A335" t="s">
        <v>2774</v>
      </c>
      <c r="B335" t="s">
        <v>2775</v>
      </c>
      <c r="C335" t="s">
        <v>2501</v>
      </c>
      <c r="D335" s="1">
        <v>306</v>
      </c>
    </row>
    <row r="336" spans="1:4">
      <c r="A336" t="s">
        <v>2776</v>
      </c>
      <c r="B336" t="s">
        <v>2777</v>
      </c>
      <c r="C336" t="s">
        <v>2501</v>
      </c>
      <c r="D336" s="1">
        <v>672</v>
      </c>
    </row>
    <row r="337" spans="1:4">
      <c r="A337" t="s">
        <v>2778</v>
      </c>
      <c r="B337" t="s">
        <v>2779</v>
      </c>
      <c r="C337" t="s">
        <v>2501</v>
      </c>
      <c r="D337" s="1">
        <v>2176</v>
      </c>
    </row>
    <row r="338" spans="1:4">
      <c r="A338" t="s">
        <v>2780</v>
      </c>
      <c r="B338" t="s">
        <v>2781</v>
      </c>
      <c r="C338" t="s">
        <v>2501</v>
      </c>
      <c r="D338" s="1">
        <v>2396</v>
      </c>
    </row>
    <row r="339" spans="1:4">
      <c r="A339" t="s">
        <v>2782</v>
      </c>
      <c r="B339" t="s">
        <v>2783</v>
      </c>
      <c r="C339" t="s">
        <v>2501</v>
      </c>
      <c r="D339" s="1">
        <v>2416</v>
      </c>
    </row>
    <row r="340" spans="1:4">
      <c r="A340" t="s">
        <v>2784</v>
      </c>
      <c r="B340" t="s">
        <v>2785</v>
      </c>
      <c r="C340" t="s">
        <v>2501</v>
      </c>
      <c r="D340" s="1">
        <v>8573</v>
      </c>
    </row>
    <row r="341" spans="1:4">
      <c r="A341" t="s">
        <v>2786</v>
      </c>
      <c r="B341" t="s">
        <v>2787</v>
      </c>
      <c r="C341" t="s">
        <v>2501</v>
      </c>
      <c r="D341" s="1">
        <v>1088</v>
      </c>
    </row>
    <row r="342" spans="1:4">
      <c r="A342" t="s">
        <v>2788</v>
      </c>
      <c r="B342" t="s">
        <v>2789</v>
      </c>
      <c r="C342" t="s">
        <v>2501</v>
      </c>
      <c r="D342" s="1">
        <v>750</v>
      </c>
    </row>
    <row r="343" spans="1:4">
      <c r="A343" t="s">
        <v>2790</v>
      </c>
      <c r="B343" t="s">
        <v>2791</v>
      </c>
      <c r="C343" t="s">
        <v>2501</v>
      </c>
      <c r="D343" s="1">
        <v>101</v>
      </c>
    </row>
    <row r="344" spans="1:4">
      <c r="A344" t="s">
        <v>2792</v>
      </c>
      <c r="B344" t="s">
        <v>2793</v>
      </c>
      <c r="C344" t="s">
        <v>2501</v>
      </c>
      <c r="D344" s="1">
        <v>216</v>
      </c>
    </row>
    <row r="345" spans="1:4">
      <c r="A345" t="s">
        <v>2794</v>
      </c>
      <c r="B345" t="s">
        <v>2795</v>
      </c>
      <c r="C345" t="s">
        <v>2501</v>
      </c>
      <c r="D345" s="1">
        <v>112</v>
      </c>
    </row>
    <row r="346" spans="1:4">
      <c r="A346" t="s">
        <v>2796</v>
      </c>
      <c r="B346" t="s">
        <v>2797</v>
      </c>
      <c r="C346" t="s">
        <v>2501</v>
      </c>
      <c r="D346" s="1">
        <v>1152</v>
      </c>
    </row>
    <row r="347" spans="1:4">
      <c r="A347" t="s">
        <v>2798</v>
      </c>
      <c r="B347" t="s">
        <v>2799</v>
      </c>
      <c r="C347" t="s">
        <v>2501</v>
      </c>
      <c r="D347" s="1">
        <v>576</v>
      </c>
    </row>
    <row r="348" spans="1:4">
      <c r="A348" t="s">
        <v>2800</v>
      </c>
      <c r="B348" t="s">
        <v>2801</v>
      </c>
      <c r="C348" t="s">
        <v>2501</v>
      </c>
      <c r="D348" s="1">
        <v>768</v>
      </c>
    </row>
    <row r="349" spans="1:4">
      <c r="A349" t="s">
        <v>2802</v>
      </c>
      <c r="B349" t="s">
        <v>2803</v>
      </c>
      <c r="C349" t="s">
        <v>2501</v>
      </c>
      <c r="D349" s="1">
        <v>360</v>
      </c>
    </row>
    <row r="350" spans="1:4">
      <c r="A350" t="s">
        <v>2804</v>
      </c>
      <c r="B350" t="s">
        <v>2773</v>
      </c>
      <c r="C350" t="s">
        <v>2501</v>
      </c>
      <c r="D350" s="1">
        <v>200</v>
      </c>
    </row>
    <row r="351" spans="1:4">
      <c r="A351" t="s">
        <v>2805</v>
      </c>
      <c r="B351" t="s">
        <v>2806</v>
      </c>
      <c r="C351" t="s">
        <v>2501</v>
      </c>
      <c r="D351" s="1">
        <v>352</v>
      </c>
    </row>
    <row r="352" spans="1:4">
      <c r="A352" t="s">
        <v>2807</v>
      </c>
      <c r="B352" t="s">
        <v>2808</v>
      </c>
      <c r="C352" t="s">
        <v>2808</v>
      </c>
      <c r="D352" s="1"/>
    </row>
    <row r="353" spans="1:4">
      <c r="A353" t="s">
        <v>2809</v>
      </c>
      <c r="B353" t="s">
        <v>2810</v>
      </c>
      <c r="C353" t="s">
        <v>2811</v>
      </c>
      <c r="D353" s="1"/>
    </row>
    <row r="354" spans="1:4">
      <c r="A354" t="s">
        <v>2812</v>
      </c>
      <c r="B354" t="s">
        <v>2813</v>
      </c>
      <c r="C354" t="s">
        <v>2814</v>
      </c>
      <c r="D354" s="1"/>
    </row>
    <row r="355" spans="1:4">
      <c r="A355" t="s">
        <v>2815</v>
      </c>
      <c r="B355" t="s">
        <v>2816</v>
      </c>
      <c r="C355" t="s">
        <v>2811</v>
      </c>
      <c r="D355" s="1"/>
    </row>
    <row r="356" spans="1:4">
      <c r="A356" t="s">
        <v>2817</v>
      </c>
      <c r="B356" t="s">
        <v>2818</v>
      </c>
      <c r="C356" t="s">
        <v>2811</v>
      </c>
      <c r="D356" s="1"/>
    </row>
    <row r="357" spans="1:4">
      <c r="A357" t="s">
        <v>2819</v>
      </c>
      <c r="B357" t="s">
        <v>2820</v>
      </c>
      <c r="C357" t="s">
        <v>2811</v>
      </c>
      <c r="D357" s="1"/>
    </row>
    <row r="358" spans="1:4">
      <c r="A358" t="s">
        <v>2821</v>
      </c>
      <c r="B358" t="s">
        <v>2822</v>
      </c>
      <c r="C358" t="s">
        <v>2823</v>
      </c>
      <c r="D358" s="1">
        <v>1178</v>
      </c>
    </row>
    <row r="359" spans="1:4">
      <c r="A359" t="s">
        <v>2824</v>
      </c>
      <c r="B359" t="s">
        <v>2825</v>
      </c>
      <c r="C359" t="s">
        <v>2811</v>
      </c>
      <c r="D359" s="1"/>
    </row>
    <row r="360" spans="1:4">
      <c r="A360" t="s">
        <v>2826</v>
      </c>
      <c r="B360" t="s">
        <v>2827</v>
      </c>
      <c r="C360" t="s">
        <v>2828</v>
      </c>
      <c r="D360" s="1">
        <v>2124</v>
      </c>
    </row>
    <row r="361" spans="1:4">
      <c r="A361" t="s">
        <v>2829</v>
      </c>
      <c r="B361" t="s">
        <v>2830</v>
      </c>
      <c r="C361" t="s">
        <v>2697</v>
      </c>
      <c r="D361" s="1">
        <v>708</v>
      </c>
    </row>
    <row r="362" spans="1:4">
      <c r="A362" t="s">
        <v>2831</v>
      </c>
      <c r="B362" t="s">
        <v>2832</v>
      </c>
      <c r="C362" t="s">
        <v>2833</v>
      </c>
      <c r="D362" s="1">
        <v>271</v>
      </c>
    </row>
    <row r="363" spans="1:4">
      <c r="A363" t="s">
        <v>2834</v>
      </c>
      <c r="B363" t="s">
        <v>2835</v>
      </c>
      <c r="C363" t="s">
        <v>2836</v>
      </c>
      <c r="D363" s="1">
        <v>15805</v>
      </c>
    </row>
    <row r="364" spans="1:4">
      <c r="A364" t="s">
        <v>2837</v>
      </c>
      <c r="B364" t="s">
        <v>2838</v>
      </c>
      <c r="C364" t="s">
        <v>2839</v>
      </c>
      <c r="D364" s="1">
        <v>3382</v>
      </c>
    </row>
    <row r="365" spans="1:4">
      <c r="A365" t="s">
        <v>2840</v>
      </c>
      <c r="B365" t="s">
        <v>2841</v>
      </c>
      <c r="C365" t="s">
        <v>2842</v>
      </c>
      <c r="D365" s="1">
        <v>6675</v>
      </c>
    </row>
    <row r="366" spans="1:4">
      <c r="A366" t="s">
        <v>2843</v>
      </c>
      <c r="B366" t="s">
        <v>2844</v>
      </c>
      <c r="C366" t="s">
        <v>2467</v>
      </c>
      <c r="D366" s="1"/>
    </row>
    <row r="367" spans="1:4">
      <c r="A367" t="s">
        <v>2845</v>
      </c>
      <c r="B367" t="s">
        <v>2846</v>
      </c>
      <c r="C367" t="s">
        <v>2847</v>
      </c>
      <c r="D367" s="1">
        <v>80</v>
      </c>
    </row>
    <row r="368" spans="1:4">
      <c r="A368" t="s">
        <v>2848</v>
      </c>
      <c r="B368" t="s">
        <v>2849</v>
      </c>
      <c r="C368" t="s">
        <v>2501</v>
      </c>
      <c r="D368" s="1">
        <v>1248</v>
      </c>
    </row>
    <row r="369" spans="1:4">
      <c r="A369" t="s">
        <v>2850</v>
      </c>
      <c r="B369" t="s">
        <v>2851</v>
      </c>
      <c r="C369" t="s">
        <v>2501</v>
      </c>
      <c r="D369" s="1">
        <v>1248</v>
      </c>
    </row>
    <row r="370" spans="1:4">
      <c r="A370" t="s">
        <v>2852</v>
      </c>
      <c r="B370" t="s">
        <v>2853</v>
      </c>
      <c r="C370" t="s">
        <v>2854</v>
      </c>
      <c r="D370" s="1">
        <v>2362</v>
      </c>
    </row>
    <row r="371" spans="1:4">
      <c r="A371" t="s">
        <v>2855</v>
      </c>
      <c r="B371" t="s">
        <v>2856</v>
      </c>
      <c r="C371" t="s">
        <v>2857</v>
      </c>
      <c r="D371" s="1">
        <v>3383</v>
      </c>
    </row>
    <row r="372" spans="1:4">
      <c r="A372" t="s">
        <v>2858</v>
      </c>
      <c r="B372" t="s">
        <v>2859</v>
      </c>
      <c r="C372" t="s">
        <v>2298</v>
      </c>
      <c r="D372" s="1">
        <v>1869</v>
      </c>
    </row>
    <row r="373" spans="1:4">
      <c r="A373" t="s">
        <v>2860</v>
      </c>
      <c r="B373" t="s">
        <v>2861</v>
      </c>
      <c r="C373" t="s">
        <v>2862</v>
      </c>
      <c r="D373" s="1">
        <v>105359</v>
      </c>
    </row>
    <row r="374" spans="1:4">
      <c r="A374" t="s">
        <v>2863</v>
      </c>
      <c r="B374" t="s">
        <v>2864</v>
      </c>
      <c r="C374" t="s">
        <v>2865</v>
      </c>
      <c r="D374" s="1">
        <v>14575</v>
      </c>
    </row>
    <row r="375" spans="1:4">
      <c r="A375" t="s">
        <v>2866</v>
      </c>
      <c r="B375" t="s">
        <v>2867</v>
      </c>
      <c r="C375" t="s">
        <v>2868</v>
      </c>
      <c r="D375" s="1">
        <v>8725</v>
      </c>
    </row>
    <row r="376" spans="1:4">
      <c r="A376" t="s">
        <v>2869</v>
      </c>
      <c r="B376" t="s">
        <v>2870</v>
      </c>
      <c r="C376" t="s">
        <v>2254</v>
      </c>
      <c r="D376" s="1">
        <v>3177</v>
      </c>
    </row>
    <row r="377" spans="1:4">
      <c r="A377" t="s">
        <v>2871</v>
      </c>
      <c r="B377" t="s">
        <v>2872</v>
      </c>
      <c r="C377" t="s">
        <v>2254</v>
      </c>
      <c r="D377" s="1">
        <v>9399</v>
      </c>
    </row>
    <row r="378" spans="1:4">
      <c r="A378" t="s">
        <v>2873</v>
      </c>
      <c r="B378" t="s">
        <v>2874</v>
      </c>
      <c r="C378" t="s">
        <v>2254</v>
      </c>
      <c r="D378" s="1">
        <v>1492</v>
      </c>
    </row>
    <row r="379" spans="1:4">
      <c r="A379" t="s">
        <v>2875</v>
      </c>
      <c r="B379" t="s">
        <v>2876</v>
      </c>
      <c r="C379" t="s">
        <v>2254</v>
      </c>
      <c r="D379" s="1">
        <v>265</v>
      </c>
    </row>
    <row r="380" spans="1:4">
      <c r="A380" t="s">
        <v>2877</v>
      </c>
      <c r="B380" t="s">
        <v>2878</v>
      </c>
      <c r="C380" t="s">
        <v>2879</v>
      </c>
      <c r="D380" s="1">
        <v>17916</v>
      </c>
    </row>
    <row r="381" spans="1:4">
      <c r="A381" t="s">
        <v>2880</v>
      </c>
      <c r="B381" t="s">
        <v>2881</v>
      </c>
      <c r="C381" t="s">
        <v>2882</v>
      </c>
      <c r="D381" s="1">
        <v>3772</v>
      </c>
    </row>
    <row r="382" spans="1:4">
      <c r="A382" t="s">
        <v>2883</v>
      </c>
      <c r="B382" t="s">
        <v>2884</v>
      </c>
      <c r="C382" t="s">
        <v>2885</v>
      </c>
      <c r="D382" s="1">
        <v>5700</v>
      </c>
    </row>
    <row r="383" spans="1:4">
      <c r="A383" t="s">
        <v>2883</v>
      </c>
      <c r="B383" t="s">
        <v>2886</v>
      </c>
      <c r="C383" t="s">
        <v>2501</v>
      </c>
      <c r="D383" s="1">
        <v>5681</v>
      </c>
    </row>
    <row r="384" spans="1:4">
      <c r="A384" t="s">
        <v>2887</v>
      </c>
      <c r="B384" t="s">
        <v>2888</v>
      </c>
      <c r="C384" t="s">
        <v>2467</v>
      </c>
      <c r="D384" s="1">
        <v>162</v>
      </c>
    </row>
    <row r="385" spans="1:4">
      <c r="A385" t="s">
        <v>2889</v>
      </c>
      <c r="B385" t="s">
        <v>2890</v>
      </c>
      <c r="C385" t="s">
        <v>2501</v>
      </c>
      <c r="D385" s="1">
        <v>162</v>
      </c>
    </row>
    <row r="386" spans="1:4">
      <c r="A386" t="s">
        <v>2891</v>
      </c>
      <c r="B386" t="s">
        <v>2892</v>
      </c>
      <c r="C386" t="s">
        <v>2893</v>
      </c>
      <c r="D386" s="1">
        <v>20940</v>
      </c>
    </row>
    <row r="387" spans="1:4">
      <c r="A387" t="s">
        <v>2894</v>
      </c>
      <c r="B387" t="s">
        <v>2895</v>
      </c>
      <c r="C387" t="s">
        <v>2896</v>
      </c>
      <c r="D387" s="1">
        <v>14031</v>
      </c>
    </row>
    <row r="388" spans="1:4">
      <c r="A388" t="s">
        <v>2897</v>
      </c>
      <c r="B388" t="s">
        <v>2898</v>
      </c>
      <c r="C388" t="s">
        <v>2899</v>
      </c>
      <c r="D388" s="1">
        <v>11152</v>
      </c>
    </row>
    <row r="389" spans="1:4">
      <c r="A389" t="s">
        <v>2900</v>
      </c>
      <c r="B389" t="s">
        <v>2901</v>
      </c>
      <c r="C389" t="s">
        <v>2452</v>
      </c>
      <c r="D389" s="1">
        <v>3374</v>
      </c>
    </row>
    <row r="390" spans="1:4">
      <c r="A390" t="s">
        <v>2902</v>
      </c>
      <c r="B390" t="s">
        <v>2903</v>
      </c>
      <c r="C390" t="s">
        <v>2904</v>
      </c>
      <c r="D390" s="1">
        <v>14532</v>
      </c>
    </row>
    <row r="391" spans="1:4">
      <c r="A391" t="s">
        <v>2905</v>
      </c>
      <c r="B391" t="s">
        <v>2906</v>
      </c>
      <c r="C391" t="s">
        <v>2907</v>
      </c>
      <c r="D391" s="1">
        <v>5871</v>
      </c>
    </row>
    <row r="392" spans="1:4">
      <c r="A392" t="s">
        <v>2908</v>
      </c>
      <c r="B392" t="s">
        <v>2909</v>
      </c>
      <c r="C392" t="s">
        <v>2907</v>
      </c>
      <c r="D392" s="1">
        <v>2914</v>
      </c>
    </row>
    <row r="393" spans="1:4">
      <c r="A393" t="s">
        <v>2910</v>
      </c>
      <c r="B393" t="s">
        <v>2911</v>
      </c>
      <c r="C393" t="s">
        <v>2907</v>
      </c>
      <c r="D393" s="1">
        <v>88</v>
      </c>
    </row>
    <row r="394" spans="1:4">
      <c r="A394" t="s">
        <v>2912</v>
      </c>
      <c r="B394" t="s">
        <v>2888</v>
      </c>
      <c r="C394" t="s">
        <v>2467</v>
      </c>
      <c r="D394" s="1">
        <v>162</v>
      </c>
    </row>
    <row r="395" spans="1:4">
      <c r="A395" t="s">
        <v>2913</v>
      </c>
      <c r="B395" t="s">
        <v>2888</v>
      </c>
      <c r="C395" t="s">
        <v>2467</v>
      </c>
      <c r="D395" s="1">
        <v>162</v>
      </c>
    </row>
    <row r="396" spans="1:4">
      <c r="A396" t="s">
        <v>2914</v>
      </c>
      <c r="B396" t="s">
        <v>2915</v>
      </c>
      <c r="C396" t="s">
        <v>2467</v>
      </c>
      <c r="D396" s="1">
        <v>60</v>
      </c>
    </row>
    <row r="397" spans="1:4">
      <c r="A397" t="s">
        <v>2916</v>
      </c>
      <c r="B397" t="s">
        <v>2917</v>
      </c>
      <c r="C397" t="s">
        <v>2918</v>
      </c>
      <c r="D397" s="1">
        <v>16872</v>
      </c>
    </row>
    <row r="398" spans="1:4">
      <c r="A398" t="s">
        <v>2919</v>
      </c>
      <c r="B398" t="s">
        <v>2920</v>
      </c>
      <c r="C398" t="s">
        <v>2921</v>
      </c>
      <c r="D398" s="1">
        <v>256</v>
      </c>
    </row>
    <row r="399" spans="1:4">
      <c r="A399" t="s">
        <v>2922</v>
      </c>
      <c r="B399" t="s">
        <v>2923</v>
      </c>
      <c r="C399" t="s">
        <v>2924</v>
      </c>
      <c r="D399" s="1">
        <v>5393</v>
      </c>
    </row>
    <row r="400" spans="1:4">
      <c r="A400" t="s">
        <v>2925</v>
      </c>
      <c r="B400" t="s">
        <v>2926</v>
      </c>
      <c r="C400" t="s">
        <v>2927</v>
      </c>
      <c r="D400" s="1">
        <v>1036</v>
      </c>
    </row>
    <row r="401" spans="1:4">
      <c r="A401" t="s">
        <v>2928</v>
      </c>
      <c r="B401" t="s">
        <v>2929</v>
      </c>
      <c r="C401" t="s">
        <v>2930</v>
      </c>
      <c r="D401" s="1">
        <v>962</v>
      </c>
    </row>
    <row r="402" spans="1:4">
      <c r="A402" t="s">
        <v>2931</v>
      </c>
      <c r="B402" t="s">
        <v>2932</v>
      </c>
      <c r="C402" t="s">
        <v>2216</v>
      </c>
      <c r="D402" s="1">
        <v>1852</v>
      </c>
    </row>
    <row r="403" spans="1:4">
      <c r="A403" t="s">
        <v>2933</v>
      </c>
      <c r="B403" t="s">
        <v>2934</v>
      </c>
      <c r="C403" t="s">
        <v>2935</v>
      </c>
      <c r="D403" s="1">
        <v>2018</v>
      </c>
    </row>
    <row r="404" spans="1:4">
      <c r="A404" t="s">
        <v>1429</v>
      </c>
      <c r="B404" t="s">
        <v>2936</v>
      </c>
      <c r="C404" t="s">
        <v>2937</v>
      </c>
      <c r="D404" s="1">
        <v>19055</v>
      </c>
    </row>
    <row r="405" spans="1:4">
      <c r="A405" t="s">
        <v>2938</v>
      </c>
      <c r="B405" t="s">
        <v>2939</v>
      </c>
      <c r="C405" t="s">
        <v>2940</v>
      </c>
      <c r="D405" s="1">
        <v>13452</v>
      </c>
    </row>
    <row r="406" spans="1:4">
      <c r="A406" t="s">
        <v>2941</v>
      </c>
      <c r="B406" t="s">
        <v>2942</v>
      </c>
      <c r="C406" t="s">
        <v>2943</v>
      </c>
      <c r="D406" s="1">
        <v>8280</v>
      </c>
    </row>
    <row r="407" spans="1:4">
      <c r="A407" t="s">
        <v>2944</v>
      </c>
      <c r="B407" t="s">
        <v>2945</v>
      </c>
      <c r="C407" t="s">
        <v>2946</v>
      </c>
      <c r="D407" s="1">
        <v>8055</v>
      </c>
    </row>
    <row r="408" spans="1:4">
      <c r="A408" t="s">
        <v>2947</v>
      </c>
      <c r="B408" t="s">
        <v>2948</v>
      </c>
      <c r="C408" t="s">
        <v>2949</v>
      </c>
      <c r="D408" s="1">
        <v>6356</v>
      </c>
    </row>
    <row r="409" spans="1:4">
      <c r="A409" t="s">
        <v>2950</v>
      </c>
      <c r="B409" t="s">
        <v>2951</v>
      </c>
      <c r="C409" t="s">
        <v>2952</v>
      </c>
      <c r="D409" s="1">
        <v>4972</v>
      </c>
    </row>
    <row r="410" spans="1:4">
      <c r="A410" t="s">
        <v>1432</v>
      </c>
      <c r="B410" t="s">
        <v>2953</v>
      </c>
      <c r="C410" t="s">
        <v>2954</v>
      </c>
      <c r="D410" s="1">
        <v>52515</v>
      </c>
    </row>
    <row r="411" spans="1:4">
      <c r="A411" t="s">
        <v>1435</v>
      </c>
      <c r="B411" t="s">
        <v>2955</v>
      </c>
      <c r="C411" t="s">
        <v>2956</v>
      </c>
      <c r="D411" s="1">
        <v>50362</v>
      </c>
    </row>
    <row r="412" spans="1:4">
      <c r="A412" t="s">
        <v>1438</v>
      </c>
      <c r="B412" t="s">
        <v>2957</v>
      </c>
      <c r="C412" t="s">
        <v>2808</v>
      </c>
      <c r="D412" s="1">
        <v>51462</v>
      </c>
    </row>
    <row r="413" spans="1:4">
      <c r="A413" t="s">
        <v>1441</v>
      </c>
      <c r="B413" t="s">
        <v>2958</v>
      </c>
      <c r="C413" t="s">
        <v>2959</v>
      </c>
      <c r="D413" s="1">
        <v>52512</v>
      </c>
    </row>
    <row r="414" spans="1:4">
      <c r="A414" t="s">
        <v>2960</v>
      </c>
      <c r="B414" t="s">
        <v>2961</v>
      </c>
      <c r="C414" t="s">
        <v>2962</v>
      </c>
      <c r="D414" s="1">
        <v>4</v>
      </c>
    </row>
    <row r="415" spans="1:4">
      <c r="A415" t="s">
        <v>2963</v>
      </c>
      <c r="B415" t="s">
        <v>2964</v>
      </c>
      <c r="C415" t="s">
        <v>2965</v>
      </c>
      <c r="D415" s="1"/>
    </row>
    <row r="416" spans="1:4">
      <c r="A416" t="s">
        <v>2966</v>
      </c>
      <c r="B416" t="s">
        <v>2967</v>
      </c>
      <c r="C416" t="s">
        <v>2968</v>
      </c>
      <c r="D416" s="1"/>
    </row>
    <row r="417" spans="1:4">
      <c r="A417" t="s">
        <v>2969</v>
      </c>
      <c r="B417" t="s">
        <v>2970</v>
      </c>
      <c r="C417" t="s">
        <v>2971</v>
      </c>
      <c r="D417" s="1"/>
    </row>
    <row r="418" spans="1:4">
      <c r="A418" t="s">
        <v>2972</v>
      </c>
      <c r="B418" t="s">
        <v>2973</v>
      </c>
      <c r="C418"/>
      <c r="D418" s="1"/>
    </row>
    <row r="419" spans="1:4">
      <c r="A419" t="s">
        <v>2974</v>
      </c>
      <c r="B419" t="s">
        <v>2975</v>
      </c>
      <c r="C419" t="s">
        <v>2976</v>
      </c>
      <c r="D419" s="1"/>
    </row>
    <row r="420" spans="1:4">
      <c r="A420" t="s">
        <v>2977</v>
      </c>
      <c r="B420" t="s">
        <v>2978</v>
      </c>
      <c r="C420" t="s">
        <v>2979</v>
      </c>
      <c r="D420" s="1">
        <v>99755</v>
      </c>
    </row>
    <row r="421" spans="1:4">
      <c r="A421" t="s">
        <v>2980</v>
      </c>
      <c r="B421" t="s">
        <v>2981</v>
      </c>
      <c r="C421" t="s">
        <v>2982</v>
      </c>
      <c r="D421" s="1"/>
    </row>
    <row r="422" spans="1:4">
      <c r="A422" t="s">
        <v>2983</v>
      </c>
      <c r="B422" t="s">
        <v>2984</v>
      </c>
      <c r="C422" t="s">
        <v>2985</v>
      </c>
      <c r="D422" s="1"/>
    </row>
    <row r="423" spans="1:4">
      <c r="A423" t="s">
        <v>2986</v>
      </c>
      <c r="B423" t="s">
        <v>2987</v>
      </c>
      <c r="C423" t="s">
        <v>2988</v>
      </c>
      <c r="D423" s="1"/>
    </row>
    <row r="424" spans="1:4">
      <c r="A424" t="s">
        <v>2989</v>
      </c>
      <c r="B424" t="s">
        <v>2990</v>
      </c>
      <c r="C424" t="s">
        <v>2991</v>
      </c>
      <c r="D424" s="1"/>
    </row>
    <row r="425" spans="1:4">
      <c r="A425" t="s">
        <v>2992</v>
      </c>
      <c r="B425" t="s">
        <v>2993</v>
      </c>
      <c r="C425" t="s">
        <v>2979</v>
      </c>
      <c r="D425" s="1">
        <v>126641</v>
      </c>
    </row>
    <row r="426" spans="1:4">
      <c r="A426" t="s">
        <v>2994</v>
      </c>
      <c r="B426" t="s">
        <v>2995</v>
      </c>
      <c r="C426" t="s">
        <v>2996</v>
      </c>
      <c r="D426" s="1">
        <v>749</v>
      </c>
    </row>
    <row r="427" spans="1:4">
      <c r="A427" t="s">
        <v>2997</v>
      </c>
      <c r="B427" t="s">
        <v>2998</v>
      </c>
      <c r="C427" t="s">
        <v>2999</v>
      </c>
      <c r="D427" s="1"/>
    </row>
    <row r="428" spans="1:4">
      <c r="A428" t="s">
        <v>3000</v>
      </c>
      <c r="B428" t="s">
        <v>3001</v>
      </c>
      <c r="C428" t="s">
        <v>3002</v>
      </c>
      <c r="D428" s="1">
        <v>3</v>
      </c>
    </row>
    <row r="429" spans="1:4">
      <c r="A429" t="s">
        <v>3003</v>
      </c>
      <c r="B429" t="s">
        <v>3004</v>
      </c>
      <c r="C429"/>
      <c r="D429" s="1"/>
    </row>
    <row r="430" spans="1:4">
      <c r="A430" t="s">
        <v>3005</v>
      </c>
      <c r="B430" t="s">
        <v>3006</v>
      </c>
      <c r="C430" t="s">
        <v>3007</v>
      </c>
      <c r="D430" s="1"/>
    </row>
    <row r="431" spans="1:4">
      <c r="A431" t="s">
        <v>3008</v>
      </c>
      <c r="B431" t="s">
        <v>3009</v>
      </c>
      <c r="C431" t="s">
        <v>3010</v>
      </c>
      <c r="D431" s="1"/>
    </row>
    <row r="432" spans="1:4">
      <c r="A432" t="s">
        <v>3011</v>
      </c>
      <c r="B432" t="s">
        <v>3012</v>
      </c>
      <c r="C432" t="s">
        <v>3013</v>
      </c>
      <c r="D432" s="1">
        <v>0</v>
      </c>
    </row>
    <row r="433" spans="1:4">
      <c r="A433" t="s">
        <v>3014</v>
      </c>
      <c r="B433" t="s">
        <v>3015</v>
      </c>
      <c r="C433" t="s">
        <v>3016</v>
      </c>
      <c r="D433" s="1"/>
    </row>
    <row r="434" spans="1:4">
      <c r="A434" t="s">
        <v>3017</v>
      </c>
      <c r="B434" t="s">
        <v>3018</v>
      </c>
      <c r="C434" t="s">
        <v>3019</v>
      </c>
      <c r="D434" s="1"/>
    </row>
    <row r="435" spans="1:4">
      <c r="A435" t="s">
        <v>3020</v>
      </c>
      <c r="B435" t="s">
        <v>3021</v>
      </c>
      <c r="C435" t="s">
        <v>3022</v>
      </c>
      <c r="D435" s="1"/>
    </row>
    <row r="436" spans="1:4">
      <c r="A436" t="s">
        <v>3023</v>
      </c>
      <c r="B436" t="s">
        <v>3024</v>
      </c>
      <c r="C436" t="s">
        <v>3025</v>
      </c>
      <c r="D436" s="1"/>
    </row>
    <row r="437" spans="1:4">
      <c r="A437" t="s">
        <v>3026</v>
      </c>
      <c r="B437" t="s">
        <v>3027</v>
      </c>
      <c r="C437" t="s">
        <v>3028</v>
      </c>
      <c r="D437" s="1">
        <v>10821</v>
      </c>
    </row>
    <row r="438" spans="1:4">
      <c r="A438" t="s">
        <v>3029</v>
      </c>
      <c r="B438" t="s">
        <v>3030</v>
      </c>
      <c r="C438" t="s">
        <v>3031</v>
      </c>
      <c r="D438" s="1"/>
    </row>
    <row r="439" spans="1:4">
      <c r="A439" t="s">
        <v>3032</v>
      </c>
      <c r="B439" t="s">
        <v>3033</v>
      </c>
      <c r="C439" t="s">
        <v>3034</v>
      </c>
      <c r="D439" s="1"/>
    </row>
    <row r="440" spans="1:4">
      <c r="A440" t="s">
        <v>3035</v>
      </c>
      <c r="B440" t="s">
        <v>3036</v>
      </c>
      <c r="C440" t="s">
        <v>3037</v>
      </c>
      <c r="D440" s="1"/>
    </row>
    <row r="441" spans="1:4">
      <c r="A441" t="s">
        <v>3038</v>
      </c>
      <c r="B441" t="s">
        <v>3039</v>
      </c>
      <c r="C441" t="s">
        <v>3040</v>
      </c>
      <c r="D441" s="1"/>
    </row>
    <row r="442" spans="1:4">
      <c r="A442" t="s">
        <v>3041</v>
      </c>
      <c r="B442" t="s">
        <v>3042</v>
      </c>
      <c r="C442" t="s">
        <v>3043</v>
      </c>
      <c r="D442" s="1">
        <v>19263</v>
      </c>
    </row>
    <row r="443" spans="1:4">
      <c r="A443" t="s">
        <v>3044</v>
      </c>
      <c r="B443" t="s">
        <v>3045</v>
      </c>
      <c r="C443" t="s">
        <v>3046</v>
      </c>
      <c r="D443" s="1"/>
    </row>
    <row r="444" spans="1:4">
      <c r="A444" t="s">
        <v>3047</v>
      </c>
      <c r="B444" t="s">
        <v>3048</v>
      </c>
      <c r="C444" t="s">
        <v>3049</v>
      </c>
      <c r="D444" s="1"/>
    </row>
    <row r="445" spans="1:4">
      <c r="A445" t="s">
        <v>3047</v>
      </c>
      <c r="B445" t="s">
        <v>3050</v>
      </c>
      <c r="C445" t="s">
        <v>3051</v>
      </c>
      <c r="D445" s="1"/>
    </row>
    <row r="446" spans="1:4">
      <c r="A446" t="s">
        <v>3052</v>
      </c>
      <c r="B446" t="s">
        <v>3053</v>
      </c>
      <c r="C446" t="s">
        <v>3054</v>
      </c>
      <c r="D446" s="1"/>
    </row>
    <row r="447" spans="1:4">
      <c r="A447" t="s">
        <v>3052</v>
      </c>
      <c r="B447" t="s">
        <v>3055</v>
      </c>
      <c r="C447" t="s">
        <v>3056</v>
      </c>
      <c r="D447" s="1"/>
    </row>
    <row r="448" spans="1:4">
      <c r="A448" t="s">
        <v>3057</v>
      </c>
      <c r="B448" t="s">
        <v>3055</v>
      </c>
      <c r="C448" t="s">
        <v>3056</v>
      </c>
      <c r="D448" s="1"/>
    </row>
    <row r="449" spans="1:4">
      <c r="A449" t="s">
        <v>3058</v>
      </c>
      <c r="B449" t="s">
        <v>3059</v>
      </c>
      <c r="C449" t="s">
        <v>3060</v>
      </c>
      <c r="D449" s="1"/>
    </row>
    <row r="450" spans="1:4">
      <c r="A450" t="s">
        <v>3061</v>
      </c>
      <c r="B450" t="s">
        <v>3062</v>
      </c>
      <c r="C450" t="s">
        <v>3063</v>
      </c>
      <c r="D450" s="1"/>
    </row>
    <row r="451" spans="1:4">
      <c r="A451" t="s">
        <v>3064</v>
      </c>
      <c r="B451" t="s">
        <v>3065</v>
      </c>
      <c r="C451" t="s">
        <v>3066</v>
      </c>
      <c r="D451" s="1"/>
    </row>
    <row r="452" spans="1:4">
      <c r="A452" t="s">
        <v>3067</v>
      </c>
      <c r="B452" t="s">
        <v>3068</v>
      </c>
      <c r="C452" t="s">
        <v>3069</v>
      </c>
      <c r="D452" s="1"/>
    </row>
    <row r="453" spans="1:4">
      <c r="A453" t="s">
        <v>3070</v>
      </c>
      <c r="B453" t="s">
        <v>3071</v>
      </c>
      <c r="C453" t="s">
        <v>3072</v>
      </c>
      <c r="D453" s="1"/>
    </row>
    <row r="454" spans="1:4">
      <c r="A454" t="s">
        <v>3073</v>
      </c>
      <c r="B454" t="s">
        <v>3074</v>
      </c>
      <c r="C454" t="s">
        <v>3075</v>
      </c>
      <c r="D454" s="1"/>
    </row>
    <row r="455" spans="1:4">
      <c r="A455" t="s">
        <v>3076</v>
      </c>
      <c r="B455" t="s">
        <v>3077</v>
      </c>
      <c r="C455" t="s">
        <v>3078</v>
      </c>
      <c r="D455" s="1"/>
    </row>
    <row r="456" spans="1:4">
      <c r="A456" t="s">
        <v>3079</v>
      </c>
      <c r="B456" t="s">
        <v>3080</v>
      </c>
      <c r="C456" t="s">
        <v>3081</v>
      </c>
      <c r="D456" s="1"/>
    </row>
    <row r="457" spans="1:4">
      <c r="A457" t="s">
        <v>3082</v>
      </c>
      <c r="B457" t="s">
        <v>3083</v>
      </c>
      <c r="C457" t="s">
        <v>3084</v>
      </c>
      <c r="D457" s="1"/>
    </row>
    <row r="458" spans="1:4">
      <c r="A458" t="s">
        <v>3085</v>
      </c>
      <c r="B458" t="s">
        <v>3086</v>
      </c>
      <c r="C458" t="s">
        <v>3087</v>
      </c>
      <c r="D458" s="1"/>
    </row>
    <row r="459" spans="1:4">
      <c r="A459" t="s">
        <v>3088</v>
      </c>
      <c r="B459" t="s">
        <v>3089</v>
      </c>
      <c r="C459" t="s">
        <v>3090</v>
      </c>
      <c r="D459" s="1"/>
    </row>
    <row r="460" spans="1:4">
      <c r="A460" t="s">
        <v>3091</v>
      </c>
      <c r="B460" t="s">
        <v>3092</v>
      </c>
      <c r="C460" t="s">
        <v>3093</v>
      </c>
      <c r="D460" s="1"/>
    </row>
    <row r="461" spans="1:4">
      <c r="A461" t="s">
        <v>3094</v>
      </c>
      <c r="B461" t="s">
        <v>3095</v>
      </c>
      <c r="C461" t="s">
        <v>3096</v>
      </c>
      <c r="D461" s="1"/>
    </row>
    <row r="462" spans="1:4">
      <c r="A462" t="s">
        <v>3097</v>
      </c>
      <c r="B462" t="s">
        <v>3098</v>
      </c>
      <c r="C462" t="s">
        <v>3099</v>
      </c>
      <c r="D462" s="1"/>
    </row>
    <row r="463" spans="1:4">
      <c r="A463" t="s">
        <v>3100</v>
      </c>
      <c r="B463" t="s">
        <v>3101</v>
      </c>
      <c r="C463" t="s">
        <v>3102</v>
      </c>
      <c r="D463" s="1"/>
    </row>
    <row r="464" spans="1:4">
      <c r="A464" t="s">
        <v>3103</v>
      </c>
      <c r="B464" t="s">
        <v>3104</v>
      </c>
      <c r="C464" t="s">
        <v>3105</v>
      </c>
      <c r="D464" s="1"/>
    </row>
    <row r="465" spans="1:4">
      <c r="A465" t="s">
        <v>3106</v>
      </c>
      <c r="B465" t="s">
        <v>3107</v>
      </c>
      <c r="C465" t="s">
        <v>3108</v>
      </c>
      <c r="D465" s="1"/>
    </row>
    <row r="466" spans="1:4">
      <c r="A466" t="s">
        <v>3109</v>
      </c>
      <c r="B466" t="s">
        <v>3110</v>
      </c>
      <c r="C466" t="s">
        <v>3111</v>
      </c>
      <c r="D466" s="1"/>
    </row>
    <row r="467" spans="1:4">
      <c r="A467" t="s">
        <v>3112</v>
      </c>
      <c r="B467" t="s">
        <v>3113</v>
      </c>
      <c r="C467" t="s">
        <v>3114</v>
      </c>
      <c r="D467" s="1"/>
    </row>
    <row r="468" spans="1:4">
      <c r="A468" t="s">
        <v>3115</v>
      </c>
      <c r="B468" t="s">
        <v>3116</v>
      </c>
      <c r="C468" t="s">
        <v>3117</v>
      </c>
      <c r="D468" s="1"/>
    </row>
    <row r="469" spans="1:4">
      <c r="A469" t="s">
        <v>3118</v>
      </c>
      <c r="B469" t="s">
        <v>3119</v>
      </c>
      <c r="C469" t="s">
        <v>3117</v>
      </c>
      <c r="D469" s="1"/>
    </row>
    <row r="470" spans="1:4">
      <c r="A470" t="s">
        <v>3120</v>
      </c>
      <c r="B470" t="s">
        <v>3121</v>
      </c>
      <c r="C470" t="s">
        <v>3122</v>
      </c>
      <c r="D470" s="1"/>
    </row>
    <row r="471" spans="1:4">
      <c r="A471" t="s">
        <v>3123</v>
      </c>
      <c r="B471" t="s">
        <v>3124</v>
      </c>
      <c r="C471" t="s">
        <v>3125</v>
      </c>
      <c r="D471" s="1"/>
    </row>
    <row r="472" spans="1:4">
      <c r="A472" t="s">
        <v>3126</v>
      </c>
      <c r="B472" t="s">
        <v>3127</v>
      </c>
      <c r="C472" t="s">
        <v>3128</v>
      </c>
      <c r="D472" s="1"/>
    </row>
    <row r="473" spans="1:4">
      <c r="A473" t="s">
        <v>3129</v>
      </c>
      <c r="B473" t="s">
        <v>3130</v>
      </c>
      <c r="C473" t="s">
        <v>3131</v>
      </c>
      <c r="D473" s="1"/>
    </row>
    <row r="474" spans="1:4">
      <c r="A474" t="s">
        <v>3132</v>
      </c>
      <c r="B474" t="s">
        <v>3133</v>
      </c>
      <c r="C474" t="s">
        <v>3134</v>
      </c>
      <c r="D474" s="1"/>
    </row>
    <row r="475" spans="1:4">
      <c r="A475" t="s">
        <v>3135</v>
      </c>
      <c r="B475" t="s">
        <v>3136</v>
      </c>
      <c r="C475" t="s">
        <v>3137</v>
      </c>
      <c r="D475" s="1"/>
    </row>
    <row r="476" spans="1:4">
      <c r="A476" t="s">
        <v>3138</v>
      </c>
      <c r="B476" t="s">
        <v>3139</v>
      </c>
      <c r="C476" t="s">
        <v>3140</v>
      </c>
      <c r="D476" s="1"/>
    </row>
    <row r="477" spans="1:4">
      <c r="A477" t="s">
        <v>3141</v>
      </c>
      <c r="B477" t="s">
        <v>3142</v>
      </c>
      <c r="C477" t="s">
        <v>3143</v>
      </c>
      <c r="D477" s="1"/>
    </row>
    <row r="478" spans="1:4">
      <c r="A478" t="s">
        <v>3144</v>
      </c>
      <c r="B478" t="s">
        <v>3145</v>
      </c>
      <c r="C478" t="s">
        <v>3146</v>
      </c>
      <c r="D478" s="1">
        <v>1000</v>
      </c>
    </row>
    <row r="479" spans="1:4">
      <c r="A479" t="s">
        <v>3147</v>
      </c>
      <c r="B479" t="s">
        <v>3148</v>
      </c>
      <c r="C479" t="s">
        <v>3149</v>
      </c>
      <c r="D479" s="1">
        <v>58309</v>
      </c>
    </row>
    <row r="480" spans="1:4">
      <c r="A480" t="s">
        <v>3150</v>
      </c>
      <c r="B480" t="s">
        <v>3151</v>
      </c>
      <c r="C480" t="s">
        <v>3152</v>
      </c>
      <c r="D480" s="1">
        <v>11304</v>
      </c>
    </row>
    <row r="481" spans="1:4">
      <c r="A481" t="s">
        <v>3153</v>
      </c>
      <c r="B481" t="s">
        <v>3154</v>
      </c>
      <c r="C481" t="s">
        <v>3155</v>
      </c>
      <c r="D481" s="1">
        <v>40521</v>
      </c>
    </row>
    <row r="482" spans="1:4">
      <c r="A482" t="s">
        <v>3156</v>
      </c>
      <c r="B482" t="s">
        <v>3157</v>
      </c>
      <c r="C482" t="s">
        <v>3158</v>
      </c>
      <c r="D482" s="1">
        <v>36498</v>
      </c>
    </row>
    <row r="483" spans="1:4">
      <c r="A483" t="s">
        <v>3159</v>
      </c>
      <c r="B483" t="s">
        <v>3160</v>
      </c>
      <c r="C483" t="s">
        <v>3161</v>
      </c>
      <c r="D483" s="1">
        <v>1000</v>
      </c>
    </row>
    <row r="484" spans="1:4">
      <c r="A484" t="s">
        <v>3162</v>
      </c>
      <c r="B484" t="s">
        <v>3163</v>
      </c>
      <c r="C484" t="s">
        <v>3164</v>
      </c>
      <c r="D484" s="1">
        <v>1000</v>
      </c>
    </row>
    <row r="485" spans="1:4">
      <c r="A485" t="s">
        <v>3165</v>
      </c>
      <c r="B485" t="s">
        <v>3166</v>
      </c>
      <c r="C485" t="s">
        <v>3167</v>
      </c>
      <c r="D485" s="1">
        <v>1000</v>
      </c>
    </row>
    <row r="486" spans="1:4">
      <c r="A486" t="s">
        <v>3168</v>
      </c>
      <c r="B486" t="s">
        <v>3169</v>
      </c>
      <c r="C486" t="s">
        <v>3167</v>
      </c>
      <c r="D486" s="1">
        <v>1000</v>
      </c>
    </row>
    <row r="487" spans="1:4">
      <c r="A487" t="s">
        <v>3170</v>
      </c>
      <c r="B487" t="s">
        <v>3171</v>
      </c>
      <c r="C487" t="s">
        <v>3172</v>
      </c>
      <c r="D487" s="1">
        <v>20605</v>
      </c>
    </row>
    <row r="488" spans="1:4">
      <c r="A488" t="s">
        <v>3173</v>
      </c>
      <c r="B488" t="s">
        <v>3174</v>
      </c>
      <c r="C488" t="s">
        <v>3155</v>
      </c>
      <c r="D488" s="1">
        <v>41807</v>
      </c>
    </row>
    <row r="489" spans="1:4">
      <c r="A489" t="s">
        <v>3175</v>
      </c>
      <c r="B489" t="s">
        <v>3176</v>
      </c>
      <c r="C489" t="s">
        <v>3177</v>
      </c>
      <c r="D489" s="1">
        <v>42111</v>
      </c>
    </row>
    <row r="490" spans="1:4">
      <c r="A490" t="s">
        <v>3178</v>
      </c>
      <c r="B490" t="s">
        <v>3179</v>
      </c>
      <c r="C490"/>
      <c r="D490" s="1">
        <v>1000</v>
      </c>
    </row>
    <row r="491" spans="1:4">
      <c r="A491" t="s">
        <v>3180</v>
      </c>
      <c r="B491" t="s">
        <v>3181</v>
      </c>
      <c r="C491" t="s">
        <v>3182</v>
      </c>
      <c r="D491" s="1">
        <v>1000</v>
      </c>
    </row>
    <row r="492" spans="1:4">
      <c r="A492" t="s">
        <v>3183</v>
      </c>
      <c r="B492" t="s">
        <v>3184</v>
      </c>
      <c r="C492" t="s">
        <v>3185</v>
      </c>
      <c r="D492" s="1"/>
    </row>
    <row r="493" spans="1:4">
      <c r="A493" t="s">
        <v>3186</v>
      </c>
      <c r="B493" t="s">
        <v>3187</v>
      </c>
      <c r="C493" t="s">
        <v>3185</v>
      </c>
      <c r="D493" s="1"/>
    </row>
    <row r="494" spans="1:4">
      <c r="A494" t="s">
        <v>3188</v>
      </c>
      <c r="B494" t="s">
        <v>3189</v>
      </c>
      <c r="C494" t="s">
        <v>3190</v>
      </c>
      <c r="D494" s="1">
        <v>55995</v>
      </c>
    </row>
    <row r="495" spans="1:4">
      <c r="A495" t="s">
        <v>3191</v>
      </c>
      <c r="B495" t="s">
        <v>3192</v>
      </c>
      <c r="C495" t="s">
        <v>3193</v>
      </c>
      <c r="D495" s="1">
        <v>1000</v>
      </c>
    </row>
    <row r="496" spans="1:4">
      <c r="A496" t="s">
        <v>3194</v>
      </c>
      <c r="B496" t="s">
        <v>3195</v>
      </c>
      <c r="C496" t="s">
        <v>3196</v>
      </c>
      <c r="D496" s="1">
        <v>84331</v>
      </c>
    </row>
    <row r="497" spans="1:4">
      <c r="A497" t="s">
        <v>3197</v>
      </c>
      <c r="B497" t="s">
        <v>3198</v>
      </c>
      <c r="C497" t="s">
        <v>3199</v>
      </c>
      <c r="D497" s="1">
        <v>85280</v>
      </c>
    </row>
    <row r="498" spans="1:4">
      <c r="A498" t="s">
        <v>3200</v>
      </c>
      <c r="B498" t="s">
        <v>3201</v>
      </c>
      <c r="C498" t="s">
        <v>3196</v>
      </c>
      <c r="D498" s="1">
        <v>1215</v>
      </c>
    </row>
    <row r="499" spans="1:4">
      <c r="A499" t="s">
        <v>3202</v>
      </c>
      <c r="B499" t="s">
        <v>3203</v>
      </c>
      <c r="C499" t="s">
        <v>3196</v>
      </c>
      <c r="D499" s="1">
        <v>3721</v>
      </c>
    </row>
    <row r="500" spans="1:4">
      <c r="A500" t="s">
        <v>3204</v>
      </c>
      <c r="B500" t="s">
        <v>3205</v>
      </c>
      <c r="C500" t="s">
        <v>3206</v>
      </c>
      <c r="D500" s="1">
        <v>26703</v>
      </c>
    </row>
    <row r="501" spans="1:4">
      <c r="A501" t="s">
        <v>3207</v>
      </c>
      <c r="B501" t="s">
        <v>3208</v>
      </c>
      <c r="C501" t="s">
        <v>3209</v>
      </c>
      <c r="D501" s="1"/>
    </row>
    <row r="502" spans="1:4">
      <c r="A502" t="s">
        <v>3210</v>
      </c>
      <c r="B502" t="s">
        <v>3211</v>
      </c>
      <c r="C502" t="s">
        <v>3212</v>
      </c>
      <c r="D502" s="1"/>
    </row>
    <row r="503" spans="1:4">
      <c r="A503" t="s">
        <v>3213</v>
      </c>
      <c r="B503" t="s">
        <v>3214</v>
      </c>
      <c r="C503" t="s">
        <v>3215</v>
      </c>
      <c r="D503" s="1"/>
    </row>
    <row r="504" spans="1:4">
      <c r="A504" t="s">
        <v>3216</v>
      </c>
      <c r="B504" t="s">
        <v>3217</v>
      </c>
      <c r="C504" t="s">
        <v>3218</v>
      </c>
      <c r="D504" s="1">
        <v>1593</v>
      </c>
    </row>
    <row r="505" spans="1:4">
      <c r="A505" t="s">
        <v>3219</v>
      </c>
      <c r="B505" t="s">
        <v>3220</v>
      </c>
      <c r="C505" t="s">
        <v>3221</v>
      </c>
      <c r="D505" s="1"/>
    </row>
    <row r="506" spans="1:4">
      <c r="A506" t="s">
        <v>3222</v>
      </c>
      <c r="B506" t="s">
        <v>3223</v>
      </c>
      <c r="C506" t="s">
        <v>3196</v>
      </c>
      <c r="D506" s="1">
        <v>5215</v>
      </c>
    </row>
    <row r="507" spans="1:4">
      <c r="A507" t="s">
        <v>3224</v>
      </c>
      <c r="B507" t="s">
        <v>3225</v>
      </c>
      <c r="C507" t="s">
        <v>3226</v>
      </c>
      <c r="D507" s="1">
        <v>50238</v>
      </c>
    </row>
    <row r="508" spans="1:4">
      <c r="A508" t="s">
        <v>3227</v>
      </c>
      <c r="B508" t="s">
        <v>3228</v>
      </c>
      <c r="C508" t="s">
        <v>3229</v>
      </c>
      <c r="D508" s="1">
        <v>61726</v>
      </c>
    </row>
    <row r="509" spans="1:4">
      <c r="A509" t="s">
        <v>3230</v>
      </c>
      <c r="B509" t="s">
        <v>3231</v>
      </c>
      <c r="C509" t="s">
        <v>3229</v>
      </c>
      <c r="D509" s="1">
        <v>5165</v>
      </c>
    </row>
    <row r="510" spans="1:4">
      <c r="A510" t="s">
        <v>3232</v>
      </c>
      <c r="B510" t="s">
        <v>3233</v>
      </c>
      <c r="C510" t="s">
        <v>3229</v>
      </c>
      <c r="D510" s="1">
        <v>240</v>
      </c>
    </row>
    <row r="511" spans="1:4">
      <c r="A511" t="s">
        <v>3234</v>
      </c>
      <c r="B511" t="s">
        <v>3235</v>
      </c>
      <c r="C511" t="s">
        <v>3236</v>
      </c>
      <c r="D511" s="1">
        <v>80234</v>
      </c>
    </row>
    <row r="512" spans="1:4">
      <c r="A512" t="s">
        <v>3237</v>
      </c>
      <c r="B512" t="s">
        <v>3238</v>
      </c>
      <c r="C512" t="s">
        <v>3239</v>
      </c>
      <c r="D512" s="1"/>
    </row>
    <row r="513" spans="1:4">
      <c r="A513" t="s">
        <v>3240</v>
      </c>
      <c r="B513" t="s">
        <v>3241</v>
      </c>
      <c r="C513" t="s">
        <v>3242</v>
      </c>
      <c r="D513" s="1">
        <v>125334</v>
      </c>
    </row>
    <row r="514" spans="1:4">
      <c r="A514" t="s">
        <v>3240</v>
      </c>
      <c r="B514" t="s">
        <v>3243</v>
      </c>
      <c r="C514" t="s">
        <v>3242</v>
      </c>
      <c r="D514" s="1">
        <v>125334</v>
      </c>
    </row>
    <row r="515" spans="1:4">
      <c r="A515" t="s">
        <v>3244</v>
      </c>
      <c r="B515" t="s">
        <v>3245</v>
      </c>
      <c r="C515" t="s">
        <v>2767</v>
      </c>
      <c r="D515" s="1"/>
    </row>
    <row r="516" spans="1:4">
      <c r="A516" t="s">
        <v>3246</v>
      </c>
      <c r="B516" t="s">
        <v>3247</v>
      </c>
      <c r="C516" t="s">
        <v>2767</v>
      </c>
      <c r="D516" s="1"/>
    </row>
    <row r="517" spans="1:4">
      <c r="A517" t="s">
        <v>3248</v>
      </c>
      <c r="B517" t="s">
        <v>3249</v>
      </c>
      <c r="C517" t="s">
        <v>2767</v>
      </c>
      <c r="D517" s="1"/>
    </row>
    <row r="518" spans="1:4">
      <c r="A518" t="s">
        <v>3250</v>
      </c>
      <c r="B518" t="s">
        <v>3251</v>
      </c>
      <c r="C518" t="s">
        <v>3252</v>
      </c>
      <c r="D518" s="1">
        <v>1153</v>
      </c>
    </row>
    <row r="519" spans="1:4">
      <c r="A519" t="s">
        <v>3253</v>
      </c>
      <c r="B519" t="s">
        <v>3254</v>
      </c>
      <c r="C519" t="s">
        <v>3255</v>
      </c>
      <c r="D519" s="1"/>
    </row>
    <row r="520" spans="1:4">
      <c r="A520" t="s">
        <v>3256</v>
      </c>
      <c r="B520" t="s">
        <v>3257</v>
      </c>
      <c r="C520" t="s">
        <v>3258</v>
      </c>
      <c r="D520" s="1"/>
    </row>
    <row r="521" spans="1:4">
      <c r="A521" t="s">
        <v>3259</v>
      </c>
      <c r="B521" t="s">
        <v>3260</v>
      </c>
      <c r="C521" t="s">
        <v>3258</v>
      </c>
      <c r="D521" s="1"/>
    </row>
    <row r="522" spans="1:4">
      <c r="A522" t="s">
        <v>3261</v>
      </c>
      <c r="B522" t="s">
        <v>3262</v>
      </c>
      <c r="C522" t="s">
        <v>3263</v>
      </c>
      <c r="D522" s="1"/>
    </row>
    <row r="523" spans="1:4">
      <c r="A523" t="s">
        <v>3264</v>
      </c>
      <c r="B523" t="s">
        <v>3265</v>
      </c>
      <c r="C523" t="s">
        <v>3266</v>
      </c>
      <c r="D523" s="1"/>
    </row>
    <row r="524" spans="1:4">
      <c r="A524" t="s">
        <v>3267</v>
      </c>
      <c r="B524" t="s">
        <v>3268</v>
      </c>
      <c r="C524" t="s">
        <v>3269</v>
      </c>
      <c r="D524" s="1">
        <v>8875</v>
      </c>
    </row>
    <row r="525" spans="1:4">
      <c r="A525" t="s">
        <v>3270</v>
      </c>
      <c r="B525" t="s">
        <v>3271</v>
      </c>
      <c r="C525" t="s">
        <v>3215</v>
      </c>
      <c r="D525" s="1"/>
    </row>
    <row r="526" spans="1:4">
      <c r="A526" t="s">
        <v>3272</v>
      </c>
      <c r="B526" t="s">
        <v>3273</v>
      </c>
      <c r="C526" t="s">
        <v>3274</v>
      </c>
      <c r="D526" s="1"/>
    </row>
    <row r="527" spans="1:4">
      <c r="A527" t="s">
        <v>3275</v>
      </c>
      <c r="B527" t="s">
        <v>3276</v>
      </c>
      <c r="C527" t="s">
        <v>3277</v>
      </c>
      <c r="D527" s="1">
        <v>11000</v>
      </c>
    </row>
    <row r="528" spans="1:4">
      <c r="A528" t="s">
        <v>3278</v>
      </c>
      <c r="B528" t="s">
        <v>3279</v>
      </c>
      <c r="C528" t="s">
        <v>3280</v>
      </c>
      <c r="D528" s="1"/>
    </row>
    <row r="529" spans="1:4">
      <c r="A529" t="s">
        <v>3281</v>
      </c>
      <c r="B529" t="s">
        <v>3282</v>
      </c>
      <c r="C529" t="s">
        <v>3283</v>
      </c>
      <c r="D529" s="1"/>
    </row>
    <row r="530" spans="1:4">
      <c r="A530" t="s">
        <v>3284</v>
      </c>
      <c r="B530" t="s">
        <v>3285</v>
      </c>
      <c r="C530" t="s">
        <v>3286</v>
      </c>
      <c r="D530" s="1"/>
    </row>
    <row r="531" spans="1:4">
      <c r="A531" t="s">
        <v>3287</v>
      </c>
      <c r="B531" t="s">
        <v>3288</v>
      </c>
      <c r="C531" t="s">
        <v>3289</v>
      </c>
      <c r="D531" s="1">
        <v>13943</v>
      </c>
    </row>
    <row r="532" spans="1:4">
      <c r="A532" t="s">
        <v>3290</v>
      </c>
      <c r="B532" t="s">
        <v>3291</v>
      </c>
      <c r="C532" t="s">
        <v>3292</v>
      </c>
      <c r="D532" s="1">
        <v>10821</v>
      </c>
    </row>
    <row r="533" spans="1:4">
      <c r="A533" t="s">
        <v>3293</v>
      </c>
      <c r="B533" t="s">
        <v>3294</v>
      </c>
      <c r="C533" t="s">
        <v>3295</v>
      </c>
      <c r="D533" s="1"/>
    </row>
    <row r="534" spans="1:4">
      <c r="A534" t="s">
        <v>3296</v>
      </c>
      <c r="B534" t="s">
        <v>3297</v>
      </c>
      <c r="C534" t="s">
        <v>3298</v>
      </c>
      <c r="D534" s="1"/>
    </row>
    <row r="535" spans="1:4">
      <c r="A535" t="s">
        <v>3299</v>
      </c>
      <c r="B535" t="s">
        <v>3300</v>
      </c>
      <c r="C535" t="s">
        <v>3298</v>
      </c>
      <c r="D535" s="1"/>
    </row>
    <row r="536" spans="1:4">
      <c r="A536" t="s">
        <v>3301</v>
      </c>
      <c r="B536" t="s">
        <v>3302</v>
      </c>
      <c r="C536" t="s">
        <v>3303</v>
      </c>
      <c r="D536" s="1"/>
    </row>
    <row r="537" spans="1:4">
      <c r="A537" t="s">
        <v>3304</v>
      </c>
      <c r="B537" t="s">
        <v>3305</v>
      </c>
      <c r="C537" t="s">
        <v>3306</v>
      </c>
      <c r="D537" s="1"/>
    </row>
    <row r="538" spans="1:4">
      <c r="A538" t="s">
        <v>3307</v>
      </c>
      <c r="B538" t="s">
        <v>3308</v>
      </c>
      <c r="C538" t="s">
        <v>3309</v>
      </c>
      <c r="D538" s="1"/>
    </row>
    <row r="539" spans="1:4">
      <c r="A539" t="s">
        <v>3310</v>
      </c>
      <c r="B539" t="s">
        <v>3311</v>
      </c>
      <c r="C539" t="s">
        <v>3306</v>
      </c>
      <c r="D539" s="1"/>
    </row>
    <row r="540" spans="1:4">
      <c r="A540" t="s">
        <v>3312</v>
      </c>
      <c r="B540" t="s">
        <v>3313</v>
      </c>
      <c r="C540" t="s">
        <v>3314</v>
      </c>
      <c r="D540" s="1"/>
    </row>
    <row r="541" spans="1:4">
      <c r="A541" t="s">
        <v>3315</v>
      </c>
      <c r="B541" t="s">
        <v>3316</v>
      </c>
      <c r="C541" t="s">
        <v>3317</v>
      </c>
      <c r="D541" s="1"/>
    </row>
    <row r="542" spans="1:4">
      <c r="A542" t="s">
        <v>3318</v>
      </c>
      <c r="B542" t="s">
        <v>3319</v>
      </c>
      <c r="C542" t="s">
        <v>3298</v>
      </c>
      <c r="D542" s="1"/>
    </row>
    <row r="543" spans="1:4">
      <c r="A543" t="s">
        <v>3320</v>
      </c>
      <c r="B543" t="s">
        <v>3321</v>
      </c>
      <c r="C543" t="s">
        <v>3298</v>
      </c>
      <c r="D543" s="1"/>
    </row>
    <row r="544" spans="1:4">
      <c r="A544" t="s">
        <v>3322</v>
      </c>
      <c r="B544" t="s">
        <v>3323</v>
      </c>
      <c r="C544" t="s">
        <v>3324</v>
      </c>
      <c r="D544" s="1"/>
    </row>
    <row r="545" spans="1:4">
      <c r="A545" t="s">
        <v>3325</v>
      </c>
      <c r="B545" t="s">
        <v>3262</v>
      </c>
      <c r="C545" t="s">
        <v>3326</v>
      </c>
      <c r="D545" s="1"/>
    </row>
    <row r="546" spans="1:4">
      <c r="A546" t="s">
        <v>3327</v>
      </c>
      <c r="B546" t="s">
        <v>3328</v>
      </c>
      <c r="C546" t="s">
        <v>3329</v>
      </c>
      <c r="D546" s="1"/>
    </row>
    <row r="547" spans="1:4">
      <c r="A547" t="s">
        <v>3330</v>
      </c>
      <c r="B547" t="s">
        <v>3331</v>
      </c>
      <c r="C547"/>
      <c r="D547" s="1"/>
    </row>
    <row r="548" spans="1:4">
      <c r="A548" t="s">
        <v>3332</v>
      </c>
      <c r="B548" t="s">
        <v>3333</v>
      </c>
      <c r="C548" t="s">
        <v>3298</v>
      </c>
      <c r="D548" s="1"/>
    </row>
    <row r="549" spans="1:4">
      <c r="A549" t="s">
        <v>3334</v>
      </c>
      <c r="B549" t="s">
        <v>3262</v>
      </c>
      <c r="C549" t="s">
        <v>3335</v>
      </c>
      <c r="D549" s="1"/>
    </row>
    <row r="550" spans="1:4">
      <c r="A550" t="s">
        <v>3336</v>
      </c>
      <c r="B550" t="s">
        <v>3337</v>
      </c>
      <c r="C550" t="s">
        <v>3338</v>
      </c>
      <c r="D550" s="1"/>
    </row>
    <row r="551" spans="1:4">
      <c r="A551" t="s">
        <v>3339</v>
      </c>
      <c r="B551" t="s">
        <v>3340</v>
      </c>
      <c r="C551" t="s">
        <v>3341</v>
      </c>
      <c r="D551" s="1"/>
    </row>
    <row r="552" spans="1:4">
      <c r="A552" t="s">
        <v>3342</v>
      </c>
      <c r="B552" t="s">
        <v>3343</v>
      </c>
      <c r="C552" t="s">
        <v>3298</v>
      </c>
      <c r="D552" s="1"/>
    </row>
    <row r="553" spans="1:4">
      <c r="A553" t="s">
        <v>3344</v>
      </c>
      <c r="B553" t="s">
        <v>3345</v>
      </c>
      <c r="C553" t="s">
        <v>3298</v>
      </c>
      <c r="D553" s="1"/>
    </row>
    <row r="554" spans="1:4">
      <c r="A554" t="s">
        <v>3346</v>
      </c>
      <c r="B554" t="s">
        <v>3347</v>
      </c>
      <c r="C554" t="s">
        <v>3298</v>
      </c>
      <c r="D554" s="1"/>
    </row>
    <row r="555" spans="1:4">
      <c r="A555" t="s">
        <v>3348</v>
      </c>
      <c r="B555" t="s">
        <v>3349</v>
      </c>
      <c r="C555" t="s">
        <v>3324</v>
      </c>
      <c r="D555" s="1"/>
    </row>
    <row r="556" spans="1:4">
      <c r="A556" t="s">
        <v>3350</v>
      </c>
      <c r="B556" t="s">
        <v>3351</v>
      </c>
      <c r="C556" t="s">
        <v>3352</v>
      </c>
      <c r="D556" s="1"/>
    </row>
    <row r="557" spans="1:4">
      <c r="A557" t="s">
        <v>3353</v>
      </c>
      <c r="B557" t="s">
        <v>3354</v>
      </c>
      <c r="C557" t="s">
        <v>3355</v>
      </c>
      <c r="D557" s="1"/>
    </row>
    <row r="558" spans="1:4">
      <c r="A558" t="s">
        <v>3356</v>
      </c>
      <c r="B558" t="s">
        <v>3357</v>
      </c>
      <c r="C558" t="s">
        <v>3358</v>
      </c>
      <c r="D558" s="1"/>
    </row>
    <row r="559" spans="1:4">
      <c r="A559" t="s">
        <v>3359</v>
      </c>
      <c r="B559" t="s">
        <v>3360</v>
      </c>
      <c r="C559" t="s">
        <v>3361</v>
      </c>
      <c r="D559" s="1"/>
    </row>
    <row r="560" spans="1:4">
      <c r="A560" t="s">
        <v>3362</v>
      </c>
      <c r="B560" t="s">
        <v>3363</v>
      </c>
      <c r="C560" t="s">
        <v>3364</v>
      </c>
      <c r="D560" s="1"/>
    </row>
    <row r="561" spans="1:4">
      <c r="A561" t="s">
        <v>3365</v>
      </c>
      <c r="B561" t="s">
        <v>3366</v>
      </c>
      <c r="C561" t="s">
        <v>3298</v>
      </c>
      <c r="D561" s="1"/>
    </row>
    <row r="562" spans="1:4">
      <c r="A562" t="s">
        <v>3367</v>
      </c>
      <c r="B562" t="s">
        <v>3368</v>
      </c>
      <c r="C562" t="s">
        <v>3298</v>
      </c>
      <c r="D562" s="1"/>
    </row>
    <row r="563" spans="1:4">
      <c r="A563" t="s">
        <v>3369</v>
      </c>
      <c r="B563" t="s">
        <v>3370</v>
      </c>
      <c r="C563" t="s">
        <v>3298</v>
      </c>
      <c r="D563" s="1"/>
    </row>
    <row r="564" spans="1:4">
      <c r="A564" t="s">
        <v>3371</v>
      </c>
      <c r="B564" t="s">
        <v>3372</v>
      </c>
      <c r="C564" t="s">
        <v>3373</v>
      </c>
      <c r="D564" s="1"/>
    </row>
    <row r="565" spans="1:4">
      <c r="A565" t="s">
        <v>3374</v>
      </c>
      <c r="B565" t="s">
        <v>3375</v>
      </c>
      <c r="C565" t="s">
        <v>3376</v>
      </c>
      <c r="D565" s="1"/>
    </row>
    <row r="566" spans="1:4">
      <c r="A566" t="s">
        <v>3377</v>
      </c>
      <c r="B566" t="s">
        <v>3378</v>
      </c>
      <c r="C566" t="s">
        <v>3298</v>
      </c>
      <c r="D566" s="1"/>
    </row>
    <row r="567" spans="1:4">
      <c r="A567" t="s">
        <v>3379</v>
      </c>
      <c r="B567" t="s">
        <v>3380</v>
      </c>
      <c r="C567" t="s">
        <v>3381</v>
      </c>
      <c r="D567" s="1"/>
    </row>
    <row r="568" spans="1:4">
      <c r="A568" t="s">
        <v>3382</v>
      </c>
      <c r="B568" t="s">
        <v>3383</v>
      </c>
      <c r="C568" t="s">
        <v>3381</v>
      </c>
      <c r="D568" s="1"/>
    </row>
    <row r="569" spans="1:4">
      <c r="A569" t="s">
        <v>3384</v>
      </c>
      <c r="B569" t="s">
        <v>3385</v>
      </c>
      <c r="C569" t="s">
        <v>3386</v>
      </c>
      <c r="D569" s="1"/>
    </row>
    <row r="570" spans="1:4">
      <c r="A570" t="s">
        <v>3387</v>
      </c>
      <c r="B570" t="s">
        <v>3388</v>
      </c>
      <c r="C570" t="s">
        <v>3185</v>
      </c>
      <c r="D570" s="1">
        <v>2512</v>
      </c>
    </row>
    <row r="571" spans="1:4">
      <c r="A571" t="s">
        <v>3389</v>
      </c>
      <c r="B571" t="s">
        <v>3390</v>
      </c>
      <c r="C571" t="s">
        <v>3391</v>
      </c>
      <c r="D571" s="1">
        <v>2512</v>
      </c>
    </row>
    <row r="572" spans="1:4">
      <c r="A572" t="s">
        <v>3392</v>
      </c>
      <c r="B572" t="s">
        <v>3393</v>
      </c>
      <c r="C572" t="s">
        <v>3394</v>
      </c>
      <c r="D572" s="1">
        <v>2512</v>
      </c>
    </row>
    <row r="573" spans="1:4">
      <c r="A573" t="s">
        <v>3395</v>
      </c>
      <c r="B573" t="s">
        <v>3396</v>
      </c>
      <c r="C573" t="s">
        <v>3185</v>
      </c>
      <c r="D573" s="1">
        <v>238</v>
      </c>
    </row>
    <row r="574" spans="1:4">
      <c r="A574" t="s">
        <v>3397</v>
      </c>
      <c r="B574" t="s">
        <v>3398</v>
      </c>
      <c r="C574" t="s">
        <v>3185</v>
      </c>
      <c r="D574" s="1">
        <v>39853</v>
      </c>
    </row>
    <row r="575" spans="1:4">
      <c r="A575" t="s">
        <v>3399</v>
      </c>
      <c r="B575" t="s">
        <v>3400</v>
      </c>
      <c r="C575" t="s">
        <v>3185</v>
      </c>
      <c r="D575" s="1">
        <v>12526</v>
      </c>
    </row>
    <row r="576" spans="1:4">
      <c r="A576" t="s">
        <v>3401</v>
      </c>
      <c r="B576" t="s">
        <v>3402</v>
      </c>
      <c r="C576" t="s">
        <v>3185</v>
      </c>
      <c r="D576" s="1">
        <v>27256</v>
      </c>
    </row>
    <row r="577" spans="1:4">
      <c r="A577" t="s">
        <v>3403</v>
      </c>
      <c r="B577" t="s">
        <v>3404</v>
      </c>
      <c r="C577" t="s">
        <v>3185</v>
      </c>
      <c r="D577" s="1">
        <v>14456</v>
      </c>
    </row>
    <row r="578" spans="1:4">
      <c r="A578" t="s">
        <v>3405</v>
      </c>
      <c r="B578" t="s">
        <v>3406</v>
      </c>
      <c r="C578" t="s">
        <v>3185</v>
      </c>
      <c r="D578" s="1">
        <v>6946</v>
      </c>
    </row>
    <row r="579" spans="1:4">
      <c r="A579" t="s">
        <v>3407</v>
      </c>
      <c r="B579" t="s">
        <v>3408</v>
      </c>
      <c r="C579" t="s">
        <v>3409</v>
      </c>
      <c r="D579" s="1">
        <v>1600</v>
      </c>
    </row>
    <row r="580" spans="1:4">
      <c r="A580" t="s">
        <v>3410</v>
      </c>
      <c r="B580" t="s">
        <v>3411</v>
      </c>
      <c r="C580" t="s">
        <v>3185</v>
      </c>
      <c r="D580" s="1">
        <v>4268</v>
      </c>
    </row>
    <row r="581" spans="1:4">
      <c r="A581" t="s">
        <v>3412</v>
      </c>
      <c r="B581" t="s">
        <v>3413</v>
      </c>
      <c r="C581" t="s">
        <v>3414</v>
      </c>
      <c r="D581" s="1">
        <v>2404</v>
      </c>
    </row>
    <row r="582" spans="1:4">
      <c r="A582" t="s">
        <v>3415</v>
      </c>
      <c r="B582" t="s">
        <v>3416</v>
      </c>
      <c r="C582" t="s">
        <v>3185</v>
      </c>
      <c r="D582" s="1">
        <v>19830</v>
      </c>
    </row>
    <row r="583" spans="1:4">
      <c r="A583" t="s">
        <v>3417</v>
      </c>
      <c r="B583" t="s">
        <v>3418</v>
      </c>
      <c r="C583" t="s">
        <v>3185</v>
      </c>
      <c r="D583" s="1">
        <v>79548</v>
      </c>
    </row>
    <row r="584" spans="1:4">
      <c r="A584" t="s">
        <v>3419</v>
      </c>
      <c r="B584" t="s">
        <v>3420</v>
      </c>
      <c r="C584" t="s">
        <v>3421</v>
      </c>
      <c r="D584" s="1"/>
    </row>
    <row r="585" spans="1:4">
      <c r="A585" t="s">
        <v>3422</v>
      </c>
      <c r="B585" t="s">
        <v>3423</v>
      </c>
      <c r="C585" t="s">
        <v>3424</v>
      </c>
      <c r="D585" s="1">
        <v>20000</v>
      </c>
    </row>
    <row r="586" spans="1:4">
      <c r="A586" t="s">
        <v>3425</v>
      </c>
      <c r="B586" t="s">
        <v>3426</v>
      </c>
      <c r="C586" t="s">
        <v>3427</v>
      </c>
      <c r="D586" s="1">
        <v>39169</v>
      </c>
    </row>
    <row r="587" spans="1:4">
      <c r="A587" t="s">
        <v>3428</v>
      </c>
      <c r="B587" t="s">
        <v>3429</v>
      </c>
      <c r="C587" t="s">
        <v>3430</v>
      </c>
      <c r="D587" s="1">
        <v>10808</v>
      </c>
    </row>
    <row r="588" spans="1:4">
      <c r="A588" t="s">
        <v>3431</v>
      </c>
      <c r="B588" t="s">
        <v>3432</v>
      </c>
      <c r="C588" t="s">
        <v>3430</v>
      </c>
      <c r="D588" s="1">
        <v>10808</v>
      </c>
    </row>
    <row r="589" spans="1:4">
      <c r="A589" t="s">
        <v>3433</v>
      </c>
      <c r="B589" t="s">
        <v>3434</v>
      </c>
      <c r="C589" t="s">
        <v>3430</v>
      </c>
      <c r="D589" s="1">
        <v>37118</v>
      </c>
    </row>
    <row r="590" spans="1:4">
      <c r="A590" t="s">
        <v>3435</v>
      </c>
      <c r="B590" t="s">
        <v>3436</v>
      </c>
      <c r="C590" t="s">
        <v>3430</v>
      </c>
      <c r="D590" s="1">
        <v>37118</v>
      </c>
    </row>
    <row r="591" spans="1:4">
      <c r="A591" t="s">
        <v>3437</v>
      </c>
      <c r="B591" t="s">
        <v>3438</v>
      </c>
      <c r="C591" t="s">
        <v>3430</v>
      </c>
      <c r="D591" s="1">
        <v>14578</v>
      </c>
    </row>
    <row r="592" spans="1:4">
      <c r="A592" t="s">
        <v>3439</v>
      </c>
      <c r="B592" t="s">
        <v>3440</v>
      </c>
      <c r="C592" t="s">
        <v>3430</v>
      </c>
      <c r="D592" s="1">
        <v>16427</v>
      </c>
    </row>
    <row r="593" spans="1:4">
      <c r="A593" t="s">
        <v>3441</v>
      </c>
      <c r="B593" t="s">
        <v>3442</v>
      </c>
      <c r="C593" t="s">
        <v>3430</v>
      </c>
      <c r="D593" s="1">
        <v>3716</v>
      </c>
    </row>
    <row r="594" spans="1:4">
      <c r="A594" t="s">
        <v>3443</v>
      </c>
      <c r="B594" t="s">
        <v>3444</v>
      </c>
      <c r="C594" t="s">
        <v>3430</v>
      </c>
      <c r="D594" s="1">
        <v>22980</v>
      </c>
    </row>
    <row r="595" spans="1:4">
      <c r="A595" t="s">
        <v>3445</v>
      </c>
      <c r="B595" t="s">
        <v>3446</v>
      </c>
      <c r="C595" t="s">
        <v>3430</v>
      </c>
      <c r="D595" s="1">
        <v>23140</v>
      </c>
    </row>
    <row r="596" spans="1:4">
      <c r="A596" t="s">
        <v>3447</v>
      </c>
      <c r="B596" t="s">
        <v>3448</v>
      </c>
      <c r="C596" t="s">
        <v>3430</v>
      </c>
      <c r="D596" s="1">
        <v>5661</v>
      </c>
    </row>
    <row r="597" spans="1:4">
      <c r="A597" t="s">
        <v>3449</v>
      </c>
      <c r="B597" t="s">
        <v>3450</v>
      </c>
      <c r="C597" t="s">
        <v>3430</v>
      </c>
      <c r="D597" s="1">
        <v>840</v>
      </c>
    </row>
    <row r="598" spans="1:4">
      <c r="A598" t="s">
        <v>3451</v>
      </c>
      <c r="B598" t="s">
        <v>3452</v>
      </c>
      <c r="C598" t="s">
        <v>3430</v>
      </c>
      <c r="D598" s="1">
        <v>6180</v>
      </c>
    </row>
    <row r="599" spans="1:4">
      <c r="A599" t="s">
        <v>3453</v>
      </c>
      <c r="B599" t="s">
        <v>3454</v>
      </c>
      <c r="C599" t="s">
        <v>3430</v>
      </c>
      <c r="D599" s="1">
        <v>11717</v>
      </c>
    </row>
    <row r="600" spans="1:4">
      <c r="A600" t="s">
        <v>3455</v>
      </c>
      <c r="B600" t="s">
        <v>3456</v>
      </c>
      <c r="C600" t="s">
        <v>3457</v>
      </c>
      <c r="D600" s="1">
        <v>28352</v>
      </c>
    </row>
    <row r="601" spans="1:4">
      <c r="A601" t="s">
        <v>3458</v>
      </c>
      <c r="B601" t="s">
        <v>3459</v>
      </c>
      <c r="C601" t="s">
        <v>3460</v>
      </c>
      <c r="D601" s="1">
        <v>24150</v>
      </c>
    </row>
    <row r="602" spans="1:4">
      <c r="A602" t="s">
        <v>3461</v>
      </c>
      <c r="B602" t="s">
        <v>3462</v>
      </c>
      <c r="C602" t="s">
        <v>3463</v>
      </c>
      <c r="D602" s="1">
        <v>47162</v>
      </c>
    </row>
    <row r="603" spans="1:4">
      <c r="A603" t="s">
        <v>3464</v>
      </c>
      <c r="B603" t="s">
        <v>3465</v>
      </c>
      <c r="C603" t="s">
        <v>3466</v>
      </c>
      <c r="D603" s="1">
        <v>20062</v>
      </c>
    </row>
    <row r="604" spans="1:4">
      <c r="A604" t="s">
        <v>3467</v>
      </c>
      <c r="B604" t="s">
        <v>3468</v>
      </c>
      <c r="C604" t="s">
        <v>3430</v>
      </c>
      <c r="D604" s="1"/>
    </row>
    <row r="605" spans="1:4">
      <c r="A605" t="s">
        <v>3469</v>
      </c>
      <c r="B605" t="s">
        <v>3470</v>
      </c>
      <c r="C605" t="s">
        <v>3430</v>
      </c>
      <c r="D605" s="1"/>
    </row>
    <row r="606" spans="1:4">
      <c r="A606" t="s">
        <v>3471</v>
      </c>
      <c r="B606" t="s">
        <v>3472</v>
      </c>
      <c r="C606" t="s">
        <v>3430</v>
      </c>
      <c r="D606" s="1"/>
    </row>
    <row r="607" spans="1:4">
      <c r="A607" t="s">
        <v>3473</v>
      </c>
      <c r="B607" t="s">
        <v>3474</v>
      </c>
      <c r="C607" t="s">
        <v>3430</v>
      </c>
      <c r="D607" s="1"/>
    </row>
    <row r="608" spans="1:4">
      <c r="A608" t="s">
        <v>3475</v>
      </c>
      <c r="B608" t="s">
        <v>3476</v>
      </c>
      <c r="C608" t="s">
        <v>3430</v>
      </c>
      <c r="D608" s="1"/>
    </row>
    <row r="609" spans="1:4">
      <c r="A609" t="s">
        <v>3477</v>
      </c>
      <c r="B609" t="s">
        <v>3478</v>
      </c>
      <c r="C609" t="s">
        <v>3430</v>
      </c>
      <c r="D609" s="1"/>
    </row>
    <row r="610" spans="1:4">
      <c r="A610" t="s">
        <v>3479</v>
      </c>
      <c r="B610" t="s">
        <v>3480</v>
      </c>
      <c r="C610" t="s">
        <v>3430</v>
      </c>
      <c r="D610" s="1"/>
    </row>
    <row r="611" spans="1:4">
      <c r="A611" t="s">
        <v>3481</v>
      </c>
      <c r="B611" t="s">
        <v>3482</v>
      </c>
      <c r="C611" t="s">
        <v>3430</v>
      </c>
      <c r="D611" s="1"/>
    </row>
    <row r="612" spans="1:4">
      <c r="A612" t="s">
        <v>3483</v>
      </c>
      <c r="B612" t="s">
        <v>3484</v>
      </c>
      <c r="C612" t="s">
        <v>3430</v>
      </c>
      <c r="D612" s="1"/>
    </row>
    <row r="613" spans="1:4">
      <c r="A613" t="s">
        <v>3485</v>
      </c>
      <c r="B613" t="s">
        <v>3486</v>
      </c>
      <c r="C613" t="s">
        <v>3430</v>
      </c>
      <c r="D613" s="1"/>
    </row>
    <row r="614" spans="1:4">
      <c r="A614" t="s">
        <v>3487</v>
      </c>
      <c r="B614" t="s">
        <v>3488</v>
      </c>
      <c r="C614" t="s">
        <v>3430</v>
      </c>
      <c r="D614" s="1"/>
    </row>
    <row r="615" spans="1:4">
      <c r="A615" t="s">
        <v>3489</v>
      </c>
      <c r="B615" t="s">
        <v>3490</v>
      </c>
      <c r="C615" t="s">
        <v>3430</v>
      </c>
      <c r="D615" s="1"/>
    </row>
    <row r="616" spans="1:4">
      <c r="A616" t="s">
        <v>3491</v>
      </c>
      <c r="B616" t="s">
        <v>3492</v>
      </c>
      <c r="C616" t="s">
        <v>3430</v>
      </c>
      <c r="D616" s="1"/>
    </row>
    <row r="617" spans="1:4">
      <c r="A617" t="s">
        <v>3493</v>
      </c>
      <c r="B617" t="s">
        <v>3494</v>
      </c>
      <c r="C617" t="s">
        <v>3430</v>
      </c>
      <c r="D617" s="1"/>
    </row>
    <row r="618" spans="1:4">
      <c r="A618" t="s">
        <v>3495</v>
      </c>
      <c r="B618" t="s">
        <v>3496</v>
      </c>
      <c r="C618" t="s">
        <v>3430</v>
      </c>
      <c r="D618" s="1">
        <v>843</v>
      </c>
    </row>
    <row r="619" spans="1:4">
      <c r="A619" t="s">
        <v>3497</v>
      </c>
      <c r="B619" t="s">
        <v>3498</v>
      </c>
      <c r="C619" t="s">
        <v>3430</v>
      </c>
      <c r="D619" s="1">
        <v>843</v>
      </c>
    </row>
    <row r="620" spans="1:4">
      <c r="A620" t="s">
        <v>3499</v>
      </c>
      <c r="B620" t="s">
        <v>3500</v>
      </c>
      <c r="C620" t="s">
        <v>2501</v>
      </c>
      <c r="D620" s="1">
        <v>276</v>
      </c>
    </row>
    <row r="621" spans="1:4">
      <c r="A621" t="s">
        <v>3501</v>
      </c>
      <c r="B621" t="s">
        <v>3502</v>
      </c>
      <c r="C621" t="s">
        <v>2501</v>
      </c>
      <c r="D621" s="1">
        <v>61</v>
      </c>
    </row>
    <row r="622" spans="1:4">
      <c r="A622" t="s">
        <v>3503</v>
      </c>
      <c r="B622" t="s">
        <v>3504</v>
      </c>
      <c r="C622" t="s">
        <v>2501</v>
      </c>
      <c r="D622" s="1">
        <v>413</v>
      </c>
    </row>
    <row r="623" spans="1:4">
      <c r="A623" t="s">
        <v>3505</v>
      </c>
      <c r="B623" t="s">
        <v>3506</v>
      </c>
      <c r="C623" t="s">
        <v>2501</v>
      </c>
      <c r="D623" s="1">
        <v>112</v>
      </c>
    </row>
    <row r="624" spans="1:4">
      <c r="A624" t="s">
        <v>3507</v>
      </c>
      <c r="B624" t="s">
        <v>3508</v>
      </c>
      <c r="C624" t="s">
        <v>2501</v>
      </c>
      <c r="D624" s="1">
        <v>193</v>
      </c>
    </row>
    <row r="625" spans="1:4">
      <c r="A625" t="s">
        <v>3509</v>
      </c>
      <c r="B625" t="s">
        <v>3510</v>
      </c>
      <c r="C625" t="s">
        <v>2501</v>
      </c>
      <c r="D625" s="1">
        <v>138</v>
      </c>
    </row>
    <row r="626" spans="1:4">
      <c r="A626" t="s">
        <v>3511</v>
      </c>
      <c r="B626" t="s">
        <v>3512</v>
      </c>
      <c r="C626" t="s">
        <v>2501</v>
      </c>
      <c r="D626" s="1">
        <v>53</v>
      </c>
    </row>
    <row r="627" spans="1:4">
      <c r="A627" t="s">
        <v>3513</v>
      </c>
      <c r="B627" t="s">
        <v>3514</v>
      </c>
      <c r="C627" t="s">
        <v>2501</v>
      </c>
      <c r="D627" s="1">
        <v>61</v>
      </c>
    </row>
    <row r="628" spans="1:4">
      <c r="A628" t="s">
        <v>3515</v>
      </c>
      <c r="B628" t="s">
        <v>3516</v>
      </c>
      <c r="C628" t="s">
        <v>2501</v>
      </c>
      <c r="D628" s="1">
        <v>78</v>
      </c>
    </row>
    <row r="629" spans="1:4">
      <c r="A629" t="s">
        <v>3517</v>
      </c>
      <c r="B629" t="s">
        <v>3518</v>
      </c>
      <c r="C629" t="s">
        <v>2501</v>
      </c>
      <c r="D629" s="1">
        <v>84</v>
      </c>
    </row>
    <row r="630" spans="1:4">
      <c r="A630" t="s">
        <v>3519</v>
      </c>
      <c r="B630" t="s">
        <v>3520</v>
      </c>
      <c r="C630" t="s">
        <v>2501</v>
      </c>
      <c r="D630" s="1">
        <v>105</v>
      </c>
    </row>
    <row r="631" spans="1:4">
      <c r="A631" t="s">
        <v>3521</v>
      </c>
      <c r="B631" t="s">
        <v>3522</v>
      </c>
      <c r="C631" t="s">
        <v>2501</v>
      </c>
      <c r="D631" s="1">
        <v>121</v>
      </c>
    </row>
    <row r="632" spans="1:4">
      <c r="A632" t="s">
        <v>3523</v>
      </c>
      <c r="B632" t="s">
        <v>3524</v>
      </c>
      <c r="C632" t="s">
        <v>2501</v>
      </c>
      <c r="D632" s="1">
        <v>200</v>
      </c>
    </row>
    <row r="633" spans="1:4">
      <c r="A633" t="s">
        <v>3525</v>
      </c>
      <c r="B633" t="s">
        <v>3526</v>
      </c>
      <c r="C633" t="s">
        <v>2501</v>
      </c>
      <c r="D633" s="1">
        <v>105</v>
      </c>
    </row>
    <row r="634" spans="1:4">
      <c r="A634" t="s">
        <v>3527</v>
      </c>
      <c r="B634" t="s">
        <v>3528</v>
      </c>
      <c r="C634" t="s">
        <v>2501</v>
      </c>
      <c r="D634" s="1">
        <v>900</v>
      </c>
    </row>
    <row r="635" spans="1:4">
      <c r="A635" t="s">
        <v>3529</v>
      </c>
      <c r="B635" t="s">
        <v>3530</v>
      </c>
      <c r="C635" t="s">
        <v>2501</v>
      </c>
      <c r="D635" s="1">
        <v>710</v>
      </c>
    </row>
    <row r="636" spans="1:4">
      <c r="A636" t="s">
        <v>3531</v>
      </c>
      <c r="B636" t="s">
        <v>3532</v>
      </c>
      <c r="C636" t="s">
        <v>2501</v>
      </c>
      <c r="D636" s="1">
        <v>600</v>
      </c>
    </row>
    <row r="637" spans="1:4">
      <c r="A637" t="s">
        <v>3533</v>
      </c>
      <c r="B637" t="s">
        <v>3534</v>
      </c>
      <c r="C637" t="s">
        <v>2501</v>
      </c>
      <c r="D637" s="1">
        <v>792</v>
      </c>
    </row>
    <row r="638" spans="1:4">
      <c r="A638" t="s">
        <v>3535</v>
      </c>
      <c r="B638" t="s">
        <v>3536</v>
      </c>
      <c r="C638" t="s">
        <v>2501</v>
      </c>
      <c r="D638" s="1">
        <v>201</v>
      </c>
    </row>
    <row r="639" spans="1:4">
      <c r="A639" t="s">
        <v>3537</v>
      </c>
      <c r="B639" t="s">
        <v>3538</v>
      </c>
      <c r="C639" t="s">
        <v>2501</v>
      </c>
      <c r="D639" s="1">
        <v>2084</v>
      </c>
    </row>
    <row r="640" spans="1:4">
      <c r="A640" t="s">
        <v>3539</v>
      </c>
      <c r="B640" t="s">
        <v>3540</v>
      </c>
      <c r="C640" t="s">
        <v>2501</v>
      </c>
      <c r="D640" s="1">
        <v>369</v>
      </c>
    </row>
    <row r="641" spans="1:4">
      <c r="A641" t="s">
        <v>3541</v>
      </c>
      <c r="B641" t="s">
        <v>3542</v>
      </c>
      <c r="C641" t="s">
        <v>2501</v>
      </c>
      <c r="D641" s="1"/>
    </row>
    <row r="642" spans="1:4">
      <c r="A642" t="s">
        <v>3543</v>
      </c>
      <c r="B642" t="s">
        <v>3544</v>
      </c>
      <c r="C642" t="s">
        <v>2501</v>
      </c>
      <c r="D642" s="1">
        <v>1509</v>
      </c>
    </row>
    <row r="643" spans="1:4">
      <c r="A643" t="s">
        <v>3545</v>
      </c>
      <c r="B643" t="s">
        <v>3546</v>
      </c>
      <c r="C643" t="s">
        <v>2501</v>
      </c>
      <c r="D643" s="1">
        <v>3120</v>
      </c>
    </row>
    <row r="644" spans="1:4">
      <c r="A644" t="s">
        <v>3547</v>
      </c>
      <c r="B644" t="s">
        <v>3548</v>
      </c>
      <c r="C644" t="s">
        <v>3549</v>
      </c>
      <c r="D644" s="1">
        <v>160</v>
      </c>
    </row>
    <row r="645" spans="1:4">
      <c r="A645" t="s">
        <v>3550</v>
      </c>
      <c r="B645" t="s">
        <v>3551</v>
      </c>
      <c r="C645" t="s">
        <v>3552</v>
      </c>
      <c r="D645" s="1">
        <v>39817</v>
      </c>
    </row>
    <row r="646" spans="1:4">
      <c r="A646" t="s">
        <v>3553</v>
      </c>
      <c r="B646" t="s">
        <v>3554</v>
      </c>
      <c r="C646" t="s">
        <v>3555</v>
      </c>
      <c r="D646" s="1">
        <v>1000</v>
      </c>
    </row>
    <row r="647" spans="1:4">
      <c r="A647" t="s">
        <v>3556</v>
      </c>
      <c r="B647" t="s">
        <v>3557</v>
      </c>
      <c r="C647" t="s">
        <v>3558</v>
      </c>
      <c r="D647" s="1">
        <v>1000</v>
      </c>
    </row>
    <row r="648" spans="1:4">
      <c r="A648" t="s">
        <v>3559</v>
      </c>
      <c r="B648" t="s">
        <v>3560</v>
      </c>
      <c r="C648" t="s">
        <v>3561</v>
      </c>
      <c r="D648" s="1">
        <v>1000</v>
      </c>
    </row>
    <row r="649" spans="1:4">
      <c r="A649" t="s">
        <v>3562</v>
      </c>
      <c r="B649" t="s">
        <v>3563</v>
      </c>
      <c r="C649" t="s">
        <v>3564</v>
      </c>
      <c r="D649" s="1">
        <v>1000</v>
      </c>
    </row>
    <row r="650" spans="1:4">
      <c r="A650" t="s">
        <v>3565</v>
      </c>
      <c r="B650" t="s">
        <v>3566</v>
      </c>
      <c r="C650" t="s">
        <v>3567</v>
      </c>
      <c r="D650" s="1">
        <v>1000</v>
      </c>
    </row>
    <row r="651" spans="1:4">
      <c r="A651" t="s">
        <v>3568</v>
      </c>
      <c r="B651" t="s">
        <v>3569</v>
      </c>
      <c r="C651" t="s">
        <v>3570</v>
      </c>
      <c r="D651" s="1">
        <v>1000</v>
      </c>
    </row>
    <row r="652" spans="1:4">
      <c r="A652" t="s">
        <v>3571</v>
      </c>
      <c r="B652" t="s">
        <v>3572</v>
      </c>
      <c r="C652" t="s">
        <v>3573</v>
      </c>
      <c r="D652" s="1">
        <v>1000</v>
      </c>
    </row>
    <row r="653" spans="1:4">
      <c r="A653" t="s">
        <v>3574</v>
      </c>
      <c r="B653" t="s">
        <v>3575</v>
      </c>
      <c r="C653" t="s">
        <v>3576</v>
      </c>
      <c r="D653" s="1"/>
    </row>
    <row r="654" spans="1:4">
      <c r="A654" t="s">
        <v>3577</v>
      </c>
      <c r="B654" t="s">
        <v>3578</v>
      </c>
      <c r="C654" t="s">
        <v>3579</v>
      </c>
      <c r="D654" s="1">
        <v>1000</v>
      </c>
    </row>
    <row r="655" spans="1:4">
      <c r="A655" t="s">
        <v>3580</v>
      </c>
      <c r="B655" t="s">
        <v>3581</v>
      </c>
      <c r="C655" t="s">
        <v>3582</v>
      </c>
      <c r="D655" s="1">
        <v>23998</v>
      </c>
    </row>
    <row r="656" spans="1:4">
      <c r="A656" t="s">
        <v>3583</v>
      </c>
      <c r="B656" t="s">
        <v>3584</v>
      </c>
      <c r="C656" t="s">
        <v>3585</v>
      </c>
      <c r="D656" s="1"/>
    </row>
    <row r="657" spans="1:4">
      <c r="A657" t="s">
        <v>3586</v>
      </c>
      <c r="B657" t="s">
        <v>3587</v>
      </c>
      <c r="C657" t="s">
        <v>3588</v>
      </c>
      <c r="D657" s="1"/>
    </row>
    <row r="658" spans="1:4">
      <c r="A658" t="s">
        <v>3589</v>
      </c>
      <c r="B658" t="s">
        <v>3590</v>
      </c>
      <c r="C658" t="s">
        <v>3591</v>
      </c>
      <c r="D658" s="1"/>
    </row>
    <row r="659" spans="1:4">
      <c r="A659" t="s">
        <v>3592</v>
      </c>
      <c r="B659" t="s">
        <v>3593</v>
      </c>
      <c r="C659" t="s">
        <v>3594</v>
      </c>
      <c r="D659" s="1"/>
    </row>
    <row r="660" spans="1:4">
      <c r="A660" t="s">
        <v>3595</v>
      </c>
      <c r="B660" t="s">
        <v>3596</v>
      </c>
      <c r="C660" t="s">
        <v>3582</v>
      </c>
      <c r="D660" s="1">
        <v>15.266</v>
      </c>
    </row>
    <row r="661" spans="1:4">
      <c r="A661" t="s">
        <v>3597</v>
      </c>
      <c r="B661" t="s">
        <v>3598</v>
      </c>
      <c r="C661" t="s">
        <v>2707</v>
      </c>
      <c r="D661" s="1">
        <v>960</v>
      </c>
    </row>
    <row r="662" spans="1:4">
      <c r="A662" t="s">
        <v>3599</v>
      </c>
      <c r="B662" t="s">
        <v>2706</v>
      </c>
      <c r="C662" t="s">
        <v>2707</v>
      </c>
      <c r="D662" s="1">
        <v>1326</v>
      </c>
    </row>
    <row r="663" spans="1:4">
      <c r="A663" t="s">
        <v>3600</v>
      </c>
      <c r="B663" t="s">
        <v>3601</v>
      </c>
      <c r="C663" t="s">
        <v>3602</v>
      </c>
      <c r="D663" s="1">
        <v>38823</v>
      </c>
    </row>
    <row r="664" spans="1:4">
      <c r="A664" t="s">
        <v>3603</v>
      </c>
      <c r="B664" t="s">
        <v>3604</v>
      </c>
      <c r="C664" t="s">
        <v>3355</v>
      </c>
      <c r="D664" s="1">
        <v>19383</v>
      </c>
    </row>
    <row r="665" spans="1:4">
      <c r="A665" t="s">
        <v>3605</v>
      </c>
      <c r="B665" t="s">
        <v>3606</v>
      </c>
      <c r="C665" t="s">
        <v>3607</v>
      </c>
      <c r="D665" s="1">
        <v>33914</v>
      </c>
    </row>
    <row r="666" spans="1:4">
      <c r="A666" t="s">
        <v>3608</v>
      </c>
      <c r="B666" t="s">
        <v>3609</v>
      </c>
      <c r="C666" t="s">
        <v>3610</v>
      </c>
      <c r="D666" s="1">
        <v>26498</v>
      </c>
    </row>
    <row r="667" spans="1:4">
      <c r="A667" t="s">
        <v>3611</v>
      </c>
      <c r="B667" t="s">
        <v>3612</v>
      </c>
      <c r="C667" t="s">
        <v>3613</v>
      </c>
      <c r="D667" s="1">
        <v>11081</v>
      </c>
    </row>
    <row r="668" spans="1:4">
      <c r="A668" t="s">
        <v>1447</v>
      </c>
      <c r="B668" t="s">
        <v>3614</v>
      </c>
      <c r="C668" t="s">
        <v>3615</v>
      </c>
      <c r="D668" s="1">
        <v>156631</v>
      </c>
    </row>
    <row r="669" spans="1:4">
      <c r="A669" t="s">
        <v>1450</v>
      </c>
      <c r="B669" t="s">
        <v>3616</v>
      </c>
      <c r="C669" t="s">
        <v>3615</v>
      </c>
      <c r="D669" s="1">
        <v>147789</v>
      </c>
    </row>
    <row r="670" spans="1:4">
      <c r="A670" t="s">
        <v>3617</v>
      </c>
      <c r="B670" t="s">
        <v>3618</v>
      </c>
      <c r="C670" t="s">
        <v>3615</v>
      </c>
      <c r="D670" s="1">
        <v>8164</v>
      </c>
    </row>
    <row r="671" spans="1:4">
      <c r="A671" t="s">
        <v>1453</v>
      </c>
      <c r="B671" t="s">
        <v>3619</v>
      </c>
      <c r="C671" t="s">
        <v>3620</v>
      </c>
      <c r="D671" s="1">
        <v>179408</v>
      </c>
    </row>
    <row r="672" spans="1:4">
      <c r="A672" t="s">
        <v>3621</v>
      </c>
      <c r="B672" t="s">
        <v>3622</v>
      </c>
      <c r="C672" t="s">
        <v>3620</v>
      </c>
      <c r="D672" s="1">
        <v>7539</v>
      </c>
    </row>
    <row r="673" spans="1:4">
      <c r="A673" t="s">
        <v>1456</v>
      </c>
      <c r="B673" t="s">
        <v>3623</v>
      </c>
      <c r="C673" t="s">
        <v>3624</v>
      </c>
      <c r="D673" s="1">
        <v>520885</v>
      </c>
    </row>
    <row r="674" spans="1:4">
      <c r="A674" t="s">
        <v>1459</v>
      </c>
      <c r="B674" t="s">
        <v>3625</v>
      </c>
      <c r="C674" t="s">
        <v>3626</v>
      </c>
      <c r="D674" s="1">
        <v>181078</v>
      </c>
    </row>
    <row r="675" spans="1:4">
      <c r="A675" t="s">
        <v>1464</v>
      </c>
      <c r="B675" t="s">
        <v>3627</v>
      </c>
      <c r="C675" t="s">
        <v>3628</v>
      </c>
      <c r="D675" s="1">
        <v>169308</v>
      </c>
    </row>
    <row r="676" spans="1:4">
      <c r="A676" t="s">
        <v>1469</v>
      </c>
      <c r="B676" t="s">
        <v>3629</v>
      </c>
      <c r="C676" t="s">
        <v>3630</v>
      </c>
      <c r="D676" s="1">
        <v>106533</v>
      </c>
    </row>
    <row r="677" spans="1:4">
      <c r="A677" t="s">
        <v>1472</v>
      </c>
      <c r="B677" t="s">
        <v>3631</v>
      </c>
      <c r="C677" t="s">
        <v>3632</v>
      </c>
      <c r="D677" s="1">
        <v>143390</v>
      </c>
    </row>
    <row r="678" spans="1:4">
      <c r="A678" t="s">
        <v>1475</v>
      </c>
      <c r="B678" t="s">
        <v>3633</v>
      </c>
      <c r="C678" t="s">
        <v>3634</v>
      </c>
      <c r="D678" s="1">
        <v>48914</v>
      </c>
    </row>
    <row r="679" spans="1:4">
      <c r="A679" t="s">
        <v>3635</v>
      </c>
      <c r="B679" t="s">
        <v>3636</v>
      </c>
      <c r="C679" t="s">
        <v>3637</v>
      </c>
      <c r="D679" s="1">
        <v>16092</v>
      </c>
    </row>
    <row r="680" spans="1:4">
      <c r="A680" t="s">
        <v>1558</v>
      </c>
      <c r="B680" t="s">
        <v>3638</v>
      </c>
      <c r="C680" t="s">
        <v>3639</v>
      </c>
      <c r="D680" s="1">
        <v>7921</v>
      </c>
    </row>
    <row r="681" spans="1:4">
      <c r="A681" t="s">
        <v>1479</v>
      </c>
      <c r="B681" t="s">
        <v>3640</v>
      </c>
      <c r="C681" t="s">
        <v>3641</v>
      </c>
      <c r="D681" s="1">
        <v>295730</v>
      </c>
    </row>
    <row r="682" spans="1:4">
      <c r="A682" t="s">
        <v>3642</v>
      </c>
      <c r="B682" t="s">
        <v>3643</v>
      </c>
      <c r="C682" t="s">
        <v>3637</v>
      </c>
      <c r="D682" s="1">
        <v>1170</v>
      </c>
    </row>
    <row r="683" spans="1:4">
      <c r="A683" t="s">
        <v>1482</v>
      </c>
      <c r="B683" t="s">
        <v>1971</v>
      </c>
      <c r="C683" t="s">
        <v>2117</v>
      </c>
      <c r="D683" s="1">
        <v>260248</v>
      </c>
    </row>
    <row r="684" spans="1:4">
      <c r="A684" t="s">
        <v>1485</v>
      </c>
      <c r="B684" t="s">
        <v>3644</v>
      </c>
      <c r="C684" t="s">
        <v>3645</v>
      </c>
      <c r="D684" s="1">
        <v>80257</v>
      </c>
    </row>
    <row r="685" spans="1:4">
      <c r="A685" t="s">
        <v>1488</v>
      </c>
      <c r="B685" t="s">
        <v>3646</v>
      </c>
      <c r="C685" t="s">
        <v>3647</v>
      </c>
      <c r="D685" s="1">
        <v>80105</v>
      </c>
    </row>
    <row r="686" spans="1:4">
      <c r="A686" t="s">
        <v>1491</v>
      </c>
      <c r="B686" t="s">
        <v>1978</v>
      </c>
      <c r="C686" t="s">
        <v>3648</v>
      </c>
      <c r="D686" s="1">
        <v>125708</v>
      </c>
    </row>
    <row r="687" spans="1:4">
      <c r="A687" t="s">
        <v>1980</v>
      </c>
      <c r="B687" t="s">
        <v>3649</v>
      </c>
      <c r="C687" t="s">
        <v>3650</v>
      </c>
      <c r="D687" s="1">
        <v>85751</v>
      </c>
    </row>
    <row r="688" spans="1:4">
      <c r="A688" t="s">
        <v>1983</v>
      </c>
      <c r="B688" t="s">
        <v>3651</v>
      </c>
      <c r="C688" t="s">
        <v>3652</v>
      </c>
      <c r="D688" s="1">
        <v>84102</v>
      </c>
    </row>
    <row r="689" spans="1:4">
      <c r="A689" t="s">
        <v>1494</v>
      </c>
      <c r="B689" t="s">
        <v>3653</v>
      </c>
      <c r="C689" t="s">
        <v>3654</v>
      </c>
      <c r="D689" s="1">
        <v>279863</v>
      </c>
    </row>
    <row r="690" spans="1:4">
      <c r="A690" t="s">
        <v>3655</v>
      </c>
      <c r="B690" t="s">
        <v>3656</v>
      </c>
      <c r="C690" t="s">
        <v>2484</v>
      </c>
      <c r="D690" s="1"/>
    </row>
    <row r="691" spans="1:4">
      <c r="A691" t="s">
        <v>3657</v>
      </c>
      <c r="B691" t="s">
        <v>3658</v>
      </c>
      <c r="C691" t="s">
        <v>3659</v>
      </c>
      <c r="D691" s="1">
        <v>563</v>
      </c>
    </row>
    <row r="692" spans="1:4">
      <c r="A692" t="s">
        <v>3660</v>
      </c>
      <c r="B692" t="s">
        <v>3661</v>
      </c>
      <c r="C692" t="s">
        <v>3662</v>
      </c>
      <c r="D692" s="1">
        <v>332934</v>
      </c>
    </row>
    <row r="693" spans="1:4">
      <c r="A693" t="s">
        <v>1497</v>
      </c>
      <c r="B693" t="s">
        <v>3663</v>
      </c>
      <c r="C693" t="s">
        <v>3664</v>
      </c>
      <c r="D693" s="1">
        <v>40536</v>
      </c>
    </row>
    <row r="694" spans="1:4">
      <c r="A694" t="s">
        <v>1509</v>
      </c>
      <c r="B694" t="s">
        <v>3665</v>
      </c>
      <c r="C694" t="s">
        <v>3666</v>
      </c>
      <c r="D694" s="1">
        <v>176828</v>
      </c>
    </row>
    <row r="695" spans="1:4">
      <c r="A695" t="s">
        <v>1525</v>
      </c>
      <c r="B695" t="s">
        <v>3667</v>
      </c>
      <c r="C695" t="s">
        <v>3668</v>
      </c>
      <c r="D695" s="1">
        <v>42434</v>
      </c>
    </row>
    <row r="696" spans="1:4">
      <c r="A696" t="s">
        <v>3669</v>
      </c>
      <c r="B696" t="s">
        <v>3670</v>
      </c>
      <c r="C696" t="s">
        <v>3671</v>
      </c>
      <c r="D696" s="1"/>
    </row>
    <row r="697" spans="1:4">
      <c r="A697" t="s">
        <v>3672</v>
      </c>
      <c r="B697" t="s">
        <v>3673</v>
      </c>
      <c r="C697" t="s">
        <v>3674</v>
      </c>
      <c r="D697" s="1">
        <v>16514</v>
      </c>
    </row>
    <row r="698" spans="1:4">
      <c r="A698" t="s">
        <v>3675</v>
      </c>
      <c r="B698" t="s">
        <v>3676</v>
      </c>
      <c r="C698" t="s">
        <v>3677</v>
      </c>
      <c r="D698" s="1">
        <v>12005</v>
      </c>
    </row>
    <row r="699" spans="1:4">
      <c r="A699" t="s">
        <v>3678</v>
      </c>
      <c r="B699" t="s">
        <v>3679</v>
      </c>
      <c r="C699" t="s">
        <v>3680</v>
      </c>
      <c r="D699" s="1"/>
    </row>
    <row r="700" spans="1:4">
      <c r="A700" t="s">
        <v>3681</v>
      </c>
      <c r="B700" t="s">
        <v>3682</v>
      </c>
      <c r="C700" t="s">
        <v>3683</v>
      </c>
      <c r="D700" s="1">
        <v>55018</v>
      </c>
    </row>
    <row r="701" spans="1:4">
      <c r="A701" t="s">
        <v>3684</v>
      </c>
      <c r="B701" t="s">
        <v>3685</v>
      </c>
      <c r="C701" t="s">
        <v>3686</v>
      </c>
      <c r="D701" s="1">
        <v>36969</v>
      </c>
    </row>
    <row r="702" spans="1:4">
      <c r="A702" t="s">
        <v>3687</v>
      </c>
      <c r="B702" t="s">
        <v>3688</v>
      </c>
      <c r="C702" t="s">
        <v>3689</v>
      </c>
      <c r="D702" s="1">
        <v>21518</v>
      </c>
    </row>
    <row r="703" spans="1:4">
      <c r="A703" t="s">
        <v>3687</v>
      </c>
      <c r="B703" t="s">
        <v>3690</v>
      </c>
      <c r="C703" t="s">
        <v>3689</v>
      </c>
      <c r="D703" s="1">
        <v>21518</v>
      </c>
    </row>
    <row r="704" spans="1:4">
      <c r="A704" t="s">
        <v>3691</v>
      </c>
      <c r="B704" t="s">
        <v>3692</v>
      </c>
      <c r="C704" t="s">
        <v>3693</v>
      </c>
      <c r="D704" s="1">
        <v>6245</v>
      </c>
    </row>
    <row r="705" spans="1:4">
      <c r="A705" t="s">
        <v>3694</v>
      </c>
      <c r="B705" t="s">
        <v>3695</v>
      </c>
      <c r="C705" t="s">
        <v>3696</v>
      </c>
      <c r="D705" s="1">
        <v>5021</v>
      </c>
    </row>
    <row r="706" spans="1:4">
      <c r="A706" t="s">
        <v>3697</v>
      </c>
      <c r="B706" t="s">
        <v>3698</v>
      </c>
      <c r="C706" t="s">
        <v>3699</v>
      </c>
      <c r="D706" s="1">
        <v>4525</v>
      </c>
    </row>
    <row r="707" spans="1:4">
      <c r="A707" t="s">
        <v>3700</v>
      </c>
      <c r="B707" t="s">
        <v>3701</v>
      </c>
      <c r="C707" t="s">
        <v>3702</v>
      </c>
      <c r="D707" s="1">
        <v>43582</v>
      </c>
    </row>
    <row r="708" spans="1:4">
      <c r="A708" t="s">
        <v>3703</v>
      </c>
      <c r="B708" t="s">
        <v>3704</v>
      </c>
      <c r="C708" t="s">
        <v>3705</v>
      </c>
      <c r="D708" s="1">
        <v>21690</v>
      </c>
    </row>
    <row r="709" spans="1:4">
      <c r="A709" t="s">
        <v>3706</v>
      </c>
      <c r="B709" t="s">
        <v>3707</v>
      </c>
      <c r="C709" t="s">
        <v>3702</v>
      </c>
      <c r="D709" s="1">
        <v>420</v>
      </c>
    </row>
    <row r="710" spans="1:4">
      <c r="A710" t="s">
        <v>3708</v>
      </c>
      <c r="B710" t="s">
        <v>3709</v>
      </c>
      <c r="C710" t="s">
        <v>3710</v>
      </c>
      <c r="D710" s="1">
        <v>6934</v>
      </c>
    </row>
    <row r="711" spans="1:4">
      <c r="A711" t="s">
        <v>3711</v>
      </c>
      <c r="B711" t="s">
        <v>3712</v>
      </c>
      <c r="C711" t="s">
        <v>3713</v>
      </c>
      <c r="D711" s="1">
        <v>1104</v>
      </c>
    </row>
    <row r="712" spans="1:4">
      <c r="A712" t="s">
        <v>1528</v>
      </c>
      <c r="B712" t="s">
        <v>3714</v>
      </c>
      <c r="C712" t="s">
        <v>3715</v>
      </c>
      <c r="D712" s="1">
        <v>109305</v>
      </c>
    </row>
    <row r="713" spans="1:4">
      <c r="A713" t="s">
        <v>1531</v>
      </c>
      <c r="B713" t="s">
        <v>3716</v>
      </c>
      <c r="C713" t="s">
        <v>3717</v>
      </c>
      <c r="D713" s="1">
        <v>105173</v>
      </c>
    </row>
    <row r="714" spans="1:4">
      <c r="A714" t="s">
        <v>1534</v>
      </c>
      <c r="B714" t="s">
        <v>3718</v>
      </c>
      <c r="C714" t="s">
        <v>3719</v>
      </c>
      <c r="D714" s="1">
        <v>130196</v>
      </c>
    </row>
    <row r="715" spans="1:4">
      <c r="A715" t="s">
        <v>1539</v>
      </c>
      <c r="B715" t="s">
        <v>3720</v>
      </c>
      <c r="C715" t="s">
        <v>3721</v>
      </c>
      <c r="D715" s="1">
        <v>112637</v>
      </c>
    </row>
    <row r="716" spans="1:4">
      <c r="A716" t="s">
        <v>3722</v>
      </c>
      <c r="B716" t="s">
        <v>3723</v>
      </c>
      <c r="C716" t="s">
        <v>3724</v>
      </c>
      <c r="D716" s="1"/>
    </row>
    <row r="717" spans="1:4">
      <c r="A717" t="s">
        <v>3725</v>
      </c>
      <c r="B717" t="s">
        <v>3726</v>
      </c>
      <c r="C717" t="s">
        <v>2177</v>
      </c>
      <c r="D717" s="1">
        <v>1474</v>
      </c>
    </row>
    <row r="718" spans="1:4">
      <c r="A718" t="s">
        <v>3727</v>
      </c>
      <c r="B718" t="s">
        <v>3728</v>
      </c>
      <c r="C718" t="s">
        <v>2179</v>
      </c>
      <c r="D718" s="1">
        <v>900</v>
      </c>
    </row>
    <row r="719" spans="1:4">
      <c r="A719" t="s">
        <v>3729</v>
      </c>
      <c r="B719" t="s">
        <v>3730</v>
      </c>
      <c r="C719" t="s">
        <v>2182</v>
      </c>
      <c r="D719" s="1">
        <v>780</v>
      </c>
    </row>
    <row r="720" spans="1:4">
      <c r="A720" t="s">
        <v>3731</v>
      </c>
      <c r="B720" t="s">
        <v>3732</v>
      </c>
      <c r="C720" t="s">
        <v>2182</v>
      </c>
      <c r="D720" s="1">
        <v>832</v>
      </c>
    </row>
    <row r="721" spans="1:4">
      <c r="A721" t="s">
        <v>3733</v>
      </c>
      <c r="B721" t="s">
        <v>3734</v>
      </c>
      <c r="C721" t="s">
        <v>2182</v>
      </c>
      <c r="D721" s="1">
        <v>1023</v>
      </c>
    </row>
    <row r="722" spans="1:4">
      <c r="A722" t="s">
        <v>3735</v>
      </c>
      <c r="B722" t="s">
        <v>3736</v>
      </c>
      <c r="C722" t="s">
        <v>2988</v>
      </c>
      <c r="D722" s="1">
        <v>15</v>
      </c>
    </row>
    <row r="723" spans="1:4">
      <c r="A723" t="s">
        <v>1542</v>
      </c>
      <c r="B723" t="s">
        <v>3737</v>
      </c>
      <c r="C723" t="s">
        <v>3738</v>
      </c>
      <c r="D723" s="1">
        <v>96131</v>
      </c>
    </row>
    <row r="724" spans="1:4">
      <c r="A724" t="s">
        <v>3739</v>
      </c>
      <c r="B724" t="s">
        <v>3740</v>
      </c>
      <c r="C724" t="s">
        <v>3738</v>
      </c>
      <c r="D724" s="1">
        <v>36</v>
      </c>
    </row>
    <row r="725" spans="1:4">
      <c r="A725" t="s">
        <v>3741</v>
      </c>
      <c r="B725" t="s">
        <v>3742</v>
      </c>
      <c r="C725" t="s">
        <v>3743</v>
      </c>
      <c r="D725" s="1">
        <v>140</v>
      </c>
    </row>
    <row r="726" spans="1:4">
      <c r="A726" t="s">
        <v>3744</v>
      </c>
      <c r="B726" t="s">
        <v>3745</v>
      </c>
      <c r="C726" t="s">
        <v>3743</v>
      </c>
      <c r="D726" s="1"/>
    </row>
    <row r="727" spans="1:4">
      <c r="A727" t="s">
        <v>3746</v>
      </c>
      <c r="B727" t="s">
        <v>3747</v>
      </c>
      <c r="C727" t="s">
        <v>3748</v>
      </c>
      <c r="D727" s="1">
        <v>150000</v>
      </c>
    </row>
    <row r="728" spans="1:4">
      <c r="A728" t="s">
        <v>3749</v>
      </c>
      <c r="B728" t="s">
        <v>3750</v>
      </c>
      <c r="C728" t="s">
        <v>2216</v>
      </c>
      <c r="D728" s="1"/>
    </row>
    <row r="729" spans="1:4">
      <c r="A729" t="s">
        <v>3751</v>
      </c>
      <c r="B729" t="s">
        <v>3752</v>
      </c>
      <c r="C729" t="s">
        <v>2106</v>
      </c>
      <c r="D729" s="1">
        <v>794</v>
      </c>
    </row>
    <row r="730" spans="1:4">
      <c r="A730" t="s">
        <v>3753</v>
      </c>
      <c r="B730" t="s">
        <v>3754</v>
      </c>
      <c r="C730" t="s">
        <v>3755</v>
      </c>
      <c r="D730" s="1">
        <v>2576</v>
      </c>
    </row>
    <row r="731" spans="1:4">
      <c r="A731" t="s">
        <v>3756</v>
      </c>
      <c r="B731" t="s">
        <v>3757</v>
      </c>
      <c r="C731" t="s">
        <v>3758</v>
      </c>
      <c r="D731" s="1"/>
    </row>
    <row r="732" spans="1:4">
      <c r="A732" t="s">
        <v>3759</v>
      </c>
      <c r="B732" t="s">
        <v>3760</v>
      </c>
      <c r="C732" t="s">
        <v>3761</v>
      </c>
      <c r="D732" s="1">
        <v>425</v>
      </c>
    </row>
    <row r="733" spans="1:4">
      <c r="A733" t="s">
        <v>3762</v>
      </c>
      <c r="B733" t="s">
        <v>3763</v>
      </c>
      <c r="C733" t="s">
        <v>3764</v>
      </c>
      <c r="D733" s="1">
        <v>26</v>
      </c>
    </row>
    <row r="734" spans="1:4">
      <c r="A734" t="s">
        <v>3765</v>
      </c>
      <c r="B734" t="s">
        <v>3766</v>
      </c>
      <c r="C734" t="s">
        <v>3767</v>
      </c>
      <c r="D734" s="1">
        <v>320</v>
      </c>
    </row>
    <row r="735" spans="1:4">
      <c r="A735" t="s">
        <v>3768</v>
      </c>
      <c r="B735" t="s">
        <v>3769</v>
      </c>
      <c r="C735" t="s">
        <v>3770</v>
      </c>
      <c r="D735" s="1">
        <v>173</v>
      </c>
    </row>
    <row r="736" spans="1:4">
      <c r="A736" t="s">
        <v>3771</v>
      </c>
      <c r="B736" t="s">
        <v>3772</v>
      </c>
      <c r="C736" t="s">
        <v>3773</v>
      </c>
      <c r="D736" s="1">
        <v>734</v>
      </c>
    </row>
    <row r="737" spans="1:4">
      <c r="A737" t="s">
        <v>3774</v>
      </c>
      <c r="B737" t="s">
        <v>3775</v>
      </c>
      <c r="C737" t="s">
        <v>2484</v>
      </c>
      <c r="D737" s="1">
        <v>131</v>
      </c>
    </row>
    <row r="738" spans="1:4">
      <c r="A738" t="s">
        <v>3776</v>
      </c>
      <c r="B738" t="s">
        <v>3777</v>
      </c>
      <c r="C738" t="s">
        <v>3778</v>
      </c>
      <c r="D738" s="1">
        <v>1806</v>
      </c>
    </row>
    <row r="739" spans="1:4">
      <c r="A739" t="s">
        <v>3779</v>
      </c>
      <c r="B739" t="s">
        <v>3780</v>
      </c>
      <c r="C739" t="s">
        <v>3781</v>
      </c>
      <c r="D739" s="1">
        <v>942</v>
      </c>
    </row>
    <row r="740" spans="1:4">
      <c r="A740" t="s">
        <v>3782</v>
      </c>
      <c r="B740" t="s">
        <v>3783</v>
      </c>
      <c r="C740" t="s">
        <v>3784</v>
      </c>
      <c r="D740" s="1">
        <v>1347</v>
      </c>
    </row>
    <row r="741" spans="1:4">
      <c r="A741" t="s">
        <v>3785</v>
      </c>
      <c r="B741" t="s">
        <v>3786</v>
      </c>
      <c r="C741" t="s">
        <v>3787</v>
      </c>
      <c r="D741" s="1">
        <v>65</v>
      </c>
    </row>
    <row r="742" spans="1:4">
      <c r="A742" t="s">
        <v>3788</v>
      </c>
      <c r="B742" t="s">
        <v>3789</v>
      </c>
      <c r="C742" t="s">
        <v>3787</v>
      </c>
      <c r="D742" s="1">
        <v>551</v>
      </c>
    </row>
    <row r="743" spans="1:4">
      <c r="A743" t="s">
        <v>3790</v>
      </c>
      <c r="B743" t="s">
        <v>3791</v>
      </c>
      <c r="C743" t="s">
        <v>2481</v>
      </c>
      <c r="D743" s="1">
        <v>230</v>
      </c>
    </row>
    <row r="744" spans="1:4">
      <c r="A744" t="s">
        <v>3792</v>
      </c>
      <c r="B744" t="s">
        <v>3793</v>
      </c>
      <c r="C744" t="s">
        <v>3794</v>
      </c>
      <c r="D744" s="1">
        <v>3355</v>
      </c>
    </row>
    <row r="745" spans="1:4">
      <c r="A745" t="s">
        <v>3795</v>
      </c>
      <c r="B745" t="s">
        <v>3796</v>
      </c>
      <c r="C745" t="s">
        <v>2742</v>
      </c>
      <c r="D745" s="1">
        <v>120</v>
      </c>
    </row>
    <row r="746" spans="1:4">
      <c r="A746" t="s">
        <v>3797</v>
      </c>
      <c r="B746" t="s">
        <v>3798</v>
      </c>
      <c r="C746" t="s">
        <v>2742</v>
      </c>
      <c r="D746" s="1">
        <v>120</v>
      </c>
    </row>
    <row r="747" spans="1:4">
      <c r="A747" t="s">
        <v>3799</v>
      </c>
      <c r="B747" t="s">
        <v>3800</v>
      </c>
      <c r="C747" t="s">
        <v>3801</v>
      </c>
      <c r="D747" s="1"/>
    </row>
    <row r="748" spans="1:4">
      <c r="A748" t="s">
        <v>3802</v>
      </c>
      <c r="B748" t="s">
        <v>3803</v>
      </c>
      <c r="C748" t="s">
        <v>3804</v>
      </c>
      <c r="D748" s="1"/>
    </row>
    <row r="749" spans="1:4">
      <c r="A749" t="s">
        <v>3805</v>
      </c>
      <c r="B749" t="s">
        <v>3806</v>
      </c>
      <c r="C749" t="s">
        <v>2742</v>
      </c>
      <c r="D749" s="1">
        <v>4673</v>
      </c>
    </row>
    <row r="750" spans="1:4">
      <c r="A750" t="s">
        <v>3807</v>
      </c>
      <c r="B750" t="s">
        <v>3808</v>
      </c>
      <c r="C750" t="s">
        <v>3809</v>
      </c>
      <c r="D750" s="1"/>
    </row>
    <row r="751" spans="1:4">
      <c r="A751" t="s">
        <v>3810</v>
      </c>
      <c r="B751" t="s">
        <v>3811</v>
      </c>
      <c r="C751" t="s">
        <v>2089</v>
      </c>
      <c r="D751" s="1"/>
    </row>
    <row r="752" spans="1:4">
      <c r="A752" t="s">
        <v>3812</v>
      </c>
      <c r="B752" t="s">
        <v>2827</v>
      </c>
      <c r="C752" t="s">
        <v>3813</v>
      </c>
      <c r="D752" s="1">
        <v>7248</v>
      </c>
    </row>
    <row r="753" spans="1:4">
      <c r="A753" t="s">
        <v>3814</v>
      </c>
      <c r="B753" t="s">
        <v>3815</v>
      </c>
      <c r="C753" t="s">
        <v>3816</v>
      </c>
      <c r="D753" s="1">
        <v>1574</v>
      </c>
    </row>
    <row r="754" spans="1:4">
      <c r="A754" t="s">
        <v>3817</v>
      </c>
      <c r="B754" t="s">
        <v>3818</v>
      </c>
      <c r="C754" t="s">
        <v>3819</v>
      </c>
      <c r="D754" s="1"/>
    </row>
    <row r="755" spans="1:4">
      <c r="A755" t="s">
        <v>3820</v>
      </c>
      <c r="B755" t="s">
        <v>3821</v>
      </c>
      <c r="C755" t="s">
        <v>3819</v>
      </c>
      <c r="D755" s="1"/>
    </row>
    <row r="756" spans="1:4">
      <c r="A756" t="s">
        <v>3822</v>
      </c>
      <c r="B756" t="s">
        <v>3823</v>
      </c>
      <c r="C756" t="s">
        <v>2940</v>
      </c>
      <c r="D756" s="1">
        <v>676</v>
      </c>
    </row>
    <row r="757" spans="1:4">
      <c r="A757" t="s">
        <v>3824</v>
      </c>
      <c r="B757" t="s">
        <v>3825</v>
      </c>
      <c r="C757" t="s">
        <v>3819</v>
      </c>
      <c r="D757" s="1">
        <v>421</v>
      </c>
    </row>
    <row r="758" spans="1:4">
      <c r="A758" t="s">
        <v>3826</v>
      </c>
      <c r="B758" t="s">
        <v>3827</v>
      </c>
      <c r="C758" t="s">
        <v>3819</v>
      </c>
      <c r="D758" s="1">
        <v>421</v>
      </c>
    </row>
    <row r="759" spans="1:4">
      <c r="A759" t="s">
        <v>3828</v>
      </c>
      <c r="B759" t="s">
        <v>3821</v>
      </c>
      <c r="C759" t="s">
        <v>3819</v>
      </c>
      <c r="D759" s="1">
        <v>192</v>
      </c>
    </row>
    <row r="760" spans="1:4">
      <c r="A760" t="s">
        <v>3829</v>
      </c>
      <c r="B760" t="s">
        <v>3830</v>
      </c>
      <c r="C760" t="s">
        <v>3819</v>
      </c>
      <c r="D760" s="1">
        <v>105560</v>
      </c>
    </row>
    <row r="761" spans="1:4">
      <c r="A761" t="s">
        <v>3831</v>
      </c>
      <c r="B761" t="s">
        <v>3832</v>
      </c>
      <c r="C761" t="s">
        <v>3833</v>
      </c>
      <c r="D761" s="1">
        <v>19555</v>
      </c>
    </row>
    <row r="762" spans="1:4">
      <c r="A762" t="s">
        <v>3834</v>
      </c>
      <c r="B762" t="s">
        <v>3835</v>
      </c>
      <c r="C762" t="s">
        <v>3836</v>
      </c>
      <c r="D762" s="1">
        <v>4682</v>
      </c>
    </row>
    <row r="763" spans="1:4">
      <c r="A763" t="s">
        <v>3837</v>
      </c>
      <c r="B763" t="s">
        <v>3838</v>
      </c>
      <c r="C763" t="s">
        <v>3839</v>
      </c>
      <c r="D763" s="1">
        <v>2551</v>
      </c>
    </row>
    <row r="764" spans="1:4">
      <c r="A764" t="s">
        <v>3840</v>
      </c>
      <c r="B764" t="s">
        <v>3841</v>
      </c>
      <c r="C764" t="s">
        <v>3842</v>
      </c>
      <c r="D764" s="1">
        <v>4150</v>
      </c>
    </row>
    <row r="765" spans="1:4">
      <c r="A765" t="s">
        <v>3843</v>
      </c>
      <c r="B765" t="s">
        <v>3844</v>
      </c>
      <c r="C765" t="s">
        <v>3845</v>
      </c>
      <c r="D765" s="1">
        <v>8671</v>
      </c>
    </row>
    <row r="766" spans="1:4">
      <c r="A766" t="s">
        <v>3846</v>
      </c>
      <c r="B766" t="s">
        <v>3847</v>
      </c>
      <c r="C766" t="s">
        <v>3848</v>
      </c>
      <c r="D766" s="1"/>
    </row>
    <row r="767" spans="1:4">
      <c r="A767" t="s">
        <v>3849</v>
      </c>
      <c r="B767" t="s">
        <v>3850</v>
      </c>
      <c r="C767" t="s">
        <v>3851</v>
      </c>
      <c r="D767" s="1">
        <v>210000</v>
      </c>
    </row>
    <row r="768" spans="1:4">
      <c r="A768" t="s">
        <v>3852</v>
      </c>
      <c r="B768" t="s">
        <v>3853</v>
      </c>
      <c r="C768" t="s">
        <v>2988</v>
      </c>
      <c r="D768" s="1">
        <v>487359</v>
      </c>
    </row>
    <row r="769" spans="1:4">
      <c r="A769" t="s">
        <v>3854</v>
      </c>
      <c r="B769" t="s">
        <v>3855</v>
      </c>
      <c r="C769" t="s">
        <v>3819</v>
      </c>
      <c r="D769" s="1">
        <v>421</v>
      </c>
    </row>
    <row r="770" spans="1:4">
      <c r="A770" t="s">
        <v>3856</v>
      </c>
      <c r="B770" t="s">
        <v>3827</v>
      </c>
      <c r="C770" t="s">
        <v>3819</v>
      </c>
      <c r="D770" s="1">
        <v>421</v>
      </c>
    </row>
    <row r="771" spans="1:4">
      <c r="A771" t="s">
        <v>3857</v>
      </c>
      <c r="B771" t="s">
        <v>3858</v>
      </c>
      <c r="C771" t="s">
        <v>3819</v>
      </c>
      <c r="D771" s="1">
        <v>192</v>
      </c>
    </row>
    <row r="772" spans="1:4">
      <c r="A772" t="s">
        <v>3859</v>
      </c>
      <c r="B772" t="s">
        <v>3860</v>
      </c>
      <c r="C772" t="s">
        <v>3861</v>
      </c>
      <c r="D772" s="1">
        <v>6325</v>
      </c>
    </row>
    <row r="773" spans="1:4">
      <c r="A773" t="s">
        <v>3862</v>
      </c>
      <c r="B773" t="s">
        <v>3863</v>
      </c>
      <c r="C773" t="s">
        <v>3864</v>
      </c>
      <c r="D773" s="1">
        <v>32622</v>
      </c>
    </row>
    <row r="774" spans="1:4">
      <c r="A774" t="s">
        <v>3865</v>
      </c>
      <c r="B774" t="s">
        <v>3866</v>
      </c>
      <c r="C774" t="s">
        <v>3867</v>
      </c>
      <c r="D774" s="1">
        <v>6804</v>
      </c>
    </row>
    <row r="775" spans="1:4">
      <c r="A775" t="s">
        <v>3868</v>
      </c>
      <c r="B775" t="s">
        <v>3869</v>
      </c>
      <c r="C775" t="s">
        <v>3870</v>
      </c>
      <c r="D775" s="1">
        <v>3249</v>
      </c>
    </row>
    <row r="776" spans="1:4">
      <c r="A776" t="s">
        <v>3871</v>
      </c>
      <c r="B776" t="s">
        <v>3872</v>
      </c>
      <c r="C776" t="s">
        <v>3873</v>
      </c>
      <c r="D776" s="1">
        <v>14125</v>
      </c>
    </row>
    <row r="777" spans="1:4">
      <c r="A777" t="s">
        <v>3874</v>
      </c>
      <c r="B777" t="s">
        <v>3875</v>
      </c>
      <c r="C777" t="s">
        <v>3876</v>
      </c>
      <c r="D777" s="1"/>
    </row>
    <row r="778" spans="1:4">
      <c r="A778" t="s">
        <v>3877</v>
      </c>
      <c r="B778" t="s">
        <v>3878</v>
      </c>
      <c r="C778" t="s">
        <v>2828</v>
      </c>
      <c r="D778" s="1">
        <v>3928</v>
      </c>
    </row>
    <row r="779" spans="1:4">
      <c r="A779" t="s">
        <v>3879</v>
      </c>
      <c r="B779" t="s">
        <v>3880</v>
      </c>
      <c r="C779" t="s">
        <v>3881</v>
      </c>
      <c r="D779" s="1"/>
    </row>
    <row r="780" spans="1:4">
      <c r="A780" t="s">
        <v>3882</v>
      </c>
      <c r="B780" t="s">
        <v>3883</v>
      </c>
      <c r="C780" t="s">
        <v>3884</v>
      </c>
      <c r="D780" s="1"/>
    </row>
    <row r="781" spans="1:4">
      <c r="A781" t="s">
        <v>3885</v>
      </c>
      <c r="B781" t="s">
        <v>3886</v>
      </c>
      <c r="C781" t="s">
        <v>3887</v>
      </c>
      <c r="D781" s="1"/>
    </row>
    <row r="782" spans="1:4">
      <c r="A782" t="s">
        <v>3888</v>
      </c>
      <c r="B782" t="s">
        <v>3889</v>
      </c>
      <c r="C782" t="s">
        <v>3890</v>
      </c>
      <c r="D782" s="1"/>
    </row>
    <row r="783" spans="1:4">
      <c r="A783" t="s">
        <v>3891</v>
      </c>
      <c r="B783" t="s">
        <v>3892</v>
      </c>
      <c r="C783" t="s">
        <v>3893</v>
      </c>
      <c r="D783" s="1"/>
    </row>
    <row r="784" spans="1:4">
      <c r="A784" t="s">
        <v>3894</v>
      </c>
      <c r="B784" t="s">
        <v>3895</v>
      </c>
      <c r="C784" t="s">
        <v>3896</v>
      </c>
      <c r="D784" s="1">
        <v>11428</v>
      </c>
    </row>
    <row r="785" spans="1:4">
      <c r="A785" t="s">
        <v>3897</v>
      </c>
      <c r="B785" t="s">
        <v>3898</v>
      </c>
      <c r="C785" t="s">
        <v>3899</v>
      </c>
      <c r="D785" s="1">
        <v>11428</v>
      </c>
    </row>
    <row r="786" spans="1:4">
      <c r="A786" t="s">
        <v>3900</v>
      </c>
      <c r="B786" t="s">
        <v>3901</v>
      </c>
      <c r="C786" t="s">
        <v>3902</v>
      </c>
      <c r="D786" s="1">
        <v>11428</v>
      </c>
    </row>
    <row r="787" spans="1:4">
      <c r="A787" t="s">
        <v>3903</v>
      </c>
      <c r="B787" t="s">
        <v>3904</v>
      </c>
      <c r="C787" t="s">
        <v>3896</v>
      </c>
      <c r="D787" s="1">
        <v>11428</v>
      </c>
    </row>
    <row r="788" spans="1:4">
      <c r="A788" t="s">
        <v>3905</v>
      </c>
      <c r="B788" t="s">
        <v>3906</v>
      </c>
      <c r="C788" t="s">
        <v>3907</v>
      </c>
      <c r="D788" s="1">
        <v>2250</v>
      </c>
    </row>
    <row r="789" spans="1:4">
      <c r="A789" t="s">
        <v>3908</v>
      </c>
      <c r="B789" t="s">
        <v>3909</v>
      </c>
      <c r="C789" t="s">
        <v>3910</v>
      </c>
      <c r="D789" s="1">
        <v>1888</v>
      </c>
    </row>
    <row r="790" spans="1:4">
      <c r="A790" t="s">
        <v>3911</v>
      </c>
      <c r="B790" t="s">
        <v>3912</v>
      </c>
      <c r="C790" t="s">
        <v>3913</v>
      </c>
      <c r="D790" s="1"/>
    </row>
    <row r="791" spans="1:4">
      <c r="A791" t="s">
        <v>3914</v>
      </c>
      <c r="B791" t="s">
        <v>3912</v>
      </c>
      <c r="C791" t="s">
        <v>3915</v>
      </c>
      <c r="D791" s="1"/>
    </row>
    <row r="792" spans="1:4">
      <c r="A792" t="s">
        <v>3916</v>
      </c>
      <c r="B792" t="s">
        <v>3912</v>
      </c>
      <c r="C792" t="s">
        <v>3917</v>
      </c>
      <c r="D792" s="1"/>
    </row>
    <row r="793" spans="1:4">
      <c r="A793" t="s">
        <v>3918</v>
      </c>
      <c r="B793" t="s">
        <v>3919</v>
      </c>
      <c r="C793" t="s">
        <v>3919</v>
      </c>
      <c r="D793" s="1"/>
    </row>
    <row r="794" spans="1:4">
      <c r="A794" t="s">
        <v>3920</v>
      </c>
      <c r="B794" t="s">
        <v>3921</v>
      </c>
      <c r="C794" t="s">
        <v>3922</v>
      </c>
      <c r="D794" s="1"/>
    </row>
    <row r="795" spans="1:4">
      <c r="A795" t="s">
        <v>3923</v>
      </c>
      <c r="B795" t="s">
        <v>3924</v>
      </c>
      <c r="C795" t="s">
        <v>3925</v>
      </c>
      <c r="D795" s="1"/>
    </row>
    <row r="796" spans="1:4">
      <c r="A796" t="s">
        <v>3926</v>
      </c>
      <c r="B796" t="s">
        <v>3927</v>
      </c>
      <c r="C796" t="s">
        <v>3928</v>
      </c>
      <c r="D796" s="1"/>
    </row>
    <row r="797" spans="1:4">
      <c r="A797" t="s">
        <v>3929</v>
      </c>
      <c r="B797" t="s">
        <v>3930</v>
      </c>
      <c r="C797" t="s">
        <v>3930</v>
      </c>
      <c r="D797" s="1"/>
    </row>
    <row r="798" spans="1:4">
      <c r="A798" t="s">
        <v>3931</v>
      </c>
      <c r="B798" t="s">
        <v>3932</v>
      </c>
      <c r="C798" t="s">
        <v>3932</v>
      </c>
      <c r="D798" s="1"/>
    </row>
    <row r="799" spans="1:4">
      <c r="A799" t="s">
        <v>3933</v>
      </c>
      <c r="B799" t="s">
        <v>3934</v>
      </c>
      <c r="C799" t="s">
        <v>3934</v>
      </c>
      <c r="D799" s="1"/>
    </row>
    <row r="800" spans="1:4">
      <c r="A800" t="s">
        <v>3935</v>
      </c>
      <c r="B800" t="s">
        <v>3936</v>
      </c>
      <c r="C800" t="s">
        <v>3936</v>
      </c>
      <c r="D800" s="1"/>
    </row>
    <row r="801" spans="1:4">
      <c r="A801" t="s">
        <v>3937</v>
      </c>
      <c r="B801" t="s">
        <v>3938</v>
      </c>
      <c r="C801" t="s">
        <v>3938</v>
      </c>
      <c r="D801" s="1"/>
    </row>
    <row r="802" spans="1:4">
      <c r="A802" t="s">
        <v>3939</v>
      </c>
      <c r="B802" t="s">
        <v>3940</v>
      </c>
      <c r="C802" t="s">
        <v>3941</v>
      </c>
      <c r="D802" s="1"/>
    </row>
    <row r="803" spans="1:4">
      <c r="A803" t="s">
        <v>3942</v>
      </c>
      <c r="B803" t="s">
        <v>3943</v>
      </c>
      <c r="C803" t="s">
        <v>2979</v>
      </c>
      <c r="D803" s="1">
        <v>451</v>
      </c>
    </row>
    <row r="804" spans="1:4">
      <c r="A804" t="s">
        <v>3944</v>
      </c>
      <c r="B804" t="s">
        <v>3945</v>
      </c>
      <c r="C804" t="s">
        <v>2979</v>
      </c>
      <c r="D804" s="1">
        <v>1789</v>
      </c>
    </row>
    <row r="805" spans="1:4">
      <c r="A805" t="s">
        <v>3946</v>
      </c>
      <c r="B805" t="s">
        <v>3947</v>
      </c>
      <c r="C805" t="s">
        <v>2979</v>
      </c>
      <c r="D805" s="1">
        <v>987</v>
      </c>
    </row>
    <row r="806" spans="1:4">
      <c r="A806" t="s">
        <v>3948</v>
      </c>
      <c r="B806" t="s">
        <v>3949</v>
      </c>
      <c r="C806" t="s">
        <v>2979</v>
      </c>
      <c r="D806" s="1">
        <v>1047</v>
      </c>
    </row>
    <row r="807" spans="1:4">
      <c r="A807" t="s">
        <v>3950</v>
      </c>
      <c r="B807" t="s">
        <v>3951</v>
      </c>
      <c r="C807" t="s">
        <v>2979</v>
      </c>
      <c r="D807" s="1">
        <v>1557</v>
      </c>
    </row>
    <row r="808" spans="1:4">
      <c r="A808" t="s">
        <v>3952</v>
      </c>
      <c r="B808" t="s">
        <v>3953</v>
      </c>
      <c r="C808" t="s">
        <v>2979</v>
      </c>
      <c r="D808" s="1"/>
    </row>
    <row r="809" spans="1:4">
      <c r="A809" t="s">
        <v>3954</v>
      </c>
      <c r="B809" t="s">
        <v>3955</v>
      </c>
      <c r="C809" t="s">
        <v>2979</v>
      </c>
      <c r="D809" s="1"/>
    </row>
    <row r="810" spans="1:4">
      <c r="A810" t="s">
        <v>3956</v>
      </c>
      <c r="B810" t="s">
        <v>3957</v>
      </c>
      <c r="C810" t="s">
        <v>2979</v>
      </c>
      <c r="D810" s="1"/>
    </row>
    <row r="811" spans="1:4">
      <c r="A811" t="s">
        <v>3958</v>
      </c>
      <c r="B811" t="s">
        <v>3959</v>
      </c>
      <c r="C811" t="s">
        <v>2979</v>
      </c>
      <c r="D811" s="1"/>
    </row>
    <row r="812" spans="1:4">
      <c r="A812" t="s">
        <v>3960</v>
      </c>
      <c r="B812" t="s">
        <v>3961</v>
      </c>
      <c r="C812" t="s">
        <v>2979</v>
      </c>
      <c r="D812" s="1"/>
    </row>
    <row r="813" spans="1:4">
      <c r="A813" t="s">
        <v>3962</v>
      </c>
      <c r="B813" t="s">
        <v>3963</v>
      </c>
      <c r="C813" t="s">
        <v>2979</v>
      </c>
      <c r="D813" s="1"/>
    </row>
    <row r="814" spans="1:4">
      <c r="A814" t="s">
        <v>3964</v>
      </c>
      <c r="B814" t="s">
        <v>3965</v>
      </c>
      <c r="C814" t="s">
        <v>2979</v>
      </c>
      <c r="D814" s="1">
        <v>280</v>
      </c>
    </row>
    <row r="815" spans="1:4">
      <c r="A815" t="s">
        <v>3966</v>
      </c>
      <c r="B815" t="s">
        <v>3967</v>
      </c>
      <c r="C815" t="s">
        <v>2979</v>
      </c>
      <c r="D815" s="1">
        <v>200</v>
      </c>
    </row>
    <row r="816" spans="1:4">
      <c r="A816" t="s">
        <v>3968</v>
      </c>
      <c r="B816" t="s">
        <v>3969</v>
      </c>
      <c r="C816" t="s">
        <v>2979</v>
      </c>
      <c r="D816" s="1">
        <v>305</v>
      </c>
    </row>
    <row r="817" spans="1:4">
      <c r="A817" t="s">
        <v>3970</v>
      </c>
      <c r="B817" t="s">
        <v>3971</v>
      </c>
      <c r="C817" t="s">
        <v>3972</v>
      </c>
      <c r="D817" s="1"/>
    </row>
    <row r="818" spans="1:4">
      <c r="A818" t="s">
        <v>3973</v>
      </c>
      <c r="B818" t="s">
        <v>3974</v>
      </c>
      <c r="C818" t="s">
        <v>3975</v>
      </c>
      <c r="D818" s="1">
        <v>1000</v>
      </c>
    </row>
    <row r="819" spans="1:4">
      <c r="A819" t="s">
        <v>3976</v>
      </c>
      <c r="B819" t="s">
        <v>3977</v>
      </c>
      <c r="C819" t="s">
        <v>3978</v>
      </c>
      <c r="D819" s="1"/>
    </row>
    <row r="820" spans="1:4">
      <c r="A820" t="s">
        <v>3979</v>
      </c>
      <c r="B820" t="s">
        <v>3980</v>
      </c>
      <c r="C820" t="s">
        <v>3981</v>
      </c>
      <c r="D820" s="1"/>
    </row>
    <row r="821" spans="1:4">
      <c r="A821" t="s">
        <v>3982</v>
      </c>
      <c r="B821" t="s">
        <v>3983</v>
      </c>
      <c r="C821" t="s">
        <v>3984</v>
      </c>
      <c r="D821" s="1"/>
    </row>
    <row r="822" spans="1:4">
      <c r="A822" t="s">
        <v>3985</v>
      </c>
      <c r="B822" t="s">
        <v>3986</v>
      </c>
      <c r="C822" t="s">
        <v>3987</v>
      </c>
      <c r="D822" s="1"/>
    </row>
    <row r="823" spans="1:4">
      <c r="A823" t="s">
        <v>3988</v>
      </c>
      <c r="B823" t="s">
        <v>3989</v>
      </c>
      <c r="C823" t="s">
        <v>3317</v>
      </c>
      <c r="D823" s="1"/>
    </row>
    <row r="824" spans="1:4">
      <c r="A824" t="s">
        <v>3990</v>
      </c>
      <c r="B824" t="s">
        <v>3991</v>
      </c>
      <c r="C824" t="s">
        <v>3421</v>
      </c>
      <c r="D824" s="1"/>
    </row>
    <row r="825" spans="1:4">
      <c r="A825" t="s">
        <v>3992</v>
      </c>
      <c r="B825" t="s">
        <v>3993</v>
      </c>
      <c r="C825" t="s">
        <v>3994</v>
      </c>
      <c r="D825" s="1"/>
    </row>
    <row r="826" spans="1:4">
      <c r="A826" t="s">
        <v>3995</v>
      </c>
      <c r="B826" t="s">
        <v>3996</v>
      </c>
      <c r="C826" t="s">
        <v>3997</v>
      </c>
      <c r="D826" s="1"/>
    </row>
    <row r="827" spans="1:4">
      <c r="A827" t="s">
        <v>3998</v>
      </c>
      <c r="B827" t="s">
        <v>3999</v>
      </c>
      <c r="C827" t="s">
        <v>4000</v>
      </c>
      <c r="D827" s="1"/>
    </row>
    <row r="828" spans="1:4">
      <c r="A828" t="s">
        <v>3998</v>
      </c>
      <c r="B828" t="s">
        <v>4001</v>
      </c>
      <c r="C828" t="s">
        <v>4002</v>
      </c>
      <c r="D828" s="1"/>
    </row>
    <row r="829" spans="1:4">
      <c r="A829" t="s">
        <v>4003</v>
      </c>
      <c r="B829" t="s">
        <v>4004</v>
      </c>
      <c r="C829" t="s">
        <v>4005</v>
      </c>
      <c r="D829" s="1"/>
    </row>
    <row r="830" spans="1:4">
      <c r="A830" t="s">
        <v>4006</v>
      </c>
      <c r="B830" t="s">
        <v>4007</v>
      </c>
      <c r="C830" t="s">
        <v>4008</v>
      </c>
      <c r="D830" s="1"/>
    </row>
    <row r="831" spans="1:4">
      <c r="A831" t="s">
        <v>4009</v>
      </c>
      <c r="B831" t="s">
        <v>4010</v>
      </c>
      <c r="C831" t="s">
        <v>4011</v>
      </c>
      <c r="D831" s="1"/>
    </row>
    <row r="832" spans="1:4">
      <c r="A832" t="s">
        <v>4012</v>
      </c>
      <c r="B832" t="s">
        <v>4013</v>
      </c>
      <c r="C832" t="s">
        <v>4014</v>
      </c>
      <c r="D832" s="1"/>
    </row>
    <row r="833" spans="1:4">
      <c r="A833" t="s">
        <v>4015</v>
      </c>
      <c r="B833" t="s">
        <v>4016</v>
      </c>
      <c r="C833" t="s">
        <v>4017</v>
      </c>
      <c r="D833" s="1"/>
    </row>
    <row r="834" spans="1:4">
      <c r="A834" t="s">
        <v>4018</v>
      </c>
      <c r="B834" t="s">
        <v>4019</v>
      </c>
      <c r="C834" t="s">
        <v>4020</v>
      </c>
      <c r="D834" s="1"/>
    </row>
    <row r="835" spans="1:4">
      <c r="A835" t="s">
        <v>4021</v>
      </c>
      <c r="B835" t="s">
        <v>4022</v>
      </c>
      <c r="C835" t="s">
        <v>4023</v>
      </c>
      <c r="D835" s="1"/>
    </row>
    <row r="836" spans="1:4">
      <c r="A836" t="s">
        <v>4024</v>
      </c>
      <c r="B836" t="s">
        <v>4025</v>
      </c>
      <c r="C836" t="s">
        <v>4026</v>
      </c>
      <c r="D836" s="1"/>
    </row>
    <row r="837" spans="1:4">
      <c r="A837" t="s">
        <v>4027</v>
      </c>
      <c r="B837" t="s">
        <v>4028</v>
      </c>
      <c r="C837" t="s">
        <v>4029</v>
      </c>
      <c r="D837" s="1">
        <v>1470</v>
      </c>
    </row>
    <row r="838" spans="1:4">
      <c r="A838" t="s">
        <v>4030</v>
      </c>
      <c r="B838" t="s">
        <v>4031</v>
      </c>
      <c r="C838" t="s">
        <v>4032</v>
      </c>
      <c r="D838" s="1">
        <v>20000</v>
      </c>
    </row>
    <row r="839" spans="1:4">
      <c r="A839" t="s">
        <v>4033</v>
      </c>
      <c r="B839" t="s">
        <v>4034</v>
      </c>
      <c r="C839" t="s">
        <v>4035</v>
      </c>
      <c r="D839" s="1"/>
    </row>
    <row r="840" spans="1:4">
      <c r="A840" t="s">
        <v>4036</v>
      </c>
      <c r="B840" t="s">
        <v>4037</v>
      </c>
      <c r="C840" t="s">
        <v>4038</v>
      </c>
      <c r="D840" s="1">
        <v>4324</v>
      </c>
    </row>
    <row r="841" spans="1:4">
      <c r="A841" t="s">
        <v>4039</v>
      </c>
      <c r="B841" t="s">
        <v>4040</v>
      </c>
      <c r="C841" t="s">
        <v>4041</v>
      </c>
      <c r="D841" s="1">
        <v>2083</v>
      </c>
    </row>
    <row r="842" spans="1:4">
      <c r="A842" t="s">
        <v>4042</v>
      </c>
      <c r="B842" t="s">
        <v>4043</v>
      </c>
      <c r="C842" t="s">
        <v>4044</v>
      </c>
      <c r="D842" s="1"/>
    </row>
    <row r="843" spans="1:4">
      <c r="A843" t="s">
        <v>4045</v>
      </c>
      <c r="B843" t="s">
        <v>4046</v>
      </c>
      <c r="C843" t="s">
        <v>4047</v>
      </c>
      <c r="D843" s="1"/>
    </row>
    <row r="844" spans="1:4">
      <c r="A844" t="s">
        <v>4048</v>
      </c>
      <c r="B844" t="s">
        <v>4049</v>
      </c>
      <c r="C844" t="s">
        <v>4050</v>
      </c>
      <c r="D844" s="1"/>
    </row>
    <row r="845" spans="1:4">
      <c r="A845" t="s">
        <v>4051</v>
      </c>
      <c r="B845" t="s">
        <v>4052</v>
      </c>
      <c r="C845" t="s">
        <v>4053</v>
      </c>
      <c r="D845" s="1"/>
    </row>
    <row r="846" spans="1:4">
      <c r="A846" t="s">
        <v>4054</v>
      </c>
      <c r="B846" t="s">
        <v>4055</v>
      </c>
      <c r="C846" t="s">
        <v>4056</v>
      </c>
      <c r="D846" s="1"/>
    </row>
    <row r="847" spans="1:4">
      <c r="A847" t="s">
        <v>4057</v>
      </c>
      <c r="B847" t="s">
        <v>4058</v>
      </c>
      <c r="C847" t="s">
        <v>4059</v>
      </c>
      <c r="D847" s="1"/>
    </row>
    <row r="848" spans="1:4">
      <c r="A848" t="s">
        <v>4060</v>
      </c>
      <c r="B848" t="s">
        <v>4061</v>
      </c>
      <c r="C848" t="s">
        <v>4062</v>
      </c>
      <c r="D848" s="1"/>
    </row>
    <row r="849" spans="1:4">
      <c r="A849" t="s">
        <v>4063</v>
      </c>
      <c r="B849" t="s">
        <v>4064</v>
      </c>
      <c r="C849" t="s">
        <v>3263</v>
      </c>
      <c r="D849" s="1"/>
    </row>
    <row r="850" spans="1:4">
      <c r="A850" t="s">
        <v>4065</v>
      </c>
      <c r="B850" t="s">
        <v>4066</v>
      </c>
      <c r="C850" t="s">
        <v>3361</v>
      </c>
      <c r="D850" s="1"/>
    </row>
    <row r="851" spans="1:4">
      <c r="A851" t="s">
        <v>4067</v>
      </c>
      <c r="B851" t="s">
        <v>4068</v>
      </c>
      <c r="C851" t="s">
        <v>3309</v>
      </c>
      <c r="D851" s="1"/>
    </row>
    <row r="852" spans="1:4">
      <c r="A852" t="s">
        <v>4069</v>
      </c>
      <c r="B852" t="s">
        <v>4070</v>
      </c>
      <c r="C852" t="s">
        <v>3252</v>
      </c>
      <c r="D852" s="1">
        <v>1153</v>
      </c>
    </row>
    <row r="853" spans="1:4">
      <c r="A853" t="s">
        <v>4071</v>
      </c>
      <c r="B853" t="s">
        <v>4072</v>
      </c>
      <c r="C853" t="s">
        <v>3352</v>
      </c>
      <c r="D853" s="1"/>
    </row>
    <row r="854" spans="1:4">
      <c r="A854" t="s">
        <v>4073</v>
      </c>
      <c r="B854" t="s">
        <v>4074</v>
      </c>
      <c r="C854" t="s">
        <v>3335</v>
      </c>
      <c r="D854" s="1">
        <v>6343</v>
      </c>
    </row>
    <row r="855" spans="1:4">
      <c r="A855" t="s">
        <v>4075</v>
      </c>
      <c r="B855" t="s">
        <v>4076</v>
      </c>
      <c r="C855" t="s">
        <v>4077</v>
      </c>
      <c r="D855" s="1"/>
    </row>
    <row r="856" spans="1:4">
      <c r="A856" t="s">
        <v>4078</v>
      </c>
      <c r="B856" t="s">
        <v>4079</v>
      </c>
      <c r="C856" t="s">
        <v>3303</v>
      </c>
      <c r="D856" s="1"/>
    </row>
    <row r="857" spans="1:4">
      <c r="A857" t="s">
        <v>4080</v>
      </c>
      <c r="B857" t="s">
        <v>4081</v>
      </c>
      <c r="C857" t="s">
        <v>4082</v>
      </c>
      <c r="D857" s="1"/>
    </row>
    <row r="858" spans="1:4">
      <c r="A858" t="s">
        <v>4080</v>
      </c>
      <c r="B858" t="s">
        <v>4083</v>
      </c>
      <c r="C858" t="s">
        <v>4084</v>
      </c>
      <c r="D858" s="1"/>
    </row>
    <row r="859" spans="1:4">
      <c r="A859" t="s">
        <v>4080</v>
      </c>
      <c r="B859" t="s">
        <v>4085</v>
      </c>
      <c r="C859" t="s">
        <v>4086</v>
      </c>
      <c r="D859" s="1">
        <v>613</v>
      </c>
    </row>
    <row r="860" spans="1:4">
      <c r="A860" t="s">
        <v>4087</v>
      </c>
      <c r="B860" t="s">
        <v>4088</v>
      </c>
      <c r="C860" t="s">
        <v>4089</v>
      </c>
      <c r="D860" s="1"/>
    </row>
    <row r="861" spans="1:4">
      <c r="A861" t="s">
        <v>4090</v>
      </c>
      <c r="B861" t="s">
        <v>4091</v>
      </c>
      <c r="C861" t="s">
        <v>4084</v>
      </c>
      <c r="D861" s="1"/>
    </row>
    <row r="862" spans="1:4">
      <c r="A862" t="s">
        <v>4092</v>
      </c>
      <c r="B862" t="s">
        <v>4093</v>
      </c>
      <c r="C862" t="s">
        <v>4094</v>
      </c>
      <c r="D862" s="1"/>
    </row>
    <row r="863" spans="1:4">
      <c r="A863" t="s">
        <v>4095</v>
      </c>
      <c r="B863" t="s">
        <v>4096</v>
      </c>
      <c r="C863" t="s">
        <v>4097</v>
      </c>
      <c r="D863" s="1"/>
    </row>
    <row r="864" spans="1:4">
      <c r="A864" t="s">
        <v>4098</v>
      </c>
      <c r="B864" t="s">
        <v>4099</v>
      </c>
      <c r="C864" t="s">
        <v>4100</v>
      </c>
      <c r="D864" s="1"/>
    </row>
    <row r="865" spans="1:4">
      <c r="A865" t="s">
        <v>4101</v>
      </c>
      <c r="B865" t="s">
        <v>4102</v>
      </c>
      <c r="C865" t="s">
        <v>4103</v>
      </c>
      <c r="D865" s="1"/>
    </row>
    <row r="866" spans="1:4">
      <c r="A866" t="s">
        <v>4104</v>
      </c>
      <c r="B866" t="s">
        <v>4105</v>
      </c>
      <c r="C866" t="s">
        <v>4106</v>
      </c>
      <c r="D866" s="1">
        <v>9264</v>
      </c>
    </row>
    <row r="867" spans="1:4">
      <c r="A867" t="s">
        <v>4107</v>
      </c>
      <c r="B867" t="s">
        <v>4108</v>
      </c>
      <c r="C867" t="s">
        <v>3034</v>
      </c>
      <c r="D867" s="1"/>
    </row>
    <row r="868" spans="1:4">
      <c r="A868" t="s">
        <v>4109</v>
      </c>
      <c r="B868" t="s">
        <v>4110</v>
      </c>
      <c r="C868" t="s">
        <v>4111</v>
      </c>
      <c r="D868" s="1"/>
    </row>
    <row r="869" spans="1:4">
      <c r="A869" t="s">
        <v>4112</v>
      </c>
      <c r="B869" t="s">
        <v>4113</v>
      </c>
      <c r="C869" t="s">
        <v>4002</v>
      </c>
      <c r="D869" s="1"/>
    </row>
    <row r="870" spans="1:4">
      <c r="A870" t="s">
        <v>4114</v>
      </c>
      <c r="B870" t="s">
        <v>4115</v>
      </c>
      <c r="C870" t="s">
        <v>4116</v>
      </c>
      <c r="D870" s="1"/>
    </row>
    <row r="871" spans="1:4">
      <c r="A871" t="s">
        <v>4117</v>
      </c>
      <c r="B871" t="s">
        <v>4118</v>
      </c>
      <c r="C871" t="s">
        <v>4119</v>
      </c>
      <c r="D871" s="1"/>
    </row>
    <row r="872" spans="1:4">
      <c r="A872" t="s">
        <v>4120</v>
      </c>
      <c r="B872" t="s">
        <v>4121</v>
      </c>
      <c r="C872" t="s">
        <v>4122</v>
      </c>
      <c r="D872" s="1"/>
    </row>
    <row r="873" spans="1:4">
      <c r="A873" t="s">
        <v>4123</v>
      </c>
      <c r="B873" t="s">
        <v>4124</v>
      </c>
      <c r="C873" t="s">
        <v>4125</v>
      </c>
      <c r="D873" s="1">
        <v>2989</v>
      </c>
    </row>
    <row r="874" spans="1:4">
      <c r="A874" t="s">
        <v>4126</v>
      </c>
      <c r="B874" t="s">
        <v>4127</v>
      </c>
      <c r="C874" t="s">
        <v>4128</v>
      </c>
      <c r="D874" s="1"/>
    </row>
    <row r="875" spans="1:4">
      <c r="A875" t="s">
        <v>4129</v>
      </c>
      <c r="B875" t="s">
        <v>4130</v>
      </c>
      <c r="C875" t="s">
        <v>4131</v>
      </c>
      <c r="D875" s="1">
        <v>100</v>
      </c>
    </row>
    <row r="876" spans="1:4">
      <c r="A876" t="s">
        <v>4132</v>
      </c>
      <c r="B876" t="s">
        <v>4133</v>
      </c>
      <c r="C876" t="s">
        <v>4134</v>
      </c>
      <c r="D876" s="1">
        <v>50</v>
      </c>
    </row>
    <row r="877" spans="1:4">
      <c r="A877" t="s">
        <v>4135</v>
      </c>
      <c r="B877" t="s">
        <v>4136</v>
      </c>
      <c r="C877" t="s">
        <v>4106</v>
      </c>
      <c r="D877" s="1"/>
    </row>
    <row r="878" spans="1:4">
      <c r="A878" t="s">
        <v>4137</v>
      </c>
      <c r="B878" t="s">
        <v>4138</v>
      </c>
      <c r="C878" t="s">
        <v>4139</v>
      </c>
      <c r="D878" s="1"/>
    </row>
    <row r="879" spans="1:4">
      <c r="A879" t="s">
        <v>4140</v>
      </c>
      <c r="B879" t="s">
        <v>4141</v>
      </c>
      <c r="C879" t="s">
        <v>4142</v>
      </c>
      <c r="D879" s="1"/>
    </row>
    <row r="880" spans="1:4">
      <c r="A880" t="s">
        <v>4143</v>
      </c>
      <c r="B880" t="s">
        <v>4144</v>
      </c>
      <c r="C880" t="s">
        <v>4145</v>
      </c>
      <c r="D880" s="1"/>
    </row>
    <row r="881" spans="1:4">
      <c r="A881" t="s">
        <v>4146</v>
      </c>
      <c r="B881" t="s">
        <v>4147</v>
      </c>
      <c r="C881" t="s">
        <v>4148</v>
      </c>
      <c r="D881" s="1"/>
    </row>
    <row r="882" spans="1:4">
      <c r="A882" t="s">
        <v>4149</v>
      </c>
      <c r="B882" t="s">
        <v>4150</v>
      </c>
      <c r="C882" t="s">
        <v>4151</v>
      </c>
      <c r="D882" s="1"/>
    </row>
    <row r="883" spans="1:4">
      <c r="A883" t="s">
        <v>4152</v>
      </c>
      <c r="B883" t="s">
        <v>3462</v>
      </c>
      <c r="C883" t="s">
        <v>4153</v>
      </c>
      <c r="D883" s="1">
        <v>2011</v>
      </c>
    </row>
    <row r="884" spans="1:4">
      <c r="A884" t="s">
        <v>4154</v>
      </c>
      <c r="B884" t="s">
        <v>4155</v>
      </c>
      <c r="C884" t="s">
        <v>4156</v>
      </c>
      <c r="D884" s="1"/>
    </row>
    <row r="885" spans="1:4">
      <c r="A885" t="s">
        <v>4157</v>
      </c>
      <c r="B885" t="s">
        <v>4158</v>
      </c>
      <c r="C885" t="s">
        <v>4159</v>
      </c>
      <c r="D885" s="1">
        <v>150</v>
      </c>
    </row>
    <row r="886" spans="1:4">
      <c r="A886" t="s">
        <v>4160</v>
      </c>
      <c r="B886" t="s">
        <v>4161</v>
      </c>
      <c r="C886" t="s">
        <v>4162</v>
      </c>
      <c r="D886" s="1">
        <v>613</v>
      </c>
    </row>
    <row r="887" spans="1:4">
      <c r="A887" t="s">
        <v>4163</v>
      </c>
      <c r="B887" t="s">
        <v>4164</v>
      </c>
      <c r="C887" t="s">
        <v>4165</v>
      </c>
      <c r="D887" s="1"/>
    </row>
    <row r="888" spans="1:4">
      <c r="A888" t="s">
        <v>4166</v>
      </c>
      <c r="B888" t="s">
        <v>4167</v>
      </c>
      <c r="C888" t="s">
        <v>4168</v>
      </c>
      <c r="D888" s="1"/>
    </row>
    <row r="889" spans="1:4">
      <c r="A889" t="s">
        <v>4169</v>
      </c>
      <c r="B889" t="s">
        <v>4170</v>
      </c>
      <c r="C889" t="s">
        <v>4171</v>
      </c>
      <c r="D889" s="1"/>
    </row>
    <row r="890" spans="1:4">
      <c r="A890" t="s">
        <v>4172</v>
      </c>
      <c r="B890" t="s">
        <v>4173</v>
      </c>
      <c r="C890" t="s">
        <v>4174</v>
      </c>
      <c r="D890" s="1"/>
    </row>
    <row r="891" spans="1:4">
      <c r="A891" t="s">
        <v>4175</v>
      </c>
      <c r="B891" t="s">
        <v>4176</v>
      </c>
      <c r="C891" t="s">
        <v>4177</v>
      </c>
      <c r="D891" s="1"/>
    </row>
    <row r="892" spans="1:4">
      <c r="A892" t="s">
        <v>4178</v>
      </c>
      <c r="B892" t="s">
        <v>4179</v>
      </c>
      <c r="C892" t="s">
        <v>4180</v>
      </c>
      <c r="D892" s="1"/>
    </row>
    <row r="893" spans="1:4">
      <c r="A893" t="s">
        <v>4181</v>
      </c>
      <c r="B893" t="s">
        <v>4182</v>
      </c>
      <c r="C893" t="s">
        <v>4183</v>
      </c>
      <c r="D893" s="1"/>
    </row>
    <row r="894" spans="1:4">
      <c r="A894" t="s">
        <v>4184</v>
      </c>
      <c r="B894" t="s">
        <v>4185</v>
      </c>
      <c r="C894" t="s">
        <v>4186</v>
      </c>
      <c r="D894" s="1"/>
    </row>
    <row r="895" spans="1:4">
      <c r="A895" t="s">
        <v>4187</v>
      </c>
      <c r="B895" t="s">
        <v>4188</v>
      </c>
      <c r="C895" t="s">
        <v>4189</v>
      </c>
      <c r="D895" s="1">
        <v>33505</v>
      </c>
    </row>
    <row r="896" spans="1:4">
      <c r="A896" t="s">
        <v>4190</v>
      </c>
      <c r="B896" t="s">
        <v>4191</v>
      </c>
      <c r="C896" t="s">
        <v>4192</v>
      </c>
      <c r="D896" s="1">
        <v>3603</v>
      </c>
    </row>
    <row r="897" spans="1:4">
      <c r="A897" t="s">
        <v>4193</v>
      </c>
      <c r="B897" t="s">
        <v>4194</v>
      </c>
      <c r="C897" t="s">
        <v>4195</v>
      </c>
      <c r="D897" s="1"/>
    </row>
    <row r="898" spans="1:4">
      <c r="A898" t="s">
        <v>4196</v>
      </c>
      <c r="B898" t="s">
        <v>4197</v>
      </c>
      <c r="C898" t="s">
        <v>4198</v>
      </c>
      <c r="D898" s="1"/>
    </row>
    <row r="899" spans="1:4">
      <c r="A899" t="s">
        <v>4199</v>
      </c>
      <c r="B899" t="s">
        <v>4200</v>
      </c>
      <c r="C899" t="s">
        <v>4200</v>
      </c>
      <c r="D899" s="1"/>
    </row>
    <row r="900" spans="1:4">
      <c r="A900" t="s">
        <v>4201</v>
      </c>
      <c r="B900" t="s">
        <v>4202</v>
      </c>
      <c r="C900" t="s">
        <v>4202</v>
      </c>
      <c r="D900" s="1"/>
    </row>
    <row r="901" spans="1:4">
      <c r="A901" t="s">
        <v>4203</v>
      </c>
      <c r="B901" t="s">
        <v>4204</v>
      </c>
      <c r="C901" t="s">
        <v>4204</v>
      </c>
      <c r="D901" s="1"/>
    </row>
    <row r="902" spans="1:4">
      <c r="A902" t="s">
        <v>4205</v>
      </c>
      <c r="B902" t="s">
        <v>4206</v>
      </c>
      <c r="C902" t="s">
        <v>4207</v>
      </c>
      <c r="D902" s="1"/>
    </row>
    <row r="903" spans="1:4">
      <c r="A903" t="s">
        <v>4208</v>
      </c>
      <c r="B903" t="s">
        <v>4209</v>
      </c>
      <c r="C903" t="s">
        <v>4210</v>
      </c>
      <c r="D903" s="1">
        <v>1500</v>
      </c>
    </row>
    <row r="904" spans="1:4">
      <c r="A904" t="s">
        <v>4211</v>
      </c>
      <c r="B904" t="s">
        <v>4212</v>
      </c>
      <c r="C904" t="s">
        <v>4213</v>
      </c>
      <c r="D904" s="1">
        <v>28974</v>
      </c>
    </row>
    <row r="905" spans="1:4">
      <c r="A905" t="s">
        <v>4214</v>
      </c>
      <c r="B905" t="s">
        <v>4215</v>
      </c>
      <c r="C905" t="s">
        <v>4216</v>
      </c>
      <c r="D905" s="1"/>
    </row>
    <row r="906" spans="1:4">
      <c r="A906" t="s">
        <v>4214</v>
      </c>
      <c r="B906" t="s">
        <v>4217</v>
      </c>
      <c r="C906" t="s">
        <v>4218</v>
      </c>
      <c r="D906" s="1"/>
    </row>
    <row r="907" spans="1:4">
      <c r="A907" t="s">
        <v>4219</v>
      </c>
      <c r="B907" t="s">
        <v>4220</v>
      </c>
      <c r="C907" t="s">
        <v>4221</v>
      </c>
      <c r="D907" s="1"/>
    </row>
    <row r="908" spans="1:4">
      <c r="A908" t="s">
        <v>4222</v>
      </c>
      <c r="B908" t="s">
        <v>4223</v>
      </c>
      <c r="C908" t="s">
        <v>4224</v>
      </c>
      <c r="D908" s="1">
        <v>13595</v>
      </c>
    </row>
    <row r="909" spans="1:4">
      <c r="A909" t="s">
        <v>4222</v>
      </c>
      <c r="B909" t="s">
        <v>4223</v>
      </c>
      <c r="C909" t="s">
        <v>4224</v>
      </c>
      <c r="D909" s="1"/>
    </row>
    <row r="910" spans="1:4">
      <c r="A910" t="s">
        <v>4225</v>
      </c>
      <c r="B910" t="s">
        <v>4226</v>
      </c>
      <c r="C910" t="s">
        <v>4227</v>
      </c>
      <c r="D910" s="1"/>
    </row>
    <row r="911" spans="1:4">
      <c r="A911" t="s">
        <v>4228</v>
      </c>
      <c r="B911" t="s">
        <v>4164</v>
      </c>
      <c r="C911" t="s">
        <v>4165</v>
      </c>
      <c r="D911" s="1"/>
    </row>
    <row r="912" spans="1:4">
      <c r="A912" t="s">
        <v>3123</v>
      </c>
      <c r="B912" t="s">
        <v>3124</v>
      </c>
      <c r="C912" t="s">
        <v>3125</v>
      </c>
      <c r="D912" s="1"/>
    </row>
    <row r="913" spans="1:4">
      <c r="A913" t="s">
        <v>3126</v>
      </c>
      <c r="B913" t="s">
        <v>3127</v>
      </c>
      <c r="C913" t="s">
        <v>4229</v>
      </c>
      <c r="D913" s="1"/>
    </row>
    <row r="914" spans="1:4">
      <c r="A914" t="s">
        <v>3129</v>
      </c>
      <c r="B914" t="s">
        <v>3130</v>
      </c>
      <c r="C914" t="s">
        <v>3131</v>
      </c>
      <c r="D914" s="1"/>
    </row>
    <row r="915" spans="1:4">
      <c r="A915" t="s">
        <v>4230</v>
      </c>
      <c r="B915" t="s">
        <v>4231</v>
      </c>
      <c r="C915" t="s">
        <v>4232</v>
      </c>
      <c r="D915" s="1">
        <v>576</v>
      </c>
    </row>
    <row r="916" spans="1:4">
      <c r="A916" t="s">
        <v>4233</v>
      </c>
      <c r="B916" t="s">
        <v>4234</v>
      </c>
      <c r="C916" t="s">
        <v>2515</v>
      </c>
      <c r="D916" s="1">
        <v>200</v>
      </c>
    </row>
    <row r="917" spans="1:4">
      <c r="A917" t="s">
        <v>4235</v>
      </c>
      <c r="B917" t="s">
        <v>4236</v>
      </c>
      <c r="C917" t="s">
        <v>2515</v>
      </c>
      <c r="D917" s="1">
        <v>1600</v>
      </c>
    </row>
    <row r="918" spans="1:4">
      <c r="A918" t="s">
        <v>4237</v>
      </c>
      <c r="B918" t="s">
        <v>4238</v>
      </c>
      <c r="C918" t="s">
        <v>2515</v>
      </c>
      <c r="D918" s="1">
        <v>100</v>
      </c>
    </row>
    <row r="919" spans="1:4">
      <c r="A919" t="s">
        <v>4239</v>
      </c>
      <c r="B919" t="s">
        <v>4240</v>
      </c>
      <c r="C919" t="s">
        <v>2515</v>
      </c>
      <c r="D919" s="1">
        <v>50</v>
      </c>
    </row>
    <row r="920" spans="1:4">
      <c r="A920" t="s">
        <v>4241</v>
      </c>
      <c r="B920" t="s">
        <v>4242</v>
      </c>
      <c r="C920" t="s">
        <v>2515</v>
      </c>
      <c r="D920" s="1">
        <v>50</v>
      </c>
    </row>
    <row r="921" spans="1:4">
      <c r="A921" t="s">
        <v>4243</v>
      </c>
      <c r="B921" t="s">
        <v>4244</v>
      </c>
      <c r="C921" t="s">
        <v>2515</v>
      </c>
      <c r="D921" s="1">
        <v>120</v>
      </c>
    </row>
    <row r="922" spans="1:4">
      <c r="A922" t="s">
        <v>4245</v>
      </c>
      <c r="B922" t="s">
        <v>4246</v>
      </c>
      <c r="C922" t="s">
        <v>2515</v>
      </c>
      <c r="D922" s="1">
        <v>1520</v>
      </c>
    </row>
    <row r="923" spans="1:4">
      <c r="A923" t="s">
        <v>4247</v>
      </c>
      <c r="B923" t="s">
        <v>4248</v>
      </c>
      <c r="C923" t="s">
        <v>2515</v>
      </c>
      <c r="D923" s="1">
        <v>600</v>
      </c>
    </row>
    <row r="924" spans="1:4">
      <c r="A924" t="s">
        <v>4249</v>
      </c>
      <c r="B924" t="s">
        <v>4250</v>
      </c>
      <c r="C924" t="s">
        <v>4251</v>
      </c>
      <c r="D924" s="1">
        <v>6321</v>
      </c>
    </row>
    <row r="925" spans="1:4">
      <c r="A925" t="s">
        <v>4252</v>
      </c>
      <c r="B925" t="s">
        <v>4253</v>
      </c>
      <c r="C925" t="s">
        <v>4254</v>
      </c>
      <c r="D925" s="1">
        <v>6950</v>
      </c>
    </row>
    <row r="926" spans="1:4">
      <c r="A926" t="s">
        <v>4255</v>
      </c>
      <c r="B926" t="s">
        <v>4256</v>
      </c>
      <c r="C926" t="s">
        <v>4257</v>
      </c>
      <c r="D926" s="1">
        <v>4313</v>
      </c>
    </row>
    <row r="927" spans="1:4">
      <c r="A927" t="s">
        <v>4258</v>
      </c>
      <c r="B927" t="s">
        <v>4259</v>
      </c>
      <c r="C927" t="s">
        <v>4251</v>
      </c>
      <c r="D927" s="1">
        <v>7012</v>
      </c>
    </row>
    <row r="928" spans="1:4">
      <c r="A928" t="s">
        <v>4260</v>
      </c>
      <c r="B928" t="s">
        <v>4261</v>
      </c>
      <c r="C928" t="s">
        <v>4251</v>
      </c>
      <c r="D928" s="1">
        <v>189</v>
      </c>
    </row>
    <row r="929" spans="1:4">
      <c r="A929" t="s">
        <v>4262</v>
      </c>
      <c r="B929" t="s">
        <v>4263</v>
      </c>
      <c r="C929" t="s">
        <v>4254</v>
      </c>
      <c r="D929" s="1">
        <v>189</v>
      </c>
    </row>
    <row r="930" spans="1:4">
      <c r="A930" t="s">
        <v>4264</v>
      </c>
      <c r="B930" t="s">
        <v>4265</v>
      </c>
      <c r="C930" t="s">
        <v>4266</v>
      </c>
      <c r="D930" s="1">
        <v>8372</v>
      </c>
    </row>
    <row r="931" spans="1:4">
      <c r="A931" t="s">
        <v>4267</v>
      </c>
      <c r="B931" t="s">
        <v>4268</v>
      </c>
      <c r="C931" t="s">
        <v>4266</v>
      </c>
      <c r="D931" s="1">
        <v>2457</v>
      </c>
    </row>
    <row r="932" spans="1:4">
      <c r="A932" t="s">
        <v>4269</v>
      </c>
      <c r="B932" t="s">
        <v>4270</v>
      </c>
      <c r="C932" t="s">
        <v>4271</v>
      </c>
      <c r="D932" s="1">
        <v>47238</v>
      </c>
    </row>
    <row r="933" spans="1:4">
      <c r="A933" t="s">
        <v>4272</v>
      </c>
      <c r="B933" t="s">
        <v>4273</v>
      </c>
      <c r="C933" t="s">
        <v>2047</v>
      </c>
      <c r="D933" s="1">
        <v>466</v>
      </c>
    </row>
    <row r="934" spans="1:4">
      <c r="A934" t="s">
        <v>4274</v>
      </c>
      <c r="B934" t="s">
        <v>4275</v>
      </c>
      <c r="C934" t="s">
        <v>2347</v>
      </c>
      <c r="D934" s="1">
        <v>823</v>
      </c>
    </row>
    <row r="935" spans="1:4">
      <c r="A935" t="s">
        <v>4276</v>
      </c>
      <c r="B935" t="s">
        <v>4277</v>
      </c>
      <c r="C935" t="s">
        <v>4278</v>
      </c>
      <c r="D935" s="1">
        <v>43564</v>
      </c>
    </row>
    <row r="936" spans="1:4">
      <c r="A936" t="s">
        <v>4279</v>
      </c>
      <c r="B936" t="s">
        <v>4280</v>
      </c>
      <c r="C936" t="s">
        <v>4278</v>
      </c>
      <c r="D936" s="1">
        <v>24159</v>
      </c>
    </row>
    <row r="937" spans="1:4">
      <c r="A937" t="s">
        <v>4281</v>
      </c>
      <c r="B937" t="s">
        <v>4282</v>
      </c>
      <c r="C937" t="s">
        <v>4086</v>
      </c>
      <c r="D937" s="1">
        <v>9986</v>
      </c>
    </row>
    <row r="938" spans="1:4">
      <c r="A938" t="s">
        <v>4283</v>
      </c>
      <c r="B938" t="s">
        <v>4284</v>
      </c>
      <c r="C938" t="s">
        <v>4086</v>
      </c>
      <c r="D938" s="1">
        <v>925</v>
      </c>
    </row>
    <row r="939" spans="1:4">
      <c r="A939" t="s">
        <v>4285</v>
      </c>
      <c r="B939" t="s">
        <v>4286</v>
      </c>
      <c r="C939" t="s">
        <v>2144</v>
      </c>
      <c r="D939" s="1">
        <v>93</v>
      </c>
    </row>
    <row r="940" spans="1:4">
      <c r="A940" t="s">
        <v>4287</v>
      </c>
      <c r="B940" t="s">
        <v>4288</v>
      </c>
      <c r="C940" t="s">
        <v>2144</v>
      </c>
      <c r="D940" s="1">
        <v>66</v>
      </c>
    </row>
    <row r="941" spans="1:4">
      <c r="A941" t="s">
        <v>4289</v>
      </c>
      <c r="B941" t="s">
        <v>4290</v>
      </c>
      <c r="C941" t="s">
        <v>2144</v>
      </c>
      <c r="D941" s="1">
        <v>66</v>
      </c>
    </row>
    <row r="942" spans="1:4">
      <c r="A942" t="s">
        <v>4291</v>
      </c>
      <c r="B942" t="s">
        <v>4292</v>
      </c>
      <c r="C942" t="s">
        <v>2141</v>
      </c>
      <c r="D942" s="1">
        <v>679</v>
      </c>
    </row>
    <row r="943" spans="1:4">
      <c r="A943" t="s">
        <v>4293</v>
      </c>
      <c r="B943" t="s">
        <v>4294</v>
      </c>
      <c r="C943" t="s">
        <v>2141</v>
      </c>
      <c r="D943" s="1">
        <v>600</v>
      </c>
    </row>
    <row r="944" spans="1:4">
      <c r="A944" t="s">
        <v>4295</v>
      </c>
      <c r="B944" t="s">
        <v>4296</v>
      </c>
      <c r="C944" t="s">
        <v>2710</v>
      </c>
      <c r="D944" s="1">
        <v>81</v>
      </c>
    </row>
    <row r="945" spans="1:4">
      <c r="A945" t="s">
        <v>4297</v>
      </c>
      <c r="B945" t="s">
        <v>4298</v>
      </c>
      <c r="C945" t="s">
        <v>4299</v>
      </c>
      <c r="D945" s="1"/>
    </row>
    <row r="946" spans="1:4">
      <c r="A946" t="s">
        <v>4300</v>
      </c>
      <c r="B946" t="s">
        <v>4301</v>
      </c>
      <c r="C946" t="s">
        <v>4302</v>
      </c>
      <c r="D946" s="1">
        <v>114190</v>
      </c>
    </row>
    <row r="947" spans="1:4">
      <c r="A947" t="s">
        <v>4303</v>
      </c>
      <c r="B947" t="s">
        <v>4304</v>
      </c>
      <c r="C947" t="s">
        <v>4302</v>
      </c>
      <c r="D947" s="1">
        <v>27178</v>
      </c>
    </row>
    <row r="948" spans="1:4">
      <c r="A948" t="s">
        <v>4305</v>
      </c>
      <c r="B948" t="s">
        <v>4306</v>
      </c>
      <c r="C948" t="s">
        <v>4302</v>
      </c>
      <c r="D948" s="1">
        <v>35292</v>
      </c>
    </row>
    <row r="949" spans="1:4">
      <c r="A949" t="s">
        <v>4307</v>
      </c>
      <c r="B949" t="s">
        <v>4308</v>
      </c>
      <c r="C949" t="s">
        <v>4302</v>
      </c>
      <c r="D949" s="1">
        <v>5871</v>
      </c>
    </row>
    <row r="950" spans="1:4">
      <c r="A950" t="s">
        <v>4309</v>
      </c>
      <c r="B950" t="s">
        <v>4310</v>
      </c>
      <c r="C950" t="s">
        <v>4302</v>
      </c>
      <c r="D950" s="1">
        <v>2804</v>
      </c>
    </row>
    <row r="951" spans="1:4">
      <c r="A951" t="s">
        <v>4311</v>
      </c>
      <c r="B951" t="s">
        <v>4312</v>
      </c>
      <c r="C951" t="s">
        <v>4302</v>
      </c>
      <c r="D951" s="1">
        <v>814</v>
      </c>
    </row>
    <row r="952" spans="1:4">
      <c r="A952" t="s">
        <v>4313</v>
      </c>
      <c r="B952" t="s">
        <v>4314</v>
      </c>
      <c r="C952" t="s">
        <v>4302</v>
      </c>
      <c r="D952" s="1">
        <v>639</v>
      </c>
    </row>
    <row r="953" spans="1:4">
      <c r="A953" t="s">
        <v>4315</v>
      </c>
      <c r="B953" t="s">
        <v>4316</v>
      </c>
      <c r="C953" t="s">
        <v>4317</v>
      </c>
      <c r="D953" s="1"/>
    </row>
    <row r="954" spans="1:4">
      <c r="A954" t="s">
        <v>4318</v>
      </c>
      <c r="B954" t="s">
        <v>4319</v>
      </c>
      <c r="C954" t="s">
        <v>4317</v>
      </c>
      <c r="D954" s="1"/>
    </row>
    <row r="955" spans="1:4">
      <c r="A955" t="s">
        <v>4320</v>
      </c>
      <c r="B955" t="s">
        <v>4321</v>
      </c>
      <c r="C955" t="s">
        <v>4302</v>
      </c>
      <c r="D955" s="1">
        <v>48089</v>
      </c>
    </row>
    <row r="956" spans="1:4">
      <c r="A956" t="s">
        <v>4322</v>
      </c>
      <c r="B956" t="s">
        <v>4323</v>
      </c>
      <c r="C956" t="s">
        <v>4302</v>
      </c>
      <c r="D956" s="1">
        <v>5298</v>
      </c>
    </row>
    <row r="957" spans="1:4">
      <c r="A957" t="s">
        <v>4324</v>
      </c>
      <c r="B957" t="s">
        <v>4325</v>
      </c>
      <c r="C957" t="s">
        <v>4317</v>
      </c>
      <c r="D957" s="1">
        <v>840</v>
      </c>
    </row>
    <row r="958" spans="1:4">
      <c r="A958" t="s">
        <v>4326</v>
      </c>
      <c r="B958" t="s">
        <v>4327</v>
      </c>
      <c r="C958" t="s">
        <v>4317</v>
      </c>
      <c r="D958" s="1"/>
    </row>
    <row r="959" spans="1:4">
      <c r="A959" t="s">
        <v>4328</v>
      </c>
      <c r="B959" t="s">
        <v>4329</v>
      </c>
      <c r="C959" t="s">
        <v>4302</v>
      </c>
      <c r="D959" s="1">
        <v>450</v>
      </c>
    </row>
    <row r="960" spans="1:4">
      <c r="A960" t="s">
        <v>4330</v>
      </c>
      <c r="B960" t="s">
        <v>4331</v>
      </c>
      <c r="C960" t="s">
        <v>4317</v>
      </c>
      <c r="D960" s="1">
        <v>720</v>
      </c>
    </row>
    <row r="961" spans="1:4">
      <c r="A961" t="s">
        <v>4332</v>
      </c>
      <c r="B961" t="s">
        <v>4333</v>
      </c>
      <c r="C961" t="s">
        <v>4317</v>
      </c>
      <c r="D961" s="1">
        <v>432</v>
      </c>
    </row>
    <row r="962" spans="1:4">
      <c r="A962" t="s">
        <v>4334</v>
      </c>
      <c r="B962" t="s">
        <v>4335</v>
      </c>
      <c r="C962" t="s">
        <v>4317</v>
      </c>
      <c r="D962" s="1">
        <v>100</v>
      </c>
    </row>
    <row r="963" spans="1:4">
      <c r="A963" t="s">
        <v>4336</v>
      </c>
      <c r="B963" t="s">
        <v>4337</v>
      </c>
      <c r="C963" t="s">
        <v>4302</v>
      </c>
      <c r="D963" s="1">
        <v>6341</v>
      </c>
    </row>
    <row r="964" spans="1:4">
      <c r="A964" t="s">
        <v>4338</v>
      </c>
      <c r="B964" t="s">
        <v>4339</v>
      </c>
      <c r="C964" t="s">
        <v>4302</v>
      </c>
      <c r="D964" s="1">
        <v>54188</v>
      </c>
    </row>
    <row r="965" spans="1:4">
      <c r="A965" t="s">
        <v>4340</v>
      </c>
      <c r="B965" t="s">
        <v>4341</v>
      </c>
      <c r="C965" t="s">
        <v>4302</v>
      </c>
      <c r="D965" s="1">
        <v>60921</v>
      </c>
    </row>
    <row r="966" spans="1:4">
      <c r="A966" t="s">
        <v>4342</v>
      </c>
      <c r="B966" t="s">
        <v>4343</v>
      </c>
      <c r="C966" t="s">
        <v>4302</v>
      </c>
      <c r="D966" s="1">
        <v>70123</v>
      </c>
    </row>
    <row r="967" spans="1:4">
      <c r="A967" t="s">
        <v>4344</v>
      </c>
      <c r="B967" t="s">
        <v>4345</v>
      </c>
      <c r="C967" t="s">
        <v>4302</v>
      </c>
      <c r="D967" s="1">
        <v>2454</v>
      </c>
    </row>
    <row r="968" spans="1:4">
      <c r="A968" t="s">
        <v>4346</v>
      </c>
      <c r="B968" t="s">
        <v>4347</v>
      </c>
      <c r="C968" t="s">
        <v>4302</v>
      </c>
      <c r="D968" s="1">
        <v>56</v>
      </c>
    </row>
    <row r="969" spans="1:4">
      <c r="A969" t="s">
        <v>4348</v>
      </c>
      <c r="B969" t="s">
        <v>4349</v>
      </c>
      <c r="C969" t="s">
        <v>4302</v>
      </c>
      <c r="D969" s="1">
        <v>300</v>
      </c>
    </row>
    <row r="970" spans="1:4">
      <c r="A970" t="s">
        <v>4350</v>
      </c>
      <c r="B970" t="s">
        <v>4351</v>
      </c>
      <c r="C970" t="s">
        <v>4302</v>
      </c>
      <c r="D970" s="1">
        <v>100</v>
      </c>
    </row>
    <row r="971" spans="1:4">
      <c r="A971" t="s">
        <v>4352</v>
      </c>
      <c r="B971" t="s">
        <v>4353</v>
      </c>
      <c r="C971" t="s">
        <v>4302</v>
      </c>
      <c r="D971" s="1">
        <v>420</v>
      </c>
    </row>
    <row r="972" spans="1:4">
      <c r="A972" t="s">
        <v>4354</v>
      </c>
      <c r="B972" t="s">
        <v>4083</v>
      </c>
      <c r="C972" t="s">
        <v>4084</v>
      </c>
      <c r="D972" s="1"/>
    </row>
    <row r="973" spans="1:4">
      <c r="A973" t="s">
        <v>4354</v>
      </c>
      <c r="B973" t="s">
        <v>4001</v>
      </c>
      <c r="C973" t="s">
        <v>4002</v>
      </c>
      <c r="D973" s="1"/>
    </row>
    <row r="974" spans="1:4">
      <c r="A974" t="s">
        <v>4355</v>
      </c>
      <c r="B974" t="s">
        <v>4356</v>
      </c>
      <c r="C974" t="s">
        <v>4357</v>
      </c>
      <c r="D974" s="1">
        <v>7141</v>
      </c>
    </row>
    <row r="975" spans="1:4">
      <c r="A975" t="s">
        <v>4358</v>
      </c>
      <c r="B975" t="s">
        <v>4359</v>
      </c>
      <c r="C975"/>
      <c r="D975" s="1"/>
    </row>
    <row r="976" spans="1:4">
      <c r="A976" t="s">
        <v>4360</v>
      </c>
      <c r="B976" t="s">
        <v>4361</v>
      </c>
      <c r="C976"/>
      <c r="D976" s="1"/>
    </row>
    <row r="977" spans="1:4">
      <c r="A977" t="s">
        <v>4362</v>
      </c>
      <c r="B977" t="s">
        <v>4363</v>
      </c>
      <c r="C977"/>
      <c r="D977" s="1"/>
    </row>
    <row r="978" spans="1:4">
      <c r="A978" t="s">
        <v>4364</v>
      </c>
      <c r="B978" t="s">
        <v>4365</v>
      </c>
      <c r="C978"/>
      <c r="D978" s="1"/>
    </row>
    <row r="979" spans="1:4">
      <c r="A979" t="s">
        <v>4366</v>
      </c>
      <c r="B979" t="s">
        <v>4367</v>
      </c>
      <c r="C979"/>
      <c r="D979" s="1"/>
    </row>
    <row r="980" spans="1:4">
      <c r="A980" t="s">
        <v>4368</v>
      </c>
      <c r="B980" t="s">
        <v>4369</v>
      </c>
      <c r="C980"/>
      <c r="D980" s="1"/>
    </row>
    <row r="981" spans="1:4">
      <c r="A981" t="s">
        <v>4370</v>
      </c>
      <c r="B981" t="s">
        <v>4371</v>
      </c>
      <c r="C981"/>
      <c r="D981" s="1"/>
    </row>
    <row r="982" spans="1:4">
      <c r="A982" t="s">
        <v>4372</v>
      </c>
      <c r="B982" t="s">
        <v>4373</v>
      </c>
      <c r="C982"/>
      <c r="D982" s="1"/>
    </row>
    <row r="983" spans="1:4">
      <c r="A983" t="s">
        <v>4374</v>
      </c>
      <c r="B983" t="s">
        <v>4375</v>
      </c>
      <c r="C983"/>
      <c r="D983" s="1"/>
    </row>
    <row r="984" spans="1:4">
      <c r="A984" t="s">
        <v>4376</v>
      </c>
      <c r="B984" t="s">
        <v>4377</v>
      </c>
      <c r="C984"/>
      <c r="D984" s="1"/>
    </row>
    <row r="985" spans="1:4">
      <c r="A985" t="s">
        <v>4378</v>
      </c>
      <c r="B985" t="s">
        <v>4379</v>
      </c>
      <c r="C985"/>
      <c r="D985" s="1"/>
    </row>
    <row r="986" spans="1:4">
      <c r="A986" t="s">
        <v>4380</v>
      </c>
      <c r="B986" t="s">
        <v>4381</v>
      </c>
      <c r="C986"/>
      <c r="D986" s="1"/>
    </row>
    <row r="987" spans="1:4">
      <c r="A987" t="s">
        <v>4382</v>
      </c>
      <c r="B987" t="s">
        <v>4383</v>
      </c>
      <c r="C987"/>
      <c r="D987" s="1"/>
    </row>
    <row r="988" spans="1:4">
      <c r="A988" t="s">
        <v>4384</v>
      </c>
      <c r="B988" t="s">
        <v>4385</v>
      </c>
      <c r="C988"/>
      <c r="D988" s="1"/>
    </row>
    <row r="989" spans="1:4">
      <c r="A989" t="s">
        <v>4386</v>
      </c>
      <c r="B989" t="s">
        <v>4387</v>
      </c>
      <c r="C989"/>
      <c r="D989" s="1"/>
    </row>
    <row r="990" spans="1:4">
      <c r="A990" t="s">
        <v>4388</v>
      </c>
      <c r="B990" t="s">
        <v>4389</v>
      </c>
      <c r="C990"/>
      <c r="D990" s="1"/>
    </row>
    <row r="991" spans="1:4">
      <c r="A991" t="s">
        <v>4390</v>
      </c>
      <c r="B991" t="s">
        <v>4391</v>
      </c>
      <c r="C991"/>
      <c r="D991" s="1"/>
    </row>
    <row r="992" spans="1:4">
      <c r="A992" t="s">
        <v>4392</v>
      </c>
      <c r="B992" t="s">
        <v>4393</v>
      </c>
      <c r="C992" t="s">
        <v>4394</v>
      </c>
      <c r="D992" s="1"/>
    </row>
    <row r="993" spans="1:4">
      <c r="A993" t="s">
        <v>4395</v>
      </c>
      <c r="B993" t="s">
        <v>4396</v>
      </c>
      <c r="C993" t="s">
        <v>4397</v>
      </c>
      <c r="D993" s="1"/>
    </row>
    <row r="994" spans="1:4">
      <c r="A994" t="s">
        <v>4398</v>
      </c>
      <c r="B994" t="s">
        <v>4399</v>
      </c>
      <c r="C994" t="s">
        <v>4400</v>
      </c>
      <c r="D994" s="1"/>
    </row>
    <row r="995" spans="1:4">
      <c r="A995" t="s">
        <v>4401</v>
      </c>
      <c r="B995" t="s">
        <v>4402</v>
      </c>
      <c r="C995" t="s">
        <v>4403</v>
      </c>
      <c r="D995" s="1">
        <v>0</v>
      </c>
    </row>
    <row r="996" spans="1:4">
      <c r="A996" t="s">
        <v>4404</v>
      </c>
      <c r="B996" t="s">
        <v>4405</v>
      </c>
      <c r="C996" t="s">
        <v>4406</v>
      </c>
      <c r="D996" s="1">
        <v>0</v>
      </c>
    </row>
    <row r="997" spans="1:4">
      <c r="A997" t="s">
        <v>4407</v>
      </c>
      <c r="B997" t="s">
        <v>4408</v>
      </c>
      <c r="C997" t="s">
        <v>2253</v>
      </c>
      <c r="D997" s="1">
        <v>0</v>
      </c>
    </row>
    <row r="998" spans="1:4">
      <c r="A998" t="s">
        <v>4409</v>
      </c>
      <c r="B998" t="s">
        <v>4410</v>
      </c>
      <c r="C998" t="s">
        <v>3804</v>
      </c>
      <c r="D998" s="1">
        <v>0</v>
      </c>
    </row>
    <row r="999" spans="1:4">
      <c r="A999" t="s">
        <v>4411</v>
      </c>
      <c r="B999" t="s">
        <v>4412</v>
      </c>
      <c r="C999" t="s">
        <v>3758</v>
      </c>
      <c r="D999" s="1">
        <v>0</v>
      </c>
    </row>
    <row r="1000" spans="1:4">
      <c r="A1000" t="s">
        <v>4413</v>
      </c>
      <c r="B1000" t="s">
        <v>4414</v>
      </c>
      <c r="C1000" t="s">
        <v>4415</v>
      </c>
      <c r="D1000" s="1">
        <v>0</v>
      </c>
    </row>
    <row r="1001" spans="1:4">
      <c r="A1001" t="s">
        <v>4416</v>
      </c>
      <c r="B1001" t="s">
        <v>4417</v>
      </c>
      <c r="C1001" t="s">
        <v>4418</v>
      </c>
      <c r="D1001" s="1">
        <v>0</v>
      </c>
    </row>
    <row r="1002" spans="1:4">
      <c r="A1002" t="s">
        <v>4419</v>
      </c>
      <c r="B1002" t="s">
        <v>4420</v>
      </c>
      <c r="C1002" t="s">
        <v>4421</v>
      </c>
      <c r="D1002" s="1">
        <v>0</v>
      </c>
    </row>
    <row r="1003" spans="1:4">
      <c r="A1003" t="s">
        <v>4422</v>
      </c>
      <c r="B1003" t="s">
        <v>4423</v>
      </c>
      <c r="C1003" t="s">
        <v>4251</v>
      </c>
      <c r="D1003" s="1">
        <v>0</v>
      </c>
    </row>
    <row r="1004" spans="1:4">
      <c r="A1004" t="s">
        <v>4424</v>
      </c>
      <c r="B1004" t="s">
        <v>4425</v>
      </c>
      <c r="C1004" t="s">
        <v>4251</v>
      </c>
      <c r="D1004" s="1">
        <v>0</v>
      </c>
    </row>
    <row r="1005" spans="1:4">
      <c r="A1005" t="s">
        <v>4426</v>
      </c>
      <c r="B1005" t="s">
        <v>4427</v>
      </c>
      <c r="C1005" t="s">
        <v>4257</v>
      </c>
      <c r="D1005" s="1">
        <v>0</v>
      </c>
    </row>
    <row r="1006" spans="1:4">
      <c r="A1006" t="s">
        <v>4428</v>
      </c>
      <c r="B1006" t="s">
        <v>4429</v>
      </c>
      <c r="C1006" t="s">
        <v>3804</v>
      </c>
      <c r="D1006" s="1">
        <v>0</v>
      </c>
    </row>
    <row r="1007" spans="1:4">
      <c r="A1007" t="s">
        <v>4430</v>
      </c>
      <c r="B1007" t="s">
        <v>4431</v>
      </c>
      <c r="C1007" t="s">
        <v>3804</v>
      </c>
      <c r="D1007" s="1">
        <v>0</v>
      </c>
    </row>
    <row r="1008" spans="1:4">
      <c r="A1008" t="s">
        <v>4432</v>
      </c>
      <c r="B1008" t="s">
        <v>4433</v>
      </c>
      <c r="C1008" t="s">
        <v>3758</v>
      </c>
      <c r="D1008" s="1">
        <v>0</v>
      </c>
    </row>
    <row r="1009" spans="1:4">
      <c r="A1009" t="s">
        <v>4434</v>
      </c>
      <c r="B1009" t="s">
        <v>4435</v>
      </c>
      <c r="C1009" t="s">
        <v>4400</v>
      </c>
      <c r="D1009" s="1"/>
    </row>
    <row r="1010" spans="1:4">
      <c r="A1010" t="s">
        <v>4436</v>
      </c>
      <c r="B1010" t="s">
        <v>4437</v>
      </c>
      <c r="C1010"/>
      <c r="D1010" s="1"/>
    </row>
    <row r="1011" spans="1:4">
      <c r="A1011" t="s">
        <v>4438</v>
      </c>
      <c r="B1011" t="s">
        <v>4439</v>
      </c>
      <c r="C1011" t="s">
        <v>2012</v>
      </c>
      <c r="D1011" s="1">
        <v>51468</v>
      </c>
    </row>
    <row r="1012" spans="1:4">
      <c r="A1012" t="s">
        <v>4440</v>
      </c>
      <c r="B1012" t="s">
        <v>4441</v>
      </c>
      <c r="C1012" t="s">
        <v>4442</v>
      </c>
      <c r="D1012" s="1">
        <v>47525</v>
      </c>
    </row>
    <row r="1013" spans="1:4">
      <c r="A1013" t="s">
        <v>4443</v>
      </c>
      <c r="B1013" t="s">
        <v>4444</v>
      </c>
      <c r="C1013" t="s">
        <v>4445</v>
      </c>
      <c r="D1013" s="1">
        <v>142767</v>
      </c>
    </row>
    <row r="1014" spans="1:4">
      <c r="A1014" t="s">
        <v>4446</v>
      </c>
      <c r="B1014" t="s">
        <v>4447</v>
      </c>
      <c r="C1014" t="s">
        <v>4448</v>
      </c>
      <c r="D1014" s="1">
        <v>85172</v>
      </c>
    </row>
    <row r="1015" spans="1:4">
      <c r="A1015" t="s">
        <v>4449</v>
      </c>
      <c r="B1015" t="s">
        <v>4450</v>
      </c>
      <c r="C1015" t="s">
        <v>4451</v>
      </c>
      <c r="D1015" s="1">
        <v>12393</v>
      </c>
    </row>
    <row r="1016" spans="1:4">
      <c r="A1016" t="s">
        <v>4452</v>
      </c>
      <c r="B1016" t="s">
        <v>4453</v>
      </c>
      <c r="C1016" t="s">
        <v>4454</v>
      </c>
      <c r="D1016" s="1">
        <v>82513</v>
      </c>
    </row>
    <row r="1017" spans="1:4">
      <c r="A1017" t="s">
        <v>4455</v>
      </c>
      <c r="B1017" t="s">
        <v>4456</v>
      </c>
      <c r="C1017" t="s">
        <v>4457</v>
      </c>
      <c r="D1017" s="1">
        <v>51427</v>
      </c>
    </row>
    <row r="1018" spans="1:4">
      <c r="A1018" t="s">
        <v>4458</v>
      </c>
      <c r="B1018" t="s">
        <v>4459</v>
      </c>
      <c r="C1018" t="s">
        <v>4460</v>
      </c>
      <c r="D1018" s="1">
        <v>68070</v>
      </c>
    </row>
    <row r="1019" spans="1:4">
      <c r="A1019" t="s">
        <v>4461</v>
      </c>
      <c r="B1019" t="s">
        <v>4462</v>
      </c>
      <c r="C1019" t="s">
        <v>4460</v>
      </c>
      <c r="D1019" s="1">
        <v>16889</v>
      </c>
    </row>
    <row r="1020" spans="1:4">
      <c r="A1020" t="s">
        <v>4463</v>
      </c>
      <c r="B1020" t="s">
        <v>4464</v>
      </c>
      <c r="C1020" t="s">
        <v>3758</v>
      </c>
      <c r="D1020" s="1">
        <v>73757</v>
      </c>
    </row>
    <row r="1021" spans="1:4">
      <c r="A1021" t="s">
        <v>4465</v>
      </c>
      <c r="B1021" t="s">
        <v>4466</v>
      </c>
      <c r="C1021" t="s">
        <v>4451</v>
      </c>
      <c r="D1021" s="1">
        <v>0</v>
      </c>
    </row>
    <row r="1022" spans="1:4">
      <c r="A1022" t="s">
        <v>4467</v>
      </c>
      <c r="B1022" t="s">
        <v>4468</v>
      </c>
      <c r="C1022" t="s">
        <v>4469</v>
      </c>
      <c r="D1022" s="1">
        <v>0</v>
      </c>
    </row>
    <row r="1023" spans="1:4">
      <c r="A1023" t="s">
        <v>4470</v>
      </c>
      <c r="B1023" t="s">
        <v>4471</v>
      </c>
      <c r="C1023" t="s">
        <v>4472</v>
      </c>
      <c r="D1023" s="1">
        <v>0</v>
      </c>
    </row>
    <row r="1024" spans="1:4">
      <c r="A1024" t="s">
        <v>4473</v>
      </c>
      <c r="B1024" t="s">
        <v>4474</v>
      </c>
      <c r="C1024" t="s">
        <v>2210</v>
      </c>
      <c r="D1024" s="1">
        <v>0</v>
      </c>
    </row>
    <row r="1025" spans="1:4">
      <c r="A1025" t="s">
        <v>4475</v>
      </c>
      <c r="B1025" t="s">
        <v>4476</v>
      </c>
      <c r="C1025" t="s">
        <v>4477</v>
      </c>
      <c r="D1025" s="1">
        <v>0</v>
      </c>
    </row>
    <row r="1026" spans="1:4">
      <c r="A1026" t="s">
        <v>4478</v>
      </c>
      <c r="B1026" t="s">
        <v>4479</v>
      </c>
      <c r="C1026" t="s">
        <v>2184</v>
      </c>
      <c r="D1026" s="1"/>
    </row>
    <row r="1027" spans="1:4">
      <c r="A1027" t="s">
        <v>4480</v>
      </c>
      <c r="B1027" t="s">
        <v>4481</v>
      </c>
      <c r="C1027" t="s">
        <v>2515</v>
      </c>
      <c r="D1027" s="1">
        <v>0</v>
      </c>
    </row>
    <row r="1028" spans="1:4">
      <c r="A1028" t="s">
        <v>4482</v>
      </c>
      <c r="B1028" t="s">
        <v>4483</v>
      </c>
      <c r="C1028" t="s">
        <v>2141</v>
      </c>
      <c r="D1028" s="1"/>
    </row>
    <row r="1029" spans="1:4">
      <c r="A1029" t="s">
        <v>4484</v>
      </c>
      <c r="B1029" t="s">
        <v>4485</v>
      </c>
      <c r="C1029" t="s">
        <v>4486</v>
      </c>
      <c r="D1029" s="1"/>
    </row>
    <row r="1030" spans="1:4">
      <c r="A1030" t="s">
        <v>4487</v>
      </c>
      <c r="B1030" t="s">
        <v>4488</v>
      </c>
      <c r="C1030" t="s">
        <v>4489</v>
      </c>
      <c r="D1030" s="1"/>
    </row>
    <row r="1031" spans="1:4">
      <c r="A1031" t="s">
        <v>4490</v>
      </c>
      <c r="B1031" t="s">
        <v>4491</v>
      </c>
      <c r="C1031" t="s">
        <v>3848</v>
      </c>
      <c r="D1031" s="1"/>
    </row>
    <row r="1032" spans="1:4">
      <c r="A1032" t="s">
        <v>4492</v>
      </c>
      <c r="B1032" t="s">
        <v>4493</v>
      </c>
      <c r="C1032" t="s">
        <v>4494</v>
      </c>
      <c r="D1032" s="1"/>
    </row>
    <row r="1033" spans="1:4">
      <c r="A1033" t="s">
        <v>4495</v>
      </c>
      <c r="B1033" t="s">
        <v>4496</v>
      </c>
      <c r="C1033" t="s">
        <v>3851</v>
      </c>
      <c r="D1033" s="1"/>
    </row>
    <row r="1034" spans="1:4">
      <c r="A1034" t="s">
        <v>4497</v>
      </c>
      <c r="B1034" t="s">
        <v>4498</v>
      </c>
      <c r="C1034" t="s">
        <v>4499</v>
      </c>
      <c r="D1034" s="1"/>
    </row>
    <row r="1035" spans="1:4">
      <c r="A1035" t="s">
        <v>4500</v>
      </c>
      <c r="B1035" t="s">
        <v>4501</v>
      </c>
      <c r="C1035" t="s">
        <v>2049</v>
      </c>
      <c r="D1035" s="1"/>
    </row>
    <row r="1036" spans="1:4">
      <c r="A1036" t="s">
        <v>4502</v>
      </c>
      <c r="B1036" t="s">
        <v>4503</v>
      </c>
      <c r="C1036"/>
      <c r="D1036" s="1"/>
    </row>
    <row r="1037" spans="1:4">
      <c r="A1037" t="s">
        <v>4504</v>
      </c>
      <c r="B1037" t="s">
        <v>4504</v>
      </c>
      <c r="C1037" t="s">
        <v>3591</v>
      </c>
      <c r="D1037" s="1"/>
    </row>
    <row r="1038" spans="1:4">
      <c r="A1038" t="s">
        <v>4505</v>
      </c>
      <c r="B1038" t="s">
        <v>4506</v>
      </c>
      <c r="C1038"/>
      <c r="D1038" s="1"/>
    </row>
    <row r="1039" spans="1:4">
      <c r="A1039" t="s">
        <v>4507</v>
      </c>
      <c r="B1039" t="s">
        <v>4506</v>
      </c>
      <c r="C1039"/>
      <c r="D1039" s="1"/>
    </row>
    <row r="1040" spans="1:4">
      <c r="A1040" t="s">
        <v>4508</v>
      </c>
      <c r="B1040" t="s">
        <v>4508</v>
      </c>
      <c r="C1040"/>
      <c r="D1040" s="1"/>
    </row>
    <row r="1041" spans="1:4">
      <c r="A1041" t="s">
        <v>4509</v>
      </c>
      <c r="B1041" t="s">
        <v>4510</v>
      </c>
      <c r="C1041"/>
      <c r="D1041" s="1"/>
    </row>
    <row r="1042" spans="1:4">
      <c r="A1042" t="s">
        <v>4511</v>
      </c>
      <c r="B1042" t="s">
        <v>4510</v>
      </c>
      <c r="C1042"/>
      <c r="D1042" s="1"/>
    </row>
    <row r="1043" spans="1:4">
      <c r="A1043" t="s">
        <v>4512</v>
      </c>
      <c r="B1043" t="s">
        <v>4510</v>
      </c>
      <c r="C1043"/>
      <c r="D1043" s="1"/>
    </row>
    <row r="1044" spans="1:4">
      <c r="A1044" t="s">
        <v>4513</v>
      </c>
      <c r="B1044" t="s">
        <v>4510</v>
      </c>
      <c r="C1044"/>
      <c r="D1044" s="1"/>
    </row>
    <row r="1045" spans="1:4">
      <c r="A1045" t="s">
        <v>4514</v>
      </c>
      <c r="B1045" t="s">
        <v>4510</v>
      </c>
      <c r="C1045"/>
      <c r="D1045" s="1"/>
    </row>
    <row r="1046" spans="1:4">
      <c r="A1046" t="s">
        <v>4515</v>
      </c>
      <c r="B1046" t="s">
        <v>4510</v>
      </c>
      <c r="C1046"/>
      <c r="D1046" s="1"/>
    </row>
    <row r="1047" spans="1:4">
      <c r="A1047" t="s">
        <v>4516</v>
      </c>
      <c r="B1047" t="s">
        <v>4510</v>
      </c>
      <c r="C1047"/>
      <c r="D1047" s="1"/>
    </row>
    <row r="1048" spans="1:4">
      <c r="A1048" t="s">
        <v>4517</v>
      </c>
      <c r="B1048" t="s">
        <v>4510</v>
      </c>
      <c r="C1048"/>
      <c r="D1048" s="1"/>
    </row>
    <row r="1049" spans="1:4">
      <c r="A1049" t="s">
        <v>4518</v>
      </c>
      <c r="B1049" t="s">
        <v>4510</v>
      </c>
      <c r="C1049"/>
      <c r="D1049" s="1"/>
    </row>
    <row r="1050" spans="1:4">
      <c r="A1050" t="s">
        <v>4519</v>
      </c>
      <c r="B1050" t="s">
        <v>4510</v>
      </c>
      <c r="C1050"/>
      <c r="D1050" s="1"/>
    </row>
    <row r="1051" spans="1:4">
      <c r="A1051" t="s">
        <v>4520</v>
      </c>
      <c r="B1051" t="s">
        <v>4510</v>
      </c>
      <c r="C1051"/>
      <c r="D1051" s="1"/>
    </row>
    <row r="1052" spans="1:4">
      <c r="A1052" t="s">
        <v>4521</v>
      </c>
      <c r="B1052" t="s">
        <v>4510</v>
      </c>
      <c r="C1052"/>
      <c r="D1052" s="1"/>
    </row>
    <row r="1053" spans="1:4">
      <c r="A1053" t="s">
        <v>4522</v>
      </c>
      <c r="B1053" t="s">
        <v>4510</v>
      </c>
      <c r="C1053"/>
      <c r="D1053" s="1"/>
    </row>
    <row r="1054" spans="1:4">
      <c r="A1054" t="s">
        <v>4523</v>
      </c>
      <c r="B1054" t="s">
        <v>4510</v>
      </c>
      <c r="C1054"/>
      <c r="D1054" s="1"/>
    </row>
    <row r="1055" spans="1:4">
      <c r="A1055" t="s">
        <v>4524</v>
      </c>
      <c r="B1055" t="s">
        <v>4510</v>
      </c>
      <c r="C1055"/>
      <c r="D1055" s="1"/>
    </row>
    <row r="1056" spans="1:4">
      <c r="A1056" t="s">
        <v>4525</v>
      </c>
      <c r="B1056" t="s">
        <v>4526</v>
      </c>
      <c r="C1056"/>
      <c r="D1056" s="1"/>
    </row>
    <row r="1057" spans="1:4">
      <c r="A1057" t="s">
        <v>4527</v>
      </c>
      <c r="B1057" t="s">
        <v>4528</v>
      </c>
      <c r="C1057" t="s">
        <v>4103</v>
      </c>
      <c r="D1057" s="1">
        <v>2400</v>
      </c>
    </row>
    <row r="1058" spans="1:4">
      <c r="A1058" t="s">
        <v>4529</v>
      </c>
      <c r="B1058" t="s">
        <v>4530</v>
      </c>
      <c r="C1058" t="s">
        <v>4077</v>
      </c>
      <c r="D1058" s="1"/>
    </row>
    <row r="1059" spans="1:4">
      <c r="A1059" t="s">
        <v>4531</v>
      </c>
      <c r="B1059" t="s">
        <v>4532</v>
      </c>
      <c r="C1059" t="s">
        <v>4533</v>
      </c>
      <c r="D1059" s="1"/>
    </row>
    <row r="1060" spans="1:4">
      <c r="A1060" t="s">
        <v>4534</v>
      </c>
      <c r="B1060" t="s">
        <v>4535</v>
      </c>
      <c r="C1060" t="s">
        <v>4536</v>
      </c>
      <c r="D1060" s="1"/>
    </row>
    <row r="1061" spans="1:4">
      <c r="A1061" t="s">
        <v>4537</v>
      </c>
      <c r="B1061" t="s">
        <v>4537</v>
      </c>
      <c r="C1061"/>
      <c r="D1061" s="1"/>
    </row>
    <row r="1062" spans="1:4">
      <c r="A1062" t="s">
        <v>4538</v>
      </c>
      <c r="B1062" t="s">
        <v>4538</v>
      </c>
      <c r="C1062"/>
      <c r="D1062" s="1"/>
    </row>
    <row r="1063" spans="1:4">
      <c r="A1063" t="s">
        <v>4539</v>
      </c>
      <c r="B1063" t="s">
        <v>4540</v>
      </c>
      <c r="C1063"/>
      <c r="D1063" s="1"/>
    </row>
    <row r="1064" spans="1:4">
      <c r="A1064" t="s">
        <v>4541</v>
      </c>
      <c r="B1064" t="s">
        <v>4542</v>
      </c>
      <c r="C1064" t="s">
        <v>4543</v>
      </c>
      <c r="D1064" s="1"/>
    </row>
    <row r="1065" spans="1:4">
      <c r="A1065" t="s">
        <v>4544</v>
      </c>
      <c r="B1065" t="s">
        <v>4545</v>
      </c>
      <c r="C1065"/>
      <c r="D1065" s="1"/>
    </row>
    <row r="1066" spans="1:4">
      <c r="A1066" t="s">
        <v>4546</v>
      </c>
      <c r="B1066" t="s">
        <v>4547</v>
      </c>
      <c r="C1066"/>
      <c r="D1066" s="1"/>
    </row>
    <row r="1067" spans="1:4">
      <c r="A1067" t="s">
        <v>4548</v>
      </c>
      <c r="B1067" t="s">
        <v>4549</v>
      </c>
      <c r="C1067"/>
      <c r="D1067" s="1"/>
    </row>
    <row r="1068" spans="1:4">
      <c r="A1068" t="s">
        <v>4550</v>
      </c>
      <c r="B1068" t="s">
        <v>4551</v>
      </c>
      <c r="C1068"/>
      <c r="D1068" s="1"/>
    </row>
    <row r="1069" spans="1:4">
      <c r="A1069" t="s">
        <v>4552</v>
      </c>
      <c r="B1069" t="s">
        <v>4553</v>
      </c>
      <c r="C1069"/>
      <c r="D1069" s="1"/>
    </row>
    <row r="1070" spans="1:4">
      <c r="A1070" t="s">
        <v>4554</v>
      </c>
      <c r="B1070" t="s">
        <v>4555</v>
      </c>
      <c r="C1070"/>
      <c r="D1070" s="1"/>
    </row>
    <row r="1071" spans="1:4">
      <c r="A1071" t="s">
        <v>4556</v>
      </c>
      <c r="B1071" t="s">
        <v>4557</v>
      </c>
      <c r="C1071"/>
      <c r="D1071" s="1"/>
    </row>
    <row r="1072" spans="1:4">
      <c r="A1072" t="s">
        <v>4558</v>
      </c>
      <c r="B1072" t="s">
        <v>4559</v>
      </c>
      <c r="C1072"/>
      <c r="D1072" s="1"/>
    </row>
    <row r="1073" spans="1:4">
      <c r="A1073" t="s">
        <v>4560</v>
      </c>
      <c r="B1073" t="s">
        <v>4561</v>
      </c>
      <c r="C1073"/>
      <c r="D1073" s="1"/>
    </row>
    <row r="1074" spans="1:4">
      <c r="A1074" t="s">
        <v>4562</v>
      </c>
      <c r="B1074" t="s">
        <v>4563</v>
      </c>
      <c r="C1074"/>
      <c r="D1074" s="1"/>
    </row>
    <row r="1075" spans="1:4">
      <c r="A1075" t="s">
        <v>4564</v>
      </c>
      <c r="B1075" t="s">
        <v>4565</v>
      </c>
      <c r="C1075"/>
      <c r="D1075" s="1"/>
    </row>
    <row r="1076" spans="1:4">
      <c r="A1076" t="s">
        <v>4566</v>
      </c>
      <c r="B1076" t="s">
        <v>4567</v>
      </c>
      <c r="C1076"/>
      <c r="D1076" s="1"/>
    </row>
    <row r="1077" spans="1:4">
      <c r="A1077" t="s">
        <v>4568</v>
      </c>
      <c r="B1077" t="s">
        <v>4569</v>
      </c>
      <c r="C1077"/>
      <c r="D1077" s="1"/>
    </row>
    <row r="1078" spans="1:4">
      <c r="A1078" t="s">
        <v>4570</v>
      </c>
      <c r="B1078" t="s">
        <v>4571</v>
      </c>
      <c r="C1078" t="s">
        <v>4572</v>
      </c>
      <c r="D1078" s="1"/>
    </row>
    <row r="1079" spans="1:4">
      <c r="A1079" t="s">
        <v>4573</v>
      </c>
      <c r="B1079" t="s">
        <v>4574</v>
      </c>
      <c r="C1079" t="s">
        <v>4575</v>
      </c>
      <c r="D1079" s="1"/>
    </row>
    <row r="1080" spans="1:4">
      <c r="A1080" t="s">
        <v>4576</v>
      </c>
      <c r="B1080" t="s">
        <v>4577</v>
      </c>
      <c r="C1080" t="s">
        <v>4578</v>
      </c>
      <c r="D1080" s="1"/>
    </row>
    <row r="1081" spans="1:4">
      <c r="A1081" t="s">
        <v>4579</v>
      </c>
      <c r="B1081" t="s">
        <v>4580</v>
      </c>
      <c r="C1081" t="s">
        <v>4575</v>
      </c>
      <c r="D1081" s="1">
        <v>8027</v>
      </c>
    </row>
    <row r="1082" spans="1:4">
      <c r="A1082" t="s">
        <v>4581</v>
      </c>
      <c r="B1082" t="s">
        <v>4582</v>
      </c>
      <c r="C1082" t="s">
        <v>4583</v>
      </c>
      <c r="D1082" s="1"/>
    </row>
    <row r="1083" spans="1:4">
      <c r="A1083" t="s">
        <v>4584</v>
      </c>
      <c r="B1083" t="s">
        <v>4585</v>
      </c>
      <c r="C1083" t="s">
        <v>2842</v>
      </c>
      <c r="D1083" s="1"/>
    </row>
    <row r="1084" spans="1:4">
      <c r="A1084" t="s">
        <v>4586</v>
      </c>
      <c r="B1084" t="s">
        <v>4587</v>
      </c>
      <c r="C1084" t="s">
        <v>4588</v>
      </c>
      <c r="D1084" s="1">
        <v>0</v>
      </c>
    </row>
    <row r="1085" spans="1:4">
      <c r="A1085" t="s">
        <v>4589</v>
      </c>
      <c r="B1085" t="s">
        <v>4590</v>
      </c>
      <c r="C1085" t="s">
        <v>4591</v>
      </c>
      <c r="D1085" s="1">
        <v>0</v>
      </c>
    </row>
    <row r="1086" spans="1:4">
      <c r="A1086" t="s">
        <v>4592</v>
      </c>
      <c r="B1086" t="s">
        <v>4593</v>
      </c>
      <c r="C1086" t="s">
        <v>4594</v>
      </c>
      <c r="D1086" s="1">
        <v>0</v>
      </c>
    </row>
    <row r="1087" spans="1:4">
      <c r="A1087" t="s">
        <v>4595</v>
      </c>
      <c r="B1087" t="s">
        <v>4596</v>
      </c>
      <c r="C1087" t="s">
        <v>4597</v>
      </c>
      <c r="D1087" s="1"/>
    </row>
    <row r="1088" spans="1:4">
      <c r="A1088" t="s">
        <v>4598</v>
      </c>
      <c r="B1088" t="s">
        <v>4599</v>
      </c>
      <c r="C1088" t="s">
        <v>4600</v>
      </c>
      <c r="D1088" s="1"/>
    </row>
    <row r="1089" spans="1:4">
      <c r="A1089" t="s">
        <v>4601</v>
      </c>
      <c r="B1089" t="s">
        <v>4602</v>
      </c>
      <c r="C1089"/>
      <c r="D1089" s="1"/>
    </row>
    <row r="1090" spans="1:4">
      <c r="A1090" t="s">
        <v>4603</v>
      </c>
      <c r="B1090" t="s">
        <v>4603</v>
      </c>
      <c r="C1090"/>
      <c r="D1090" s="1"/>
    </row>
    <row r="1091" spans="1:4">
      <c r="A1091" t="s">
        <v>4604</v>
      </c>
      <c r="B1091" t="s">
        <v>4605</v>
      </c>
      <c r="C1091" t="s">
        <v>4606</v>
      </c>
      <c r="D1091" s="1"/>
    </row>
    <row r="1092" spans="1:4">
      <c r="A1092" t="s">
        <v>4607</v>
      </c>
      <c r="B1092" t="s">
        <v>4608</v>
      </c>
      <c r="C1092" t="s">
        <v>4609</v>
      </c>
      <c r="D1092" s="1"/>
    </row>
    <row r="1093" spans="1:4">
      <c r="A1093" t="s">
        <v>4610</v>
      </c>
      <c r="B1093" t="s">
        <v>4611</v>
      </c>
      <c r="C1093" t="s">
        <v>4612</v>
      </c>
      <c r="D1093" s="1">
        <v>900</v>
      </c>
    </row>
    <row r="1094" spans="1:4">
      <c r="A1094" t="s">
        <v>4613</v>
      </c>
      <c r="B1094" t="s">
        <v>4613</v>
      </c>
      <c r="C1094"/>
      <c r="D1094" s="1"/>
    </row>
    <row r="1095" spans="1:4">
      <c r="A1095" t="s">
        <v>4614</v>
      </c>
      <c r="B1095" t="s">
        <v>4615</v>
      </c>
      <c r="C1095"/>
      <c r="D1095" s="1"/>
    </row>
    <row r="1096" spans="1:4">
      <c r="A1096" t="s">
        <v>4616</v>
      </c>
      <c r="B1096" t="s">
        <v>4616</v>
      </c>
      <c r="C1096"/>
      <c r="D1096" s="1"/>
    </row>
    <row r="1097" spans="1:4">
      <c r="A1097" t="s">
        <v>4617</v>
      </c>
      <c r="B1097" t="s">
        <v>4618</v>
      </c>
      <c r="C1097" t="s">
        <v>4619</v>
      </c>
      <c r="D1097" s="1"/>
    </row>
    <row r="1098" spans="1:4">
      <c r="A1098" t="s">
        <v>4620</v>
      </c>
      <c r="B1098" t="s">
        <v>4621</v>
      </c>
      <c r="C1098"/>
      <c r="D1098" s="1"/>
    </row>
    <row r="1099" spans="1:4">
      <c r="A1099" t="s">
        <v>4622</v>
      </c>
      <c r="B1099" t="s">
        <v>4623</v>
      </c>
      <c r="C1099" t="s">
        <v>4624</v>
      </c>
      <c r="D1099" s="1"/>
    </row>
    <row r="1100" spans="1:4">
      <c r="A1100" t="s">
        <v>4625</v>
      </c>
      <c r="B1100" t="s">
        <v>4626</v>
      </c>
      <c r="C1100" t="s">
        <v>4626</v>
      </c>
      <c r="D1100" s="1"/>
    </row>
    <row r="1101" spans="1:4">
      <c r="A1101" t="s">
        <v>4627</v>
      </c>
      <c r="B1101" t="s">
        <v>2443</v>
      </c>
      <c r="C1101" t="s">
        <v>4628</v>
      </c>
      <c r="D1101" s="1"/>
    </row>
    <row r="1102" spans="1:4">
      <c r="A1102" t="s">
        <v>4629</v>
      </c>
      <c r="B1102" t="s">
        <v>2443</v>
      </c>
      <c r="C1102" t="s">
        <v>4630</v>
      </c>
      <c r="D1102" s="1"/>
    </row>
    <row r="1103" spans="1:4">
      <c r="A1103" t="s">
        <v>4631</v>
      </c>
      <c r="B1103" t="s">
        <v>2443</v>
      </c>
      <c r="C1103" t="s">
        <v>4632</v>
      </c>
      <c r="D1103" s="1"/>
    </row>
    <row r="1104" spans="1:4">
      <c r="A1104" t="s">
        <v>4633</v>
      </c>
      <c r="B1104" t="s">
        <v>4634</v>
      </c>
      <c r="C1104" t="s">
        <v>4635</v>
      </c>
      <c r="D1104" s="1"/>
    </row>
    <row r="1105" spans="1:4">
      <c r="A1105" t="s">
        <v>4636</v>
      </c>
      <c r="B1105" t="s">
        <v>4637</v>
      </c>
      <c r="C1105" t="s">
        <v>4638</v>
      </c>
      <c r="D1105" s="1"/>
    </row>
    <row r="1106" spans="1:4">
      <c r="A1106" t="s">
        <v>4639</v>
      </c>
      <c r="B1106" t="s">
        <v>4640</v>
      </c>
      <c r="C1106" t="s">
        <v>4641</v>
      </c>
      <c r="D1106" s="1"/>
    </row>
    <row r="1107" spans="1:4">
      <c r="A1107" t="s">
        <v>4642</v>
      </c>
      <c r="B1107" t="s">
        <v>4643</v>
      </c>
      <c r="C1107" t="s">
        <v>4644</v>
      </c>
      <c r="D1107" s="1"/>
    </row>
    <row r="1108" spans="1:4">
      <c r="A1108" t="s">
        <v>4645</v>
      </c>
      <c r="B1108" t="s">
        <v>4646</v>
      </c>
      <c r="C1108" t="s">
        <v>4647</v>
      </c>
      <c r="D1108" s="1"/>
    </row>
    <row r="1109" spans="1:4">
      <c r="A1109" t="s">
        <v>4648</v>
      </c>
      <c r="B1109" t="s">
        <v>4649</v>
      </c>
      <c r="C1109" t="s">
        <v>4649</v>
      </c>
      <c r="D1109" s="1"/>
    </row>
    <row r="1110" spans="1:4">
      <c r="A1110" t="s">
        <v>4650</v>
      </c>
      <c r="B1110" t="s">
        <v>4651</v>
      </c>
      <c r="C1110" t="s">
        <v>4651</v>
      </c>
      <c r="D1110" s="1"/>
    </row>
    <row r="1111" spans="1:4">
      <c r="A1111" t="s">
        <v>4652</v>
      </c>
      <c r="B1111" t="s">
        <v>4653</v>
      </c>
      <c r="C1111" t="s">
        <v>4653</v>
      </c>
      <c r="D1111" s="1"/>
    </row>
    <row r="1112" spans="1:4">
      <c r="A1112" t="s">
        <v>4654</v>
      </c>
      <c r="B1112" t="s">
        <v>4655</v>
      </c>
      <c r="C1112" t="s">
        <v>4655</v>
      </c>
      <c r="D1112" s="1"/>
    </row>
    <row r="1113" spans="1:4">
      <c r="A1113" t="s">
        <v>4656</v>
      </c>
      <c r="B1113" t="s">
        <v>4657</v>
      </c>
      <c r="C1113" t="s">
        <v>4657</v>
      </c>
      <c r="D1113" s="1"/>
    </row>
    <row r="1114" spans="1:4">
      <c r="A1114" t="s">
        <v>4658</v>
      </c>
      <c r="B1114" t="s">
        <v>4659</v>
      </c>
      <c r="C1114" t="s">
        <v>4659</v>
      </c>
      <c r="D1114" s="1"/>
    </row>
    <row r="1115" spans="1:4">
      <c r="A1115" t="s">
        <v>4660</v>
      </c>
      <c r="B1115" t="s">
        <v>4661</v>
      </c>
      <c r="C1115" t="s">
        <v>4661</v>
      </c>
      <c r="D1115" s="1"/>
    </row>
    <row r="1116" spans="1:4">
      <c r="A1116" t="s">
        <v>4662</v>
      </c>
      <c r="B1116" t="s">
        <v>4663</v>
      </c>
      <c r="C1116" t="s">
        <v>4664</v>
      </c>
      <c r="D1116" s="1"/>
    </row>
    <row r="1117" spans="1:4">
      <c r="A1117" t="s">
        <v>4665</v>
      </c>
      <c r="B1117" t="s">
        <v>4666</v>
      </c>
      <c r="C1117" t="s">
        <v>4666</v>
      </c>
      <c r="D1117" s="1"/>
    </row>
    <row r="1118" spans="1:4">
      <c r="A1118" t="s">
        <v>4667</v>
      </c>
      <c r="B1118" t="s">
        <v>4643</v>
      </c>
      <c r="C1118" t="s">
        <v>4668</v>
      </c>
      <c r="D1118" s="1"/>
    </row>
    <row r="1119" spans="1:4">
      <c r="A1119" t="s">
        <v>4669</v>
      </c>
      <c r="B1119" t="s">
        <v>4670</v>
      </c>
      <c r="C1119" t="s">
        <v>4671</v>
      </c>
      <c r="D1119" s="1"/>
    </row>
    <row r="1120" spans="1:4">
      <c r="A1120" t="s">
        <v>4672</v>
      </c>
      <c r="B1120" t="s">
        <v>4673</v>
      </c>
      <c r="C1120" t="s">
        <v>4674</v>
      </c>
      <c r="D1120" s="1"/>
    </row>
    <row r="1121" spans="1:4">
      <c r="A1121" t="s">
        <v>4675</v>
      </c>
      <c r="B1121" t="s">
        <v>4676</v>
      </c>
      <c r="C1121" t="s">
        <v>4676</v>
      </c>
      <c r="D1121" s="1"/>
    </row>
    <row r="1122" spans="1:4">
      <c r="A1122" t="s">
        <v>4677</v>
      </c>
      <c r="B1122" t="s">
        <v>4678</v>
      </c>
      <c r="C1122" t="s">
        <v>4678</v>
      </c>
      <c r="D1122" s="1"/>
    </row>
    <row r="1123" spans="1:4">
      <c r="A1123" t="s">
        <v>4679</v>
      </c>
      <c r="B1123" t="s">
        <v>4680</v>
      </c>
      <c r="C1123" t="s">
        <v>4681</v>
      </c>
      <c r="D1123" s="1"/>
    </row>
    <row r="1124" spans="1:4">
      <c r="A1124" t="s">
        <v>4682</v>
      </c>
      <c r="B1124" t="s">
        <v>4683</v>
      </c>
      <c r="C1124" t="s">
        <v>4684</v>
      </c>
      <c r="D1124" s="1"/>
    </row>
    <row r="1125" spans="1:4">
      <c r="A1125" t="s">
        <v>4685</v>
      </c>
      <c r="B1125" t="s">
        <v>4686</v>
      </c>
      <c r="C1125" t="s">
        <v>4687</v>
      </c>
      <c r="D1125" s="1"/>
    </row>
    <row r="1126" spans="1:4">
      <c r="A1126" t="s">
        <v>4688</v>
      </c>
      <c r="B1126" t="s">
        <v>4643</v>
      </c>
      <c r="C1126" t="s">
        <v>4689</v>
      </c>
      <c r="D1126" s="1"/>
    </row>
    <row r="1127" spans="1:4">
      <c r="A1127" t="s">
        <v>4690</v>
      </c>
      <c r="B1127" t="s">
        <v>4691</v>
      </c>
      <c r="C1127" t="s">
        <v>4691</v>
      </c>
      <c r="D1127" s="1"/>
    </row>
    <row r="1128" spans="1:4">
      <c r="A1128" t="s">
        <v>4692</v>
      </c>
      <c r="B1128" t="s">
        <v>4693</v>
      </c>
      <c r="C1128" t="s">
        <v>4693</v>
      </c>
      <c r="D1128" s="1"/>
    </row>
    <row r="1129" spans="1:4">
      <c r="A1129" t="s">
        <v>4694</v>
      </c>
      <c r="B1129" t="s">
        <v>4695</v>
      </c>
      <c r="C1129" t="s">
        <v>4695</v>
      </c>
      <c r="D1129" s="1"/>
    </row>
    <row r="1130" spans="1:4">
      <c r="A1130" t="s">
        <v>4696</v>
      </c>
      <c r="B1130" t="s">
        <v>4697</v>
      </c>
      <c r="C1130" t="s">
        <v>4698</v>
      </c>
      <c r="D1130" s="1"/>
    </row>
    <row r="1131" spans="1:4">
      <c r="A1131" t="s">
        <v>4699</v>
      </c>
      <c r="B1131" t="s">
        <v>4700</v>
      </c>
      <c r="C1131" t="s">
        <v>4700</v>
      </c>
      <c r="D1131" s="1"/>
    </row>
    <row r="1132" spans="1:4">
      <c r="A1132" t="s">
        <v>4701</v>
      </c>
      <c r="B1132" t="s">
        <v>4702</v>
      </c>
      <c r="C1132" t="s">
        <v>4702</v>
      </c>
      <c r="D1132" s="1"/>
    </row>
    <row r="1133" spans="1:4">
      <c r="A1133" t="s">
        <v>4703</v>
      </c>
      <c r="B1133" t="s">
        <v>4704</v>
      </c>
      <c r="C1133" t="s">
        <v>4704</v>
      </c>
      <c r="D1133" s="1"/>
    </row>
    <row r="1134" spans="1:4">
      <c r="A1134" t="s">
        <v>4705</v>
      </c>
      <c r="B1134" t="s">
        <v>4706</v>
      </c>
      <c r="C1134" t="s">
        <v>4706</v>
      </c>
      <c r="D1134" s="1"/>
    </row>
    <row r="1135" spans="1:4">
      <c r="A1135" t="s">
        <v>4707</v>
      </c>
      <c r="B1135" t="s">
        <v>4708</v>
      </c>
      <c r="C1135" t="s">
        <v>4708</v>
      </c>
      <c r="D1135" s="1"/>
    </row>
    <row r="1136" spans="1:4">
      <c r="A1136" t="s">
        <v>4709</v>
      </c>
      <c r="B1136" t="s">
        <v>4710</v>
      </c>
      <c r="C1136" t="s">
        <v>4710</v>
      </c>
      <c r="D1136" s="1"/>
    </row>
    <row r="1137" spans="1:4">
      <c r="A1137" t="s">
        <v>4711</v>
      </c>
      <c r="B1137" t="s">
        <v>4712</v>
      </c>
      <c r="C1137" t="s">
        <v>4712</v>
      </c>
      <c r="D1137" s="1"/>
    </row>
    <row r="1138" spans="1:4">
      <c r="A1138" t="s">
        <v>4713</v>
      </c>
      <c r="B1138" t="s">
        <v>3652</v>
      </c>
      <c r="C1138" t="s">
        <v>3652</v>
      </c>
      <c r="D1138" s="1"/>
    </row>
    <row r="1139" spans="1:4">
      <c r="A1139" t="s">
        <v>4714</v>
      </c>
      <c r="B1139" t="s">
        <v>2882</v>
      </c>
      <c r="C1139" t="s">
        <v>2882</v>
      </c>
      <c r="D1139" s="1"/>
    </row>
    <row r="1140" spans="1:4">
      <c r="A1140" t="s">
        <v>4715</v>
      </c>
      <c r="B1140" t="s">
        <v>4716</v>
      </c>
      <c r="C1140" t="s">
        <v>4717</v>
      </c>
      <c r="D1140" s="1"/>
    </row>
    <row r="1141" spans="1:4">
      <c r="A1141" t="s">
        <v>4718</v>
      </c>
      <c r="B1141" t="s">
        <v>4719</v>
      </c>
      <c r="C1141" t="s">
        <v>4719</v>
      </c>
      <c r="D1141" s="1"/>
    </row>
    <row r="1142" spans="1:4">
      <c r="A1142" t="s">
        <v>4720</v>
      </c>
      <c r="B1142" t="s">
        <v>4640</v>
      </c>
      <c r="C1142" t="s">
        <v>4721</v>
      </c>
      <c r="D1142" s="1"/>
    </row>
    <row r="1143" spans="1:4">
      <c r="A1143" t="s">
        <v>4722</v>
      </c>
      <c r="B1143" t="s">
        <v>4723</v>
      </c>
      <c r="C1143" t="s">
        <v>4724</v>
      </c>
      <c r="D1143" s="1"/>
    </row>
    <row r="1144" spans="1:4">
      <c r="A1144" t="s">
        <v>4725</v>
      </c>
      <c r="B1144" t="s">
        <v>4726</v>
      </c>
      <c r="C1144" t="s">
        <v>4727</v>
      </c>
      <c r="D1144" s="1"/>
    </row>
    <row r="1145" spans="1:4">
      <c r="A1145" t="s">
        <v>4728</v>
      </c>
      <c r="B1145" t="s">
        <v>4728</v>
      </c>
      <c r="C1145" t="s">
        <v>4400</v>
      </c>
      <c r="D1145" s="1"/>
    </row>
    <row r="1146" spans="1:4">
      <c r="A1146" t="s">
        <v>4729</v>
      </c>
      <c r="B1146" t="s">
        <v>4730</v>
      </c>
      <c r="C1146" t="s">
        <v>4731</v>
      </c>
      <c r="D1146" s="1"/>
    </row>
    <row r="1147" spans="1:4">
      <c r="A1147" t="s">
        <v>4732</v>
      </c>
      <c r="B1147" t="s">
        <v>4733</v>
      </c>
      <c r="C1147" t="s">
        <v>4734</v>
      </c>
      <c r="D1147" s="1"/>
    </row>
    <row r="1148" spans="1:4">
      <c r="A1148" t="s">
        <v>4735</v>
      </c>
      <c r="B1148" t="s">
        <v>4736</v>
      </c>
      <c r="C1148" t="s">
        <v>4737</v>
      </c>
      <c r="D1148" s="1"/>
    </row>
    <row r="1149" spans="1:4">
      <c r="A1149" t="s">
        <v>4738</v>
      </c>
      <c r="B1149" t="s">
        <v>4739</v>
      </c>
      <c r="C1149" t="s">
        <v>4740</v>
      </c>
      <c r="D1149" s="1"/>
    </row>
    <row r="1150" spans="1:4">
      <c r="A1150" t="s">
        <v>4741</v>
      </c>
      <c r="B1150" t="s">
        <v>4742</v>
      </c>
      <c r="C1150"/>
      <c r="D1150" s="1"/>
    </row>
    <row r="1151" spans="1:4">
      <c r="A1151" t="s">
        <v>4743</v>
      </c>
      <c r="B1151" t="s">
        <v>4744</v>
      </c>
      <c r="C1151"/>
      <c r="D1151" s="1"/>
    </row>
    <row r="1152" spans="1:4">
      <c r="A1152" t="s">
        <v>4745</v>
      </c>
      <c r="B1152" t="s">
        <v>4746</v>
      </c>
      <c r="C1152" t="s">
        <v>2211</v>
      </c>
      <c r="D1152" s="1">
        <v>1289</v>
      </c>
    </row>
    <row r="1153" spans="1:4">
      <c r="A1153" t="s">
        <v>4747</v>
      </c>
      <c r="B1153" t="s">
        <v>4748</v>
      </c>
      <c r="C1153" t="s">
        <v>2123</v>
      </c>
      <c r="D1153" s="1">
        <v>2620</v>
      </c>
    </row>
    <row r="1154" spans="1:4">
      <c r="A1154" t="s">
        <v>4749</v>
      </c>
      <c r="B1154" t="s">
        <v>4750</v>
      </c>
      <c r="C1154" t="s">
        <v>4751</v>
      </c>
      <c r="D1154" s="1">
        <v>2118</v>
      </c>
    </row>
    <row r="1155" spans="1:4">
      <c r="A1155" t="s">
        <v>4752</v>
      </c>
      <c r="B1155" t="s">
        <v>4753</v>
      </c>
      <c r="C1155" t="s">
        <v>2086</v>
      </c>
      <c r="D1155" s="1">
        <v>1950</v>
      </c>
    </row>
    <row r="1156" spans="1:4">
      <c r="A1156" t="s">
        <v>4754</v>
      </c>
      <c r="B1156" t="s">
        <v>4755</v>
      </c>
      <c r="C1156" t="s">
        <v>2104</v>
      </c>
      <c r="D1156" s="1">
        <v>7440</v>
      </c>
    </row>
    <row r="1157" spans="1:4">
      <c r="A1157" t="s">
        <v>4756</v>
      </c>
      <c r="B1157" t="s">
        <v>4757</v>
      </c>
      <c r="C1157" t="s">
        <v>2091</v>
      </c>
      <c r="D1157" s="1">
        <v>2120</v>
      </c>
    </row>
    <row r="1158" spans="1:4">
      <c r="A1158" t="s">
        <v>4758</v>
      </c>
      <c r="B1158" t="s">
        <v>4759</v>
      </c>
      <c r="C1158" t="s">
        <v>2467</v>
      </c>
      <c r="D1158" s="1"/>
    </row>
    <row r="1159" spans="1:4">
      <c r="A1159" t="s">
        <v>4760</v>
      </c>
      <c r="B1159" t="s">
        <v>4761</v>
      </c>
      <c r="C1159" t="s">
        <v>3652</v>
      </c>
      <c r="D1159" s="1">
        <v>750</v>
      </c>
    </row>
    <row r="1160" spans="1:4">
      <c r="A1160" t="s">
        <v>4762</v>
      </c>
      <c r="B1160" t="s">
        <v>4763</v>
      </c>
      <c r="C1160" t="s">
        <v>4764</v>
      </c>
      <c r="D1160" s="1">
        <v>1000</v>
      </c>
    </row>
    <row r="1161" spans="1:4">
      <c r="A1161" t="s">
        <v>4765</v>
      </c>
      <c r="B1161" t="s">
        <v>4766</v>
      </c>
      <c r="C1161" t="s">
        <v>4767</v>
      </c>
      <c r="D1161" s="1">
        <v>501</v>
      </c>
    </row>
    <row r="1162" spans="1:4">
      <c r="A1162" t="s">
        <v>4768</v>
      </c>
      <c r="B1162" t="s">
        <v>4769</v>
      </c>
      <c r="C1162" t="s">
        <v>3185</v>
      </c>
      <c r="D1162" s="1">
        <v>3500</v>
      </c>
    </row>
    <row r="1163" spans="1:4">
      <c r="A1163" t="s">
        <v>4770</v>
      </c>
      <c r="B1163" t="s">
        <v>4771</v>
      </c>
      <c r="C1163" t="s">
        <v>3185</v>
      </c>
      <c r="D1163" s="1">
        <v>1896</v>
      </c>
    </row>
    <row r="1164" spans="1:4">
      <c r="A1164" t="s">
        <v>4772</v>
      </c>
      <c r="B1164" t="s">
        <v>4773</v>
      </c>
      <c r="C1164" t="s">
        <v>2501</v>
      </c>
      <c r="D1164" s="1">
        <v>50</v>
      </c>
    </row>
    <row r="1165" spans="1:4">
      <c r="A1165" t="s">
        <v>4774</v>
      </c>
      <c r="B1165" t="s">
        <v>4775</v>
      </c>
      <c r="C1165"/>
      <c r="D1165" s="1"/>
    </row>
    <row r="1166" spans="1:4">
      <c r="A1166" t="s">
        <v>4776</v>
      </c>
      <c r="B1166" t="s">
        <v>4777</v>
      </c>
      <c r="C1166"/>
      <c r="D1166" s="1"/>
    </row>
    <row r="1167" spans="1:4">
      <c r="A1167" t="s">
        <v>4778</v>
      </c>
      <c r="B1167" t="s">
        <v>4779</v>
      </c>
      <c r="C1167"/>
      <c r="D1167" s="1"/>
    </row>
    <row r="1168" spans="1:4">
      <c r="A1168" t="s">
        <v>4780</v>
      </c>
      <c r="B1168" t="s">
        <v>4781</v>
      </c>
      <c r="C1168"/>
      <c r="D1168" s="1"/>
    </row>
    <row r="1169" spans="1:4">
      <c r="A1169" t="s">
        <v>4782</v>
      </c>
      <c r="B1169" t="s">
        <v>4783</v>
      </c>
      <c r="C1169" t="s">
        <v>3236</v>
      </c>
      <c r="D1169" s="1"/>
    </row>
    <row r="1170" spans="1:4">
      <c r="A1170" t="s">
        <v>4784</v>
      </c>
      <c r="B1170" t="s">
        <v>4785</v>
      </c>
      <c r="C1170"/>
      <c r="D1170" s="1"/>
    </row>
    <row r="1171" spans="1:4">
      <c r="A1171" t="s">
        <v>4786</v>
      </c>
      <c r="B1171" t="s">
        <v>4787</v>
      </c>
      <c r="C1171"/>
      <c r="D1171" s="1"/>
    </row>
    <row r="1172" spans="1:4">
      <c r="A1172" t="s">
        <v>4788</v>
      </c>
      <c r="B1172" t="s">
        <v>4789</v>
      </c>
      <c r="C1172"/>
      <c r="D1172" s="1"/>
    </row>
    <row r="1173" spans="1:4">
      <c r="A1173" t="s">
        <v>4790</v>
      </c>
      <c r="B1173" t="s">
        <v>4791</v>
      </c>
      <c r="C1173"/>
      <c r="D1173" s="1"/>
    </row>
    <row r="1174" spans="1:4">
      <c r="A1174" t="s">
        <v>4792</v>
      </c>
      <c r="B1174" t="s">
        <v>4793</v>
      </c>
      <c r="C1174"/>
      <c r="D1174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5A6B884136F34189C2F7FE151F6A04" ma:contentTypeVersion="18" ma:contentTypeDescription="Create a new document." ma:contentTypeScope="" ma:versionID="d8e03f5502b17f1486b5f0c02f351557">
  <xsd:schema xmlns:xsd="http://www.w3.org/2001/XMLSchema" xmlns:xs="http://www.w3.org/2001/XMLSchema" xmlns:p="http://schemas.microsoft.com/office/2006/metadata/properties" xmlns:ns2="a3d257ce-a2c5-4021-94c7-dd75a7d5a53d" xmlns:ns3="71119e9b-c3b8-4828-ab3e-b162022fbe00" targetNamespace="http://schemas.microsoft.com/office/2006/metadata/properties" ma:root="true" ma:fieldsID="9978a661037bdfd2ef743e0d25a17368" ns2:_="" ns3:_="">
    <xsd:import namespace="a3d257ce-a2c5-4021-94c7-dd75a7d5a53d"/>
    <xsd:import namespace="71119e9b-c3b8-4828-ab3e-b162022fbe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257ce-a2c5-4021-94c7-dd75a7d5a5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9" nillable="true" ma:displayName="Sign-off status" ma:internalName="Sign_x002d_off_x0020_status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43b83bf-5a34-45d0-bf74-ccf9241540c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19e9b-c3b8-4828-ab3e-b162022fbe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d0cbcb4-44df-47ee-8cf2-53fb62d8457e}" ma:internalName="TaxCatchAll" ma:showField="CatchAllData" ma:web="71119e9b-c3b8-4828-ab3e-b162022fbe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X H n H V j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F x 5 x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e c d W K I p H u A 4 A A A A R A A A A E w A c A E Z v c m 1 1 b G F z L 1 N l Y 3 R p b 2 4 x L m 0 g o h g A K K A U A A A A A A A A A A A A A A A A A A A A A A A A A A A A K 0 5 N L s n M z 1 M I h t C G 1 g B Q S w E C L Q A U A A I A C A B c e c d W P G q C Y 6 U A A A D 2 A A A A E g A A A A A A A A A A A A A A A A A A A A A A Q 2 9 u Z m l n L 1 B h Y 2 t h Z 2 U u e G 1 s U E s B A i 0 A F A A C A A g A X H n H V g / K 6 a u k A A A A 6 Q A A A B M A A A A A A A A A A A A A A A A A 8 Q A A A F t D b 2 5 0 Z W 5 0 X 1 R 5 c G V z X S 5 4 b W x Q S w E C L Q A U A A I A C A B c e c d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O n 6 X 0 s I O x 0 C V U 7 O 0 Z A G j d g A A A A A C A A A A A A A D Z g A A w A A A A B A A A A A V z J 6 4 P 6 C 0 n r N C a W Y u y d g H A A A A A A S A A A C g A A A A E A A A A G h l E e z J X P m y R v q K e B 7 c a n 1 Q A A A A J t f S R n g r H b b y K J y n H P 9 e Y 1 W 9 d k S J i j P 5 o 6 s p L A P R E n Z s 8 d / 2 I d e c 8 b d 1 k H B H p R y C E 9 v s Z t c E Z V H X X W H 1 c S q V 2 c q r + 3 b L h g 3 M D x G 1 U K K c i s Y U A A A A 3 8 N / Q R + X S J 0 e p F 6 b Q a P B e D b C D E 0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a3d257ce-a2c5-4021-94c7-dd75a7d5a53d" xsi:nil="true"/>
    <TaxCatchAll xmlns="71119e9b-c3b8-4828-ab3e-b162022fbe00" xsi:nil="true"/>
    <lcf76f155ced4ddcb4097134ff3c332f xmlns="a3d257ce-a2c5-4021-94c7-dd75a7d5a53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DF7D08-BB9A-49AB-B7DD-0DADB0C9D683}"/>
</file>

<file path=customXml/itemProps2.xml><?xml version="1.0" encoding="utf-8"?>
<ds:datastoreItem xmlns:ds="http://schemas.openxmlformats.org/officeDocument/2006/customXml" ds:itemID="{2008171C-7C79-4F37-A27C-2D20F491D2C4}"/>
</file>

<file path=customXml/itemProps3.xml><?xml version="1.0" encoding="utf-8"?>
<ds:datastoreItem xmlns:ds="http://schemas.openxmlformats.org/officeDocument/2006/customXml" ds:itemID="{5799A1B9-99B0-48E6-8118-E6CA5B7D2D0F}"/>
</file>

<file path=customXml/itemProps4.xml><?xml version="1.0" encoding="utf-8"?>
<ds:datastoreItem xmlns:ds="http://schemas.openxmlformats.org/officeDocument/2006/customXml" ds:itemID="{61AC1D68-0FC6-4769-9796-A1EC7EB2FA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Marcela Castano</dc:creator>
  <cp:keywords/>
  <dc:description/>
  <cp:lastModifiedBy>Sri Sai Ram Kiran Muppana</cp:lastModifiedBy>
  <cp:revision/>
  <dcterms:created xsi:type="dcterms:W3CDTF">2023-05-02T15:39:54Z</dcterms:created>
  <dcterms:modified xsi:type="dcterms:W3CDTF">2025-08-08T23:11:06Z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0x010100635A6B884136F34189C2F7FE151F6A04</vt:lpwstr>
  </property>
  <property fmtid="{D5CDD505-2E9C-101B-9397-08002B2CF9AE}" pid="3" name="MediaServiceImageTags">
    <vt:lpwstr/>
  </property>
</Properties>
</file>