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p\OneDrive - University of Massachusetts\Desktop\Financial and Managerial Accounting\"/>
    </mc:Choice>
  </mc:AlternateContent>
  <xr:revisionPtr revIDLastSave="0" documentId="13_ncr:1_{AB20E168-1235-473E-B229-0673F8F745F1}" xr6:coauthVersionLast="47" xr6:coauthVersionMax="47" xr10:uidLastSave="{00000000-0000-0000-0000-000000000000}"/>
  <bookViews>
    <workbookView xWindow="-108" yWindow="-108" windowWidth="23256" windowHeight="12456" xr2:uid="{00000000-000D-0000-FFFF-FFFF00000000}"/>
  </bookViews>
  <sheets>
    <sheet name="FRP #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 i="1" l="1"/>
  <c r="C25" i="1"/>
  <c r="B25" i="1"/>
  <c r="C24" i="1"/>
  <c r="B24" i="1"/>
  <c r="C23" i="1"/>
  <c r="B23" i="1"/>
  <c r="C18" i="1"/>
  <c r="B18" i="1"/>
  <c r="H63" i="1"/>
  <c r="G63" i="1"/>
  <c r="F63" i="1"/>
  <c r="H56" i="1"/>
  <c r="G56" i="1"/>
  <c r="F56" i="1"/>
  <c r="H38" i="1"/>
  <c r="G38" i="1"/>
  <c r="F38" i="1"/>
  <c r="H32" i="1"/>
  <c r="G32" i="1"/>
  <c r="F32" i="1"/>
  <c r="G25" i="1"/>
  <c r="G21" i="1" s="1"/>
  <c r="F25" i="1"/>
  <c r="G50" i="1"/>
  <c r="F50" i="1"/>
  <c r="G24" i="1"/>
  <c r="F24" i="1"/>
  <c r="F21" i="1" s="1"/>
  <c r="G44" i="1"/>
  <c r="F44" i="1"/>
  <c r="G18" i="1"/>
  <c r="F18" i="1"/>
  <c r="G16" i="1"/>
  <c r="F16" i="1"/>
  <c r="G10" i="1"/>
  <c r="F10" i="1"/>
  <c r="D63" i="1"/>
  <c r="C63" i="1"/>
  <c r="B63" i="1"/>
  <c r="D56" i="1"/>
  <c r="C56" i="1"/>
  <c r="B56" i="1"/>
  <c r="C50" i="1"/>
  <c r="B50" i="1"/>
  <c r="C44" i="1"/>
  <c r="B44" i="1"/>
  <c r="D38" i="1"/>
  <c r="C38" i="1"/>
  <c r="B38" i="1"/>
  <c r="D32" i="1"/>
  <c r="C32" i="1"/>
  <c r="B32" i="1"/>
  <c r="C16" i="1"/>
  <c r="C10" i="1"/>
  <c r="B16" i="1"/>
  <c r="B10" i="1"/>
  <c r="B21" i="1" l="1"/>
</calcChain>
</file>

<file path=xl/sharedStrings.xml><?xml version="1.0" encoding="utf-8"?>
<sst xmlns="http://schemas.openxmlformats.org/spreadsheetml/2006/main" count="59" uniqueCount="31">
  <si>
    <t>1. Compute Return on Equity</t>
  </si>
  <si>
    <t>2. Compute Return on Assets</t>
  </si>
  <si>
    <t>Operating Expense Margin</t>
  </si>
  <si>
    <t>Profit margin</t>
  </si>
  <si>
    <t>Total liabilities-to-equity</t>
  </si>
  <si>
    <t>Times interest earned</t>
  </si>
  <si>
    <t>Total Stockholders' Equity</t>
  </si>
  <si>
    <t>Net Income</t>
  </si>
  <si>
    <t>Return of Equity</t>
  </si>
  <si>
    <t>Total Assets</t>
  </si>
  <si>
    <t>Return on Assets</t>
  </si>
  <si>
    <t xml:space="preserve">Inventory Turnover </t>
  </si>
  <si>
    <t>Accounts Payable Turnover</t>
  </si>
  <si>
    <t>Which company appears to be doing better for 2023?  Use the 2023/2022 Annual Report for both and using pages 4-13 and 4-14 (Exhibit 4.4) of Module 4, do so as follows:</t>
  </si>
  <si>
    <t>GAP</t>
  </si>
  <si>
    <t>TJX</t>
  </si>
  <si>
    <t xml:space="preserve">   3. Compute A/R Turnover </t>
  </si>
  <si>
    <t xml:space="preserve">   4. What is the Cash Conversion Cycle?</t>
  </si>
  <si>
    <t xml:space="preserve">   5. Pick two ratios from each section of Exhibit 4.4 of your Module 4 chapter, Profitability, Productivity, and Financial Leverage (there are only two here).</t>
  </si>
  <si>
    <t xml:space="preserve">   6. Using the informaiton above, write up a brief explanation on which company is doing better based on your anaylsis.</t>
  </si>
  <si>
    <t>DSO</t>
  </si>
  <si>
    <t>DIO</t>
  </si>
  <si>
    <t>DPO</t>
  </si>
  <si>
    <t>SG&amp;A expense / Sales</t>
  </si>
  <si>
    <t>Net Income / Sales</t>
  </si>
  <si>
    <t>COGS / Avg. Inventory</t>
  </si>
  <si>
    <t>COGS/ Avg. Accounts Payable</t>
  </si>
  <si>
    <t>Total Liabilities/Stockholders Equity</t>
  </si>
  <si>
    <t>Earnings before interest and taxes / Interest Expense</t>
  </si>
  <si>
    <t>The analysis of financial ratios shows that TJX is outperforming GAP Inc. TJX clearly demonstrates higher profitability with stronger Return of equity, Return of Assets and profit margin. TJX's Asset utilization is more efficient, shown by a higher inventory turnover, with a lower liabilities-to-equity ratio and a higher TIE. Additionally if we look at Cash Conversion Cycle, TJX has a shorter CCC, indicating it takes less time to convert inventory and other resources into cash from sales. This is advantageous as it implies better liquidity and efficiency. And when it comes to profit margin, TJX with 8.3% is higher than GAP which indicates that TJX retains more profit from its sales compared to GAP.</t>
  </si>
  <si>
    <t>NAME: Sai Saran Ravi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</si>
</sst>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0.000"/>
    <numFmt numFmtId="166" formatCode="#,##0.0"/>
    <numFmt numFmtId="167" formatCode="0.0"/>
  </numFmts>
  <fonts count="4" x14ac:knownFonts="1">
    <font>
      <sz val="12"/>
      <color theme="1"/>
      <name val="Times New Roman"/>
      <family val="2"/>
    </font>
    <font>
      <sz val="12"/>
      <color theme="1"/>
      <name val="Times New Roman"/>
      <family val="2"/>
    </font>
    <font>
      <b/>
      <sz val="12"/>
      <color theme="1"/>
      <name val="Times New Roman"/>
      <family val="1"/>
    </font>
    <font>
      <b/>
      <u/>
      <sz val="12"/>
      <color theme="1"/>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0" fillId="0" borderId="0" xfId="0" applyAlignment="1">
      <alignment horizontal="left" vertical="center" indent="1"/>
    </xf>
    <xf numFmtId="3" fontId="0" fillId="0" borderId="0" xfId="0" applyNumberFormat="1"/>
    <xf numFmtId="0" fontId="0" fillId="0" borderId="0" xfId="0" applyAlignment="1">
      <alignment wrapText="1"/>
    </xf>
    <xf numFmtId="0" fontId="0" fillId="0" borderId="1" xfId="0" applyBorder="1"/>
    <xf numFmtId="0" fontId="3" fillId="0" borderId="1" xfId="0" applyFont="1" applyBorder="1"/>
    <xf numFmtId="164" fontId="2" fillId="0" borderId="0" xfId="1" applyNumberFormat="1" applyFont="1"/>
    <xf numFmtId="165" fontId="2" fillId="0" borderId="0" xfId="1" applyNumberFormat="1" applyFont="1"/>
    <xf numFmtId="0" fontId="0" fillId="0" borderId="0" xfId="0" applyAlignment="1">
      <alignment horizontal="left" wrapText="1"/>
    </xf>
    <xf numFmtId="0" fontId="2" fillId="0" borderId="1" xfId="0" applyFont="1" applyBorder="1"/>
    <xf numFmtId="0" fontId="2" fillId="0" borderId="0" xfId="0" applyFont="1"/>
    <xf numFmtId="0" fontId="0" fillId="0" borderId="0" xfId="0" applyAlignment="1">
      <alignment horizontal="left" vertical="center"/>
    </xf>
    <xf numFmtId="10" fontId="0" fillId="0" borderId="0" xfId="0" applyNumberFormat="1"/>
    <xf numFmtId="164" fontId="0" fillId="0" borderId="0" xfId="0" applyNumberFormat="1"/>
    <xf numFmtId="9" fontId="0" fillId="0" borderId="0" xfId="0" applyNumberFormat="1"/>
    <xf numFmtId="44" fontId="0" fillId="0" borderId="0" xfId="0" applyNumberFormat="1"/>
    <xf numFmtId="166" fontId="0" fillId="0" borderId="0" xfId="0" applyNumberFormat="1"/>
    <xf numFmtId="4" fontId="0" fillId="0" borderId="0" xfId="0" applyNumberFormat="1"/>
    <xf numFmtId="2" fontId="0" fillId="0" borderId="0" xfId="0" applyNumberFormat="1"/>
    <xf numFmtId="167" fontId="0" fillId="0" borderId="0" xfId="0" applyNumberFormat="1"/>
    <xf numFmtId="0" fontId="2" fillId="0" borderId="0" xfId="1" applyNumberFormat="1" applyFont="1"/>
    <xf numFmtId="167" fontId="2" fillId="0" borderId="0" xfId="1" applyNumberFormat="1" applyFont="1"/>
    <xf numFmtId="0" fontId="0" fillId="0" borderId="0" xfId="0" applyAlignment="1">
      <alignment horizontal="left" vertical="top" wrapText="1"/>
    </xf>
    <xf numFmtId="0" fontId="0" fillId="0" borderId="0" xfId="0" applyAlignment="1">
      <alignment horizontal="lef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74"/>
  <sheetViews>
    <sheetView tabSelected="1" zoomScale="75" zoomScaleNormal="75" workbookViewId="0"/>
  </sheetViews>
  <sheetFormatPr defaultRowHeight="15.6" x14ac:dyDescent="0.3"/>
  <cols>
    <col min="1" max="1" width="42.19921875" customWidth="1"/>
    <col min="2" max="2" width="9.09765625" customWidth="1"/>
    <col min="4" max="4" width="12.19921875" customWidth="1"/>
    <col min="5" max="5" width="27.19921875" customWidth="1"/>
    <col min="6" max="6" width="13.296875" bestFit="1" customWidth="1"/>
    <col min="7" max="7" width="10.59765625" bestFit="1" customWidth="1"/>
    <col min="8" max="8" width="12.3984375" bestFit="1" customWidth="1"/>
  </cols>
  <sheetData>
    <row r="1" spans="1:9" x14ac:dyDescent="0.3">
      <c r="A1" s="9" t="s">
        <v>30</v>
      </c>
    </row>
    <row r="2" spans="1:9" x14ac:dyDescent="0.3">
      <c r="A2" s="10"/>
    </row>
    <row r="3" spans="1:9" ht="15.75" customHeight="1" x14ac:dyDescent="0.3">
      <c r="A3" s="23" t="s">
        <v>13</v>
      </c>
      <c r="B3" s="23"/>
      <c r="C3" s="23"/>
      <c r="D3" s="23"/>
      <c r="E3" s="23"/>
      <c r="F3" s="23"/>
      <c r="G3" s="23"/>
      <c r="H3" s="3"/>
      <c r="I3" s="3"/>
    </row>
    <row r="4" spans="1:9" x14ac:dyDescent="0.3">
      <c r="A4" s="23"/>
      <c r="B4" s="23"/>
      <c r="C4" s="23"/>
      <c r="D4" s="23"/>
      <c r="E4" s="23"/>
      <c r="F4" s="23"/>
      <c r="G4" s="23"/>
      <c r="H4" s="3"/>
      <c r="I4" s="3"/>
    </row>
    <row r="5" spans="1:9" x14ac:dyDescent="0.3">
      <c r="A5" s="8"/>
      <c r="B5" s="8"/>
      <c r="C5" s="8"/>
      <c r="D5" s="8"/>
      <c r="E5" s="8"/>
      <c r="F5" s="8"/>
      <c r="G5" s="8"/>
      <c r="H5" s="3"/>
      <c r="I5" s="3"/>
    </row>
    <row r="6" spans="1:9" x14ac:dyDescent="0.3">
      <c r="A6" s="1" t="s">
        <v>0</v>
      </c>
    </row>
    <row r="7" spans="1:9" x14ac:dyDescent="0.3">
      <c r="A7" s="4" t="s">
        <v>14</v>
      </c>
      <c r="B7" s="4">
        <v>2023</v>
      </c>
      <c r="C7" s="4">
        <v>2022</v>
      </c>
      <c r="D7" s="4">
        <v>2021</v>
      </c>
      <c r="E7" s="4" t="s">
        <v>15</v>
      </c>
      <c r="F7" s="4">
        <v>2023</v>
      </c>
      <c r="G7" s="4">
        <v>2022</v>
      </c>
      <c r="H7" s="4">
        <v>2021</v>
      </c>
    </row>
    <row r="8" spans="1:9" x14ac:dyDescent="0.3">
      <c r="A8" t="s">
        <v>7</v>
      </c>
      <c r="B8">
        <v>502</v>
      </c>
      <c r="C8">
        <v>-202</v>
      </c>
      <c r="D8">
        <v>256</v>
      </c>
      <c r="E8" t="s">
        <v>7</v>
      </c>
      <c r="F8">
        <v>4474</v>
      </c>
      <c r="G8">
        <v>3498</v>
      </c>
      <c r="H8">
        <v>3283</v>
      </c>
    </row>
    <row r="9" spans="1:9" x14ac:dyDescent="0.3">
      <c r="A9" t="s">
        <v>6</v>
      </c>
      <c r="B9" s="2">
        <v>2595</v>
      </c>
      <c r="C9" s="2">
        <v>2233</v>
      </c>
      <c r="D9">
        <v>2722</v>
      </c>
      <c r="E9" t="s">
        <v>6</v>
      </c>
      <c r="F9" s="2">
        <v>7302</v>
      </c>
      <c r="G9" s="2">
        <v>6364</v>
      </c>
      <c r="H9" s="2">
        <v>6003</v>
      </c>
    </row>
    <row r="10" spans="1:9" x14ac:dyDescent="0.3">
      <c r="A10" t="s">
        <v>8</v>
      </c>
      <c r="B10" s="6">
        <f>B8/((C9+B9)/2)</f>
        <v>0.20795360397680199</v>
      </c>
      <c r="C10" s="14">
        <f>C8/((D9+C9)/2)</f>
        <v>-8.1533804238143284E-2</v>
      </c>
      <c r="E10" t="s">
        <v>8</v>
      </c>
      <c r="F10" s="6">
        <f>F8/((G9+F9)/2)</f>
        <v>0.65476364700717105</v>
      </c>
      <c r="G10" s="14">
        <f>G8/((H9+G9)/2)</f>
        <v>0.56569903776178543</v>
      </c>
    </row>
    <row r="12" spans="1:9" x14ac:dyDescent="0.3">
      <c r="A12" s="1" t="s">
        <v>1</v>
      </c>
    </row>
    <row r="13" spans="1:9" x14ac:dyDescent="0.3">
      <c r="A13" s="4" t="s">
        <v>14</v>
      </c>
      <c r="B13" s="4">
        <v>2023</v>
      </c>
      <c r="C13" s="4">
        <v>2022</v>
      </c>
      <c r="D13" s="4">
        <v>2021</v>
      </c>
      <c r="E13" s="4" t="s">
        <v>15</v>
      </c>
      <c r="F13" s="4">
        <v>2023</v>
      </c>
      <c r="G13" s="4">
        <v>2022</v>
      </c>
      <c r="H13" s="4">
        <v>2021</v>
      </c>
    </row>
    <row r="14" spans="1:9" x14ac:dyDescent="0.3">
      <c r="A14" t="s">
        <v>7</v>
      </c>
      <c r="B14">
        <v>502</v>
      </c>
      <c r="C14">
        <v>-202</v>
      </c>
      <c r="D14">
        <v>256</v>
      </c>
      <c r="E14" t="s">
        <v>7</v>
      </c>
      <c r="F14">
        <v>4474</v>
      </c>
      <c r="G14">
        <v>3498</v>
      </c>
      <c r="H14">
        <v>3283</v>
      </c>
    </row>
    <row r="15" spans="1:9" x14ac:dyDescent="0.3">
      <c r="A15" t="s">
        <v>9</v>
      </c>
      <c r="B15" s="2">
        <v>11044</v>
      </c>
      <c r="C15" s="2">
        <v>11386</v>
      </c>
      <c r="D15">
        <v>12761</v>
      </c>
      <c r="E15" t="s">
        <v>9</v>
      </c>
      <c r="F15" s="2">
        <v>29747</v>
      </c>
      <c r="G15" s="2">
        <v>28349</v>
      </c>
      <c r="H15" s="2">
        <v>28461</v>
      </c>
    </row>
    <row r="16" spans="1:9" x14ac:dyDescent="0.3">
      <c r="A16" t="s">
        <v>10</v>
      </c>
      <c r="B16" s="6">
        <f>B14/((C15+B15)/2)</f>
        <v>4.4761480160499328E-2</v>
      </c>
      <c r="C16" s="13">
        <f>C14/((C15+B15)/2)</f>
        <v>-1.8011591618368256E-2</v>
      </c>
      <c r="E16" t="s">
        <v>10</v>
      </c>
      <c r="F16" s="6">
        <f>F14/((G15+F15)/2)</f>
        <v>0.15402093087303773</v>
      </c>
      <c r="G16" s="13">
        <f>G14/((H15+G15)/2)</f>
        <v>0.1231473332159831</v>
      </c>
    </row>
    <row r="17" spans="1:8" x14ac:dyDescent="0.3">
      <c r="B17" s="6"/>
      <c r="F17" s="6"/>
    </row>
    <row r="18" spans="1:8" x14ac:dyDescent="0.3">
      <c r="A18" s="11" t="s">
        <v>16</v>
      </c>
      <c r="B18" s="21">
        <f>14889/314.5</f>
        <v>47.341812400635931</v>
      </c>
      <c r="C18" s="19">
        <f>15616/369.5</f>
        <v>42.262516914749661</v>
      </c>
      <c r="F18" s="21">
        <f>54217/546</f>
        <v>99.298534798534803</v>
      </c>
      <c r="G18" s="18">
        <f>49936/540.5</f>
        <v>92.388529139685474</v>
      </c>
    </row>
    <row r="19" spans="1:8" x14ac:dyDescent="0.3">
      <c r="A19" s="4" t="s">
        <v>14</v>
      </c>
      <c r="B19" s="4">
        <v>2023</v>
      </c>
      <c r="C19" s="4">
        <v>2022</v>
      </c>
      <c r="D19" s="4">
        <v>2021</v>
      </c>
      <c r="E19" s="4" t="s">
        <v>15</v>
      </c>
      <c r="F19" s="4">
        <v>2023</v>
      </c>
      <c r="G19" s="4">
        <v>2022</v>
      </c>
      <c r="H19" s="4">
        <v>2021</v>
      </c>
    </row>
    <row r="20" spans="1:8" x14ac:dyDescent="0.3">
      <c r="F20" s="6"/>
    </row>
    <row r="21" spans="1:8" x14ac:dyDescent="0.3">
      <c r="A21" s="11" t="s">
        <v>17</v>
      </c>
      <c r="B21" s="21">
        <f>B23+B24-B25</f>
        <v>42.051284342846749</v>
      </c>
      <c r="C21" s="18">
        <f>C23+C24-C25</f>
        <v>46.641759318181549</v>
      </c>
      <c r="F21" s="21">
        <f>F23+F24-F25</f>
        <v>23.520860319886168</v>
      </c>
      <c r="G21" s="19">
        <f>G23+G24-G25</f>
        <v>21.730989792248749</v>
      </c>
    </row>
    <row r="22" spans="1:8" x14ac:dyDescent="0.3">
      <c r="A22" s="4" t="s">
        <v>14</v>
      </c>
      <c r="B22" s="4">
        <v>2023</v>
      </c>
      <c r="C22" s="4">
        <v>2022</v>
      </c>
      <c r="D22" s="4">
        <v>2021</v>
      </c>
      <c r="E22" s="4" t="s">
        <v>15</v>
      </c>
      <c r="F22" s="4">
        <v>2023</v>
      </c>
      <c r="G22" s="4">
        <v>2022</v>
      </c>
      <c r="H22" s="4">
        <v>2021</v>
      </c>
    </row>
    <row r="23" spans="1:8" x14ac:dyDescent="0.3">
      <c r="A23" t="s">
        <v>20</v>
      </c>
      <c r="B23" s="18">
        <f>365/B18</f>
        <v>7.7098864933843778</v>
      </c>
      <c r="C23" s="18">
        <f>365/C18</f>
        <v>8.6364946209016402</v>
      </c>
      <c r="E23" t="s">
        <v>20</v>
      </c>
      <c r="F23" s="20">
        <v>3.67</v>
      </c>
      <c r="G23" s="18">
        <v>3.95</v>
      </c>
    </row>
    <row r="24" spans="1:8" x14ac:dyDescent="0.3">
      <c r="A24" t="s">
        <v>21</v>
      </c>
      <c r="B24" s="19">
        <f>365/B44</f>
        <v>87.785824007022171</v>
      </c>
      <c r="C24" s="18">
        <f>365/C44</f>
        <v>96.205274446719315</v>
      </c>
      <c r="E24" t="s">
        <v>21</v>
      </c>
      <c r="F24" s="21">
        <f>365/F44</f>
        <v>56.667281494558772</v>
      </c>
      <c r="G24" s="19">
        <f>365/G44</f>
        <v>59.476956485656586</v>
      </c>
    </row>
    <row r="25" spans="1:8" x14ac:dyDescent="0.3">
      <c r="A25" t="s">
        <v>22</v>
      </c>
      <c r="B25" s="19">
        <f>365/B50</f>
        <v>53.444426157559796</v>
      </c>
      <c r="C25" s="19">
        <f>365/C50</f>
        <v>58.20000974943941</v>
      </c>
      <c r="E25" t="s">
        <v>22</v>
      </c>
      <c r="F25" s="21">
        <f>365/F50</f>
        <v>36.816421174672605</v>
      </c>
      <c r="G25" s="19">
        <f>365/G50</f>
        <v>41.69596669340784</v>
      </c>
    </row>
    <row r="28" spans="1:8" x14ac:dyDescent="0.3">
      <c r="A28" t="s">
        <v>18</v>
      </c>
    </row>
    <row r="30" spans="1:8" x14ac:dyDescent="0.3">
      <c r="A30" s="5" t="s">
        <v>2</v>
      </c>
      <c r="B30" s="4"/>
      <c r="C30" s="4"/>
      <c r="D30" s="4"/>
      <c r="E30" s="4"/>
      <c r="F30" s="4"/>
      <c r="G30" s="4"/>
    </row>
    <row r="31" spans="1:8" x14ac:dyDescent="0.3">
      <c r="A31" s="4" t="s">
        <v>14</v>
      </c>
      <c r="B31" s="4">
        <v>2023</v>
      </c>
      <c r="C31" s="4">
        <v>2022</v>
      </c>
      <c r="D31" s="4">
        <v>2021</v>
      </c>
      <c r="E31" s="4" t="s">
        <v>15</v>
      </c>
      <c r="F31" s="4">
        <v>2023</v>
      </c>
      <c r="G31" s="4">
        <v>2022</v>
      </c>
      <c r="H31" s="4">
        <v>2021</v>
      </c>
    </row>
    <row r="32" spans="1:8" x14ac:dyDescent="0.3">
      <c r="B32" s="14">
        <f>(5215/14889)</f>
        <v>0.35025858015984956</v>
      </c>
      <c r="C32" s="13">
        <f>5428/15616</f>
        <v>0.34759221311475408</v>
      </c>
      <c r="D32" s="14">
        <f>5827/16670</f>
        <v>0.3495500899820036</v>
      </c>
      <c r="F32" s="13">
        <f>10469/54217</f>
        <v>0.19309441688031428</v>
      </c>
      <c r="G32" s="13">
        <f>8927/49936</f>
        <v>0.17876882409484141</v>
      </c>
      <c r="H32" s="13">
        <f>9081/48550</f>
        <v>0.18704428424304839</v>
      </c>
    </row>
    <row r="33" spans="1:8" x14ac:dyDescent="0.3">
      <c r="B33" s="15"/>
      <c r="F33" s="18"/>
      <c r="G33" s="12"/>
      <c r="H33" s="12"/>
    </row>
    <row r="34" spans="1:8" x14ac:dyDescent="0.3">
      <c r="A34" t="s">
        <v>23</v>
      </c>
      <c r="B34" s="6"/>
      <c r="F34" s="6"/>
      <c r="G34" s="12"/>
      <c r="H34" s="12"/>
    </row>
    <row r="36" spans="1:8" x14ac:dyDescent="0.3">
      <c r="A36" s="5" t="s">
        <v>3</v>
      </c>
      <c r="B36" s="4"/>
      <c r="C36" s="4"/>
      <c r="D36" s="4"/>
      <c r="E36" s="4"/>
      <c r="F36" s="4"/>
    </row>
    <row r="37" spans="1:8" x14ac:dyDescent="0.3">
      <c r="A37" s="4" t="s">
        <v>14</v>
      </c>
      <c r="B37" s="4">
        <v>2023</v>
      </c>
      <c r="C37" s="4">
        <v>2022</v>
      </c>
      <c r="D37" s="4">
        <v>2021</v>
      </c>
      <c r="E37" s="4" t="s">
        <v>15</v>
      </c>
      <c r="F37" s="4">
        <v>2023</v>
      </c>
      <c r="G37" s="4">
        <v>2022</v>
      </c>
      <c r="H37" s="4">
        <v>2021</v>
      </c>
    </row>
    <row r="38" spans="1:8" x14ac:dyDescent="0.3">
      <c r="B38" s="12">
        <f>502/14889</f>
        <v>3.3716166297266439E-2</v>
      </c>
      <c r="C38" s="12">
        <f>-202/15616</f>
        <v>-1.2935450819672132E-2</v>
      </c>
      <c r="D38" s="12">
        <f>256/16670</f>
        <v>1.5356928614277145E-2</v>
      </c>
      <c r="F38" s="13">
        <f>4474/54217</f>
        <v>8.2520242728295556E-2</v>
      </c>
      <c r="G38" s="14">
        <f>3498/49936</f>
        <v>7.0049663569368786E-2</v>
      </c>
      <c r="H38" s="13">
        <f>3283/48550</f>
        <v>6.7621009268795051E-2</v>
      </c>
    </row>
    <row r="39" spans="1:8" x14ac:dyDescent="0.3">
      <c r="B39" s="12"/>
      <c r="F39" s="2"/>
    </row>
    <row r="40" spans="1:8" x14ac:dyDescent="0.3">
      <c r="A40" t="s">
        <v>24</v>
      </c>
      <c r="B40" s="6"/>
      <c r="F40" s="6"/>
    </row>
    <row r="42" spans="1:8" x14ac:dyDescent="0.3">
      <c r="A42" s="5" t="s">
        <v>11</v>
      </c>
      <c r="B42" s="4"/>
      <c r="C42" s="4"/>
      <c r="D42" s="4"/>
      <c r="E42" s="4"/>
      <c r="F42" s="4"/>
      <c r="G42" s="4"/>
    </row>
    <row r="43" spans="1:8" x14ac:dyDescent="0.3">
      <c r="A43" s="4" t="s">
        <v>14</v>
      </c>
      <c r="B43" s="4">
        <v>2023</v>
      </c>
      <c r="C43" s="4">
        <v>2022</v>
      </c>
      <c r="D43" s="4">
        <v>2021</v>
      </c>
      <c r="E43" s="4" t="s">
        <v>15</v>
      </c>
      <c r="F43" s="4">
        <v>2023</v>
      </c>
      <c r="G43" s="4">
        <v>2022</v>
      </c>
      <c r="H43" s="4">
        <v>2021</v>
      </c>
    </row>
    <row r="44" spans="1:8" x14ac:dyDescent="0.3">
      <c r="B44" s="16">
        <f>9114/2192</f>
        <v>4.1578467153284668</v>
      </c>
      <c r="C44" s="19">
        <f>10257/2703.5</f>
        <v>3.7939707786203072</v>
      </c>
      <c r="D44" s="19"/>
      <c r="F44" s="17">
        <f>37951/5892</f>
        <v>6.4411065852002718</v>
      </c>
      <c r="G44" s="18">
        <f>36149/5890.5</f>
        <v>6.1368304897716666</v>
      </c>
      <c r="H44" s="18"/>
    </row>
    <row r="45" spans="1:8" x14ac:dyDescent="0.3">
      <c r="B45" s="2"/>
      <c r="C45" s="2"/>
      <c r="F45" s="2"/>
      <c r="G45" s="2"/>
    </row>
    <row r="46" spans="1:8" x14ac:dyDescent="0.3">
      <c r="A46" t="s">
        <v>25</v>
      </c>
      <c r="B46" s="7"/>
      <c r="F46" s="7"/>
    </row>
    <row r="48" spans="1:8" x14ac:dyDescent="0.3">
      <c r="A48" s="5" t="s">
        <v>12</v>
      </c>
      <c r="B48" s="4"/>
      <c r="C48" s="4"/>
      <c r="D48" s="4"/>
      <c r="E48" s="4"/>
      <c r="F48" s="4"/>
      <c r="G48" s="4"/>
    </row>
    <row r="49" spans="1:8" x14ac:dyDescent="0.3">
      <c r="A49" s="4" t="s">
        <v>14</v>
      </c>
      <c r="B49" s="4">
        <v>2023</v>
      </c>
      <c r="C49" s="4">
        <v>2022</v>
      </c>
      <c r="D49" s="4">
        <v>2021</v>
      </c>
      <c r="E49" s="4" t="s">
        <v>15</v>
      </c>
      <c r="F49" s="4">
        <v>2023</v>
      </c>
      <c r="G49" s="4">
        <v>2022</v>
      </c>
      <c r="H49" s="4">
        <v>2021</v>
      </c>
    </row>
    <row r="50" spans="1:8" x14ac:dyDescent="0.3">
      <c r="B50" s="17">
        <f>9114/1334.5</f>
        <v>6.8295241663544397</v>
      </c>
      <c r="C50" s="19">
        <f>10257/1635.5</f>
        <v>6.2714766126566799</v>
      </c>
      <c r="D50" s="19"/>
      <c r="F50" s="16">
        <f>37951/3828</f>
        <v>9.9140543364681299</v>
      </c>
      <c r="G50" s="19">
        <f>36149/4129.5</f>
        <v>8.7538442910764012</v>
      </c>
    </row>
    <row r="51" spans="1:8" x14ac:dyDescent="0.3">
      <c r="A51" t="s">
        <v>26</v>
      </c>
      <c r="B51" s="2"/>
      <c r="C51" s="2"/>
      <c r="F51" s="2"/>
      <c r="G51" s="2"/>
    </row>
    <row r="52" spans="1:8" x14ac:dyDescent="0.3">
      <c r="B52" s="7"/>
      <c r="F52" s="7"/>
    </row>
    <row r="54" spans="1:8" x14ac:dyDescent="0.3">
      <c r="A54" s="5" t="s">
        <v>4</v>
      </c>
      <c r="B54" s="4"/>
      <c r="C54" s="4"/>
      <c r="D54" s="4"/>
      <c r="E54" s="4"/>
      <c r="F54" s="4"/>
      <c r="G54" s="4"/>
    </row>
    <row r="55" spans="1:8" x14ac:dyDescent="0.3">
      <c r="A55" s="4" t="s">
        <v>14</v>
      </c>
      <c r="B55" s="4">
        <v>2023</v>
      </c>
      <c r="C55" s="4">
        <v>2022</v>
      </c>
      <c r="D55" s="4">
        <v>2021</v>
      </c>
      <c r="E55" s="4" t="s">
        <v>15</v>
      </c>
      <c r="F55" s="4">
        <v>2023</v>
      </c>
      <c r="G55" s="4">
        <v>2022</v>
      </c>
      <c r="H55" s="4">
        <v>2021</v>
      </c>
    </row>
    <row r="56" spans="1:8" x14ac:dyDescent="0.3">
      <c r="B56" s="16">
        <f>8449/2595</f>
        <v>3.2558766859344894</v>
      </c>
      <c r="C56" s="19">
        <f>9153/2233</f>
        <v>4.0989699955217196</v>
      </c>
      <c r="D56" s="19">
        <f>10039/2722</f>
        <v>3.6880969875091845</v>
      </c>
      <c r="F56" s="19">
        <f>22445/7302</f>
        <v>3.0738153930430019</v>
      </c>
      <c r="G56" s="19">
        <f>21985/6364</f>
        <v>3.454588309239472</v>
      </c>
      <c r="H56" s="19">
        <f>22458/6003</f>
        <v>3.741129435282359</v>
      </c>
    </row>
    <row r="57" spans="1:8" x14ac:dyDescent="0.3">
      <c r="B57" s="17"/>
      <c r="F57" s="2"/>
    </row>
    <row r="58" spans="1:8" x14ac:dyDescent="0.3">
      <c r="A58" t="s">
        <v>27</v>
      </c>
      <c r="B58" s="7"/>
      <c r="F58" s="7"/>
    </row>
    <row r="61" spans="1:8" x14ac:dyDescent="0.3">
      <c r="A61" s="5" t="s">
        <v>5</v>
      </c>
      <c r="B61" s="4"/>
      <c r="C61" s="4"/>
      <c r="D61" s="4"/>
      <c r="E61" s="4"/>
      <c r="F61" s="4"/>
      <c r="G61" s="4"/>
    </row>
    <row r="62" spans="1:8" x14ac:dyDescent="0.3">
      <c r="A62" s="4" t="s">
        <v>14</v>
      </c>
      <c r="B62" s="4">
        <v>2023</v>
      </c>
      <c r="C62" s="4">
        <v>2022</v>
      </c>
      <c r="D62" s="4">
        <v>2021</v>
      </c>
      <c r="E62" s="4" t="s">
        <v>15</v>
      </c>
      <c r="F62" s="4">
        <v>2023</v>
      </c>
      <c r="G62" s="4">
        <v>2022</v>
      </c>
      <c r="H62" s="4">
        <v>2021</v>
      </c>
    </row>
    <row r="63" spans="1:8" x14ac:dyDescent="0.3">
      <c r="B63" s="19">
        <f>560/90</f>
        <v>6.2222222222222223</v>
      </c>
      <c r="C63" s="19">
        <f>-69/88</f>
        <v>-0.78409090909090906</v>
      </c>
      <c r="D63" s="19">
        <f>810/167</f>
        <v>4.8502994011976046</v>
      </c>
      <c r="F63" s="19">
        <f>6049/82</f>
        <v>73.768292682926827</v>
      </c>
      <c r="G63" s="19">
        <f>4727/91</f>
        <v>51.945054945054942</v>
      </c>
      <c r="H63" s="19">
        <f>4521/123</f>
        <v>36.756097560975611</v>
      </c>
    </row>
    <row r="64" spans="1:8" x14ac:dyDescent="0.3">
      <c r="A64" t="s">
        <v>28</v>
      </c>
    </row>
    <row r="65" spans="1:10" x14ac:dyDescent="0.3">
      <c r="B65" s="7"/>
      <c r="F65" s="7"/>
    </row>
    <row r="66" spans="1:10" ht="21" customHeight="1" x14ac:dyDescent="0.3">
      <c r="A66" t="s">
        <v>19</v>
      </c>
    </row>
    <row r="67" spans="1:10" ht="21" customHeight="1" x14ac:dyDescent="0.3">
      <c r="A67" s="22" t="s">
        <v>29</v>
      </c>
      <c r="B67" s="22"/>
      <c r="C67" s="22"/>
      <c r="D67" s="22"/>
      <c r="E67" s="22"/>
      <c r="F67" s="22"/>
      <c r="G67" s="22"/>
      <c r="H67" s="22"/>
      <c r="I67" s="22"/>
      <c r="J67" s="22"/>
    </row>
    <row r="68" spans="1:10" ht="21" customHeight="1" x14ac:dyDescent="0.3">
      <c r="A68" s="22"/>
      <c r="B68" s="22"/>
      <c r="C68" s="22"/>
      <c r="D68" s="22"/>
      <c r="E68" s="22"/>
      <c r="F68" s="22"/>
      <c r="G68" s="22"/>
      <c r="H68" s="22"/>
      <c r="I68" s="22"/>
      <c r="J68" s="22"/>
    </row>
    <row r="69" spans="1:10" ht="21" customHeight="1" x14ac:dyDescent="0.3">
      <c r="A69" s="22"/>
      <c r="B69" s="22"/>
      <c r="C69" s="22"/>
      <c r="D69" s="22"/>
      <c r="E69" s="22"/>
      <c r="F69" s="22"/>
      <c r="G69" s="22"/>
      <c r="H69" s="22"/>
      <c r="I69" s="22"/>
      <c r="J69" s="22"/>
    </row>
    <row r="70" spans="1:10" ht="21" customHeight="1" x14ac:dyDescent="0.3">
      <c r="A70" s="22"/>
      <c r="B70" s="22"/>
      <c r="C70" s="22"/>
      <c r="D70" s="22"/>
      <c r="E70" s="22"/>
      <c r="F70" s="22"/>
      <c r="G70" s="22"/>
      <c r="H70" s="22"/>
      <c r="I70" s="22"/>
      <c r="J70" s="22"/>
    </row>
    <row r="71" spans="1:10" ht="39" customHeight="1" x14ac:dyDescent="0.3">
      <c r="A71" s="22"/>
      <c r="B71" s="22"/>
      <c r="C71" s="22"/>
      <c r="D71" s="22"/>
      <c r="E71" s="22"/>
      <c r="F71" s="22"/>
      <c r="G71" s="22"/>
      <c r="H71" s="22"/>
      <c r="I71" s="22"/>
      <c r="J71" s="22"/>
    </row>
    <row r="72" spans="1:10" ht="21" customHeight="1" x14ac:dyDescent="0.3">
      <c r="A72" s="22"/>
      <c r="B72" s="22"/>
      <c r="C72" s="22"/>
      <c r="D72" s="22"/>
      <c r="E72" s="22"/>
      <c r="F72" s="22"/>
      <c r="G72" s="22"/>
      <c r="H72" s="22"/>
      <c r="I72" s="22"/>
      <c r="J72" s="22"/>
    </row>
    <row r="73" spans="1:10" ht="21" customHeight="1" x14ac:dyDescent="0.3">
      <c r="A73" s="22"/>
      <c r="B73" s="22"/>
      <c r="C73" s="22"/>
      <c r="D73" s="22"/>
      <c r="E73" s="22"/>
      <c r="F73" s="22"/>
      <c r="G73" s="22"/>
      <c r="H73" s="22"/>
      <c r="I73" s="22"/>
      <c r="J73" s="22"/>
    </row>
    <row r="74" spans="1:10" ht="20.399999999999999" customHeight="1" x14ac:dyDescent="0.3">
      <c r="A74" s="22"/>
      <c r="B74" s="22"/>
      <c r="C74" s="22"/>
      <c r="D74" s="22"/>
      <c r="E74" s="22"/>
      <c r="F74" s="22"/>
      <c r="G74" s="22"/>
      <c r="H74" s="22"/>
      <c r="I74" s="22"/>
      <c r="J74" s="22"/>
    </row>
  </sheetData>
  <mergeCells count="2">
    <mergeCell ref="A67:J74"/>
    <mergeCell ref="A3:G4"/>
  </mergeCells>
  <pageMargins left="0.7" right="0.7" top="0.75" bottom="0.75" header="0.3" footer="0.3"/>
  <pageSetup scale="67" fitToHeight="3"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FRP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Chang</dc:creator>
  <cp:lastModifiedBy>Sai Saran Ravi</cp:lastModifiedBy>
  <cp:lastPrinted>2023-09-21T18:09:41Z</cp:lastPrinted>
  <dcterms:created xsi:type="dcterms:W3CDTF">2020-10-04T04:52:45Z</dcterms:created>
  <dcterms:modified xsi:type="dcterms:W3CDTF">2024-10-30T02:36:13Z</dcterms:modified>
</cp:coreProperties>
</file>