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INIVAS RAO\Desktop\"/>
    </mc:Choice>
  </mc:AlternateContent>
  <xr:revisionPtr revIDLastSave="0" documentId="13_ncr:1_{AB4CF74A-863F-483D-8FB9-58DC6A975807}" xr6:coauthVersionLast="45" xr6:coauthVersionMax="45" xr10:uidLastSave="{00000000-0000-0000-0000-000000000000}"/>
  <bookViews>
    <workbookView xWindow="2640" yWindow="2640" windowWidth="21600" windowHeight="11385" activeTab="1" xr2:uid="{D151E07C-08EF-42C8-B541-37285A35FBB6}"/>
  </bookViews>
  <sheets>
    <sheet name="Data" sheetId="1" r:id="rId1"/>
    <sheet name="Model" sheetId="2" r:id="rId2"/>
  </sheets>
  <definedNames>
    <definedName name="solver_adj" localSheetId="1" hidden="1">Model!$M$26:$M$31,Model!$C$18:$D$22,Model!$H$18:$I$19,Model!$M$18:$N$19,Model!$C$11:$D$12,Model!$C$5:$D$6,Model!$H$5:$L$6,Model!$C$27:$C$31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Model!$M$26:$M$31</definedName>
    <definedName name="solver_lhs2" localSheetId="1" hidden="1">Model!$T$18:$T$22</definedName>
    <definedName name="solver_lhs3" localSheetId="1" hidden="1">Model!$T$23:$T$35</definedName>
    <definedName name="solver_lhs4" localSheetId="1" hidden="1">Model!$T$36:$T$45</definedName>
    <definedName name="solver_lhs5" localSheetId="1" hidden="1">Model!$T$36:$T$45</definedName>
    <definedName name="solver_lhs6" localSheetId="1" hidden="1">Model!$T$36:$T$45</definedName>
    <definedName name="solver_lhs7" localSheetId="1" hidden="1">Model!$T$36:$T$45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Model!$T$14</definedName>
    <definedName name="solver_pre" localSheetId="1" hidden="1">0.000001</definedName>
    <definedName name="solver_rbv" localSheetId="1" hidden="1">2</definedName>
    <definedName name="solver_rel1" localSheetId="1" hidden="1">5</definedName>
    <definedName name="solver_rel2" localSheetId="1" hidden="1">3</definedName>
    <definedName name="solver_rel3" localSheetId="1" hidden="1">2</definedName>
    <definedName name="solver_rel4" localSheetId="1" hidden="1">1</definedName>
    <definedName name="solver_rel5" localSheetId="1" hidden="1">1</definedName>
    <definedName name="solver_rel6" localSheetId="1" hidden="1">1</definedName>
    <definedName name="solver_rel7" localSheetId="1" hidden="1">1</definedName>
    <definedName name="solver_rhs1" localSheetId="1" hidden="1">binary</definedName>
    <definedName name="solver_rhs2" localSheetId="1" hidden="1">Model!$V$18:$V$22</definedName>
    <definedName name="solver_rhs3" localSheetId="1" hidden="1">Model!$V$23:$V$35</definedName>
    <definedName name="solver_rhs4" localSheetId="1" hidden="1">Model!$V$36:$V$45</definedName>
    <definedName name="solver_rhs5" localSheetId="1" hidden="1">Model!$V$36:$V$45</definedName>
    <definedName name="solver_rhs6" localSheetId="1" hidden="1">Model!$V$36:$V$45</definedName>
    <definedName name="solver_rhs7" localSheetId="1" hidden="1">Model!$V$36:$V$45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5" i="2" l="1"/>
  <c r="V44" i="2"/>
  <c r="V43" i="2"/>
  <c r="V42" i="2"/>
  <c r="V41" i="2"/>
  <c r="V40" i="2"/>
  <c r="V39" i="2"/>
  <c r="V38" i="2"/>
  <c r="V37" i="2"/>
  <c r="V36" i="2"/>
  <c r="V24" i="2"/>
  <c r="V25" i="2"/>
  <c r="V26" i="2"/>
  <c r="V27" i="2"/>
  <c r="V23" i="2"/>
  <c r="V19" i="2"/>
  <c r="V20" i="2"/>
  <c r="V21" i="2"/>
  <c r="V22" i="2"/>
  <c r="V18" i="2"/>
  <c r="T5" i="2"/>
  <c r="T12" i="2"/>
  <c r="T11" i="2"/>
  <c r="L7" i="2"/>
  <c r="T22" i="2" s="1"/>
  <c r="K7" i="2"/>
  <c r="T21" i="2" s="1"/>
  <c r="J7" i="2"/>
  <c r="T20" i="2" s="1"/>
  <c r="I7" i="2"/>
  <c r="T19" i="2" s="1"/>
  <c r="H7" i="2"/>
  <c r="T18" i="2" s="1"/>
  <c r="D7" i="2"/>
  <c r="C7" i="2"/>
  <c r="D13" i="2"/>
  <c r="C13" i="2"/>
  <c r="N20" i="2"/>
  <c r="T45" i="2" s="1"/>
  <c r="M20" i="2"/>
  <c r="T44" i="2" s="1"/>
  <c r="O19" i="2"/>
  <c r="T31" i="2" s="1"/>
  <c r="O18" i="2"/>
  <c r="T30" i="2" s="1"/>
  <c r="J19" i="2"/>
  <c r="T33" i="2" s="1"/>
  <c r="J18" i="2"/>
  <c r="T32" i="2" s="1"/>
  <c r="I20" i="2"/>
  <c r="T35" i="2" s="1"/>
  <c r="H20" i="2"/>
  <c r="T34" i="2" s="1"/>
  <c r="D23" i="2"/>
  <c r="V33" i="2" s="1"/>
  <c r="C23" i="2"/>
  <c r="V30" i="2" s="1"/>
  <c r="E22" i="2"/>
  <c r="T27" i="2" s="1"/>
  <c r="E21" i="2"/>
  <c r="T26" i="2" s="1"/>
  <c r="E20" i="2"/>
  <c r="T25" i="2" s="1"/>
  <c r="E19" i="2"/>
  <c r="T24" i="2" s="1"/>
  <c r="E18" i="2"/>
  <c r="T23" i="2" s="1"/>
  <c r="M6" i="2"/>
  <c r="T41" i="2" s="1"/>
  <c r="M5" i="2"/>
  <c r="T40" i="2" s="1"/>
  <c r="E12" i="2"/>
  <c r="V35" i="2" s="1"/>
  <c r="E11" i="2"/>
  <c r="V34" i="2" s="1"/>
  <c r="E6" i="2"/>
  <c r="T37" i="2" s="1"/>
  <c r="E5" i="2"/>
  <c r="T36" i="2" s="1"/>
  <c r="V28" i="2" l="1"/>
  <c r="T43" i="2"/>
  <c r="T29" i="2"/>
  <c r="V32" i="2"/>
  <c r="V29" i="2"/>
  <c r="T39" i="2"/>
  <c r="T28" i="2"/>
  <c r="T38" i="2"/>
  <c r="T42" i="2"/>
  <c r="V31" i="2"/>
  <c r="T6" i="2"/>
  <c r="T8" i="2"/>
  <c r="T10" i="2"/>
  <c r="T9" i="2"/>
  <c r="T7" i="2"/>
  <c r="T14" i="2" l="1"/>
</calcChain>
</file>

<file path=xl/sharedStrings.xml><?xml version="1.0" encoding="utf-8"?>
<sst xmlns="http://schemas.openxmlformats.org/spreadsheetml/2006/main" count="207" uniqueCount="68">
  <si>
    <t>Demand</t>
  </si>
  <si>
    <t>Return Rate</t>
  </si>
  <si>
    <t>Demand &amp; Returns</t>
  </si>
  <si>
    <t>Production and Recovery</t>
  </si>
  <si>
    <t>HPR1</t>
  </si>
  <si>
    <t>HPR2</t>
  </si>
  <si>
    <t>Prod. Cap</t>
  </si>
  <si>
    <t>Recovery Cap</t>
  </si>
  <si>
    <t>Distribution Capacity</t>
  </si>
  <si>
    <t>HDC1</t>
  </si>
  <si>
    <t>HDC2</t>
  </si>
  <si>
    <t>Forward Flow</t>
  </si>
  <si>
    <t>Reverse Flow</t>
  </si>
  <si>
    <t>Disposal Centers</t>
  </si>
  <si>
    <t>Capacity</t>
  </si>
  <si>
    <t>Avg. Disposal Rate</t>
  </si>
  <si>
    <t>Cost</t>
  </si>
  <si>
    <t>Fixed Facility Costs</t>
  </si>
  <si>
    <t>CUST1</t>
  </si>
  <si>
    <t>CUST2</t>
  </si>
  <si>
    <t>CUST3</t>
  </si>
  <si>
    <t>CUST4</t>
  </si>
  <si>
    <t>CUST5</t>
  </si>
  <si>
    <t>DISPOSAL1</t>
  </si>
  <si>
    <t>DISPOSAL2</t>
  </si>
  <si>
    <t>Production Costs</t>
  </si>
  <si>
    <t>Recovery Costs</t>
  </si>
  <si>
    <t>Collection Costs</t>
  </si>
  <si>
    <t>Distribution Costs</t>
  </si>
  <si>
    <t>Disposal Costs</t>
  </si>
  <si>
    <t>Unmet Demand Penalty</t>
  </si>
  <si>
    <t>From/To</t>
  </si>
  <si>
    <t>New Products</t>
  </si>
  <si>
    <t>Recovered Products</t>
  </si>
  <si>
    <t>FORWARD FLOW</t>
  </si>
  <si>
    <t>REVERSE FLOW</t>
  </si>
  <si>
    <t>Recoverable Products</t>
  </si>
  <si>
    <t>Scrap Products</t>
  </si>
  <si>
    <t>Used Products</t>
  </si>
  <si>
    <t>NEW AND RECOVERED PRODUCTS</t>
  </si>
  <si>
    <t>UNSATISFIED DEMAND</t>
  </si>
  <si>
    <t>Qty.</t>
  </si>
  <si>
    <t>SELECTION VARIABLE</t>
  </si>
  <si>
    <t>COSTS</t>
  </si>
  <si>
    <t>FIXED FACILITY COST</t>
  </si>
  <si>
    <t>NEW PRODUCT PRODUCTION COST</t>
  </si>
  <si>
    <t>USED PRODUCT RECOVERY COST</t>
  </si>
  <si>
    <t>COLLECTION COST AT DC</t>
  </si>
  <si>
    <t>FORWARD DISTRIBUTION COST AT DC</t>
  </si>
  <si>
    <t>DISPOSAL COST AT DISPOSAL CENTERS</t>
  </si>
  <si>
    <t>TRANSPORTATION COSTS</t>
  </si>
  <si>
    <t>UNMET DEMAND PENALTY</t>
  </si>
  <si>
    <t>TOTAL COST</t>
  </si>
  <si>
    <t>DEMAND CONSTRAINT</t>
  </si>
  <si>
    <t>PRODUCT RETURN QUANTITY</t>
  </si>
  <si>
    <t>TRANSSHIPMENT CONSTRAINTS</t>
  </si>
  <si>
    <t>POOR QUALITY CONSTRAINT</t>
  </si>
  <si>
    <t>RECOVERABLE QUALITY CONSTRAINT</t>
  </si>
  <si>
    <t>RECOVERABLE PRODUCTS INTO FWD FLOW</t>
  </si>
  <si>
    <t>PRODUCTION CAPACITY CONSTRAINT</t>
  </si>
  <si>
    <t>DISTRIBUTION CAPACITY CONSTRAINT</t>
  </si>
  <si>
    <t>RECOVERY CAPACITY CONSTRAINT</t>
  </si>
  <si>
    <t>COLLECTION CAPACITY CONSTRAINT</t>
  </si>
  <si>
    <t>DISPOSAL CAPACITY CONSTRAINT</t>
  </si>
  <si>
    <t>&gt;=</t>
  </si>
  <si>
    <t>=</t>
  </si>
  <si>
    <t>&lt;=</t>
  </si>
  <si>
    <t>CONSTRAINTS W/O UNCERTAINITY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</si>
</sst>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Alignment="1"/>
    <xf numFmtId="0" fontId="0" fillId="0" borderId="17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0" borderId="0" xfId="0" applyFont="1" applyAlignment="1"/>
    <xf numFmtId="0" fontId="0" fillId="0" borderId="29" xfId="0" applyBorder="1"/>
    <xf numFmtId="0" fontId="0" fillId="0" borderId="30" xfId="0" applyBorder="1"/>
    <xf numFmtId="9" fontId="0" fillId="0" borderId="18" xfId="0" applyNumberFormat="1" applyBorder="1"/>
    <xf numFmtId="164" fontId="0" fillId="0" borderId="6" xfId="0" applyNumberFormat="1" applyBorder="1"/>
    <xf numFmtId="164" fontId="0" fillId="0" borderId="31" xfId="0" applyNumberFormat="1" applyBorder="1"/>
    <xf numFmtId="164" fontId="0" fillId="0" borderId="25" xfId="0" applyNumberFormat="1" applyBorder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164" fontId="0" fillId="0" borderId="4" xfId="0" applyNumberFormat="1" applyBorder="1"/>
    <xf numFmtId="164" fontId="0" fillId="0" borderId="11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2" fontId="0" fillId="0" borderId="4" xfId="0" applyNumberFormat="1" applyBorder="1"/>
    <xf numFmtId="2" fontId="0" fillId="0" borderId="11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164" fontId="0" fillId="0" borderId="22" xfId="0" applyNumberForma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6" xfId="0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B4CD7-B40F-4DD9-A334-820064BC4F2B}">
  <dimension ref="C2:S48"/>
  <sheetViews>
    <sheetView showGridLines="0" workbookViewId="0">
      <selection activeCell="B16" sqref="B16"/>
    </sheetView>
  </sheetViews>
  <sheetFormatPr defaultRowHeight="15" x14ac:dyDescent="0.25"/>
  <cols>
    <col min="3" max="4" width="10.5703125" bestFit="1" customWidth="1"/>
    <col min="5" max="5" width="12.85546875" bestFit="1" customWidth="1"/>
    <col min="6" max="6" width="8.5703125" bestFit="1" customWidth="1"/>
    <col min="7" max="7" width="6.42578125" bestFit="1" customWidth="1"/>
    <col min="8" max="8" width="8.42578125" bestFit="1" customWidth="1"/>
    <col min="9" max="9" width="11.42578125" bestFit="1" customWidth="1"/>
    <col min="11" max="11" width="8.5703125" bestFit="1" customWidth="1"/>
    <col min="12" max="12" width="13.140625" bestFit="1" customWidth="1"/>
    <col min="13" max="13" width="12.85546875" bestFit="1" customWidth="1"/>
    <col min="14" max="14" width="6.42578125" bestFit="1" customWidth="1"/>
    <col min="15" max="15" width="10.5703125" bestFit="1" customWidth="1"/>
    <col min="16" max="16" width="8.5703125" bestFit="1" customWidth="1"/>
    <col min="17" max="17" width="10.5703125" bestFit="1" customWidth="1"/>
    <col min="18" max="18" width="17.42578125" bestFit="1" customWidth="1"/>
    <col min="19" max="19" width="4.5703125" bestFit="1" customWidth="1"/>
  </cols>
  <sheetData>
    <row r="2" spans="3:19" ht="15.75" thickBot="1" x14ac:dyDescent="0.3"/>
    <row r="3" spans="3:19" ht="15.75" thickBot="1" x14ac:dyDescent="0.3">
      <c r="C3" s="39" t="s">
        <v>3</v>
      </c>
      <c r="D3" s="40"/>
      <c r="E3" s="41"/>
      <c r="G3" s="39" t="s">
        <v>2</v>
      </c>
      <c r="H3" s="40"/>
      <c r="I3" s="41"/>
      <c r="K3" s="39" t="s">
        <v>8</v>
      </c>
      <c r="L3" s="40"/>
      <c r="M3" s="41"/>
      <c r="O3" s="35" t="s">
        <v>13</v>
      </c>
      <c r="P3" s="36"/>
      <c r="Q3" s="11"/>
      <c r="R3" s="12" t="s">
        <v>15</v>
      </c>
      <c r="S3" s="19">
        <v>0.2</v>
      </c>
    </row>
    <row r="4" spans="3:19" x14ac:dyDescent="0.25">
      <c r="C4" s="10"/>
      <c r="D4" s="2" t="s">
        <v>6</v>
      </c>
      <c r="E4" s="4" t="s">
        <v>7</v>
      </c>
      <c r="G4" s="3"/>
      <c r="H4" s="2" t="s">
        <v>0</v>
      </c>
      <c r="I4" s="4" t="s">
        <v>1</v>
      </c>
      <c r="K4" s="10"/>
      <c r="L4" s="2" t="s">
        <v>11</v>
      </c>
      <c r="M4" s="4" t="s">
        <v>12</v>
      </c>
      <c r="O4" s="10"/>
      <c r="P4" s="4" t="s">
        <v>14</v>
      </c>
    </row>
    <row r="5" spans="3:19" x14ac:dyDescent="0.25">
      <c r="C5" s="5" t="s">
        <v>4</v>
      </c>
      <c r="D5" s="1">
        <v>500</v>
      </c>
      <c r="E5" s="6">
        <v>120</v>
      </c>
      <c r="G5" s="5" t="s">
        <v>18</v>
      </c>
      <c r="H5" s="1">
        <v>180</v>
      </c>
      <c r="I5" s="6">
        <v>7.4999999999999997E-2</v>
      </c>
      <c r="K5" s="5" t="s">
        <v>9</v>
      </c>
      <c r="L5" s="1">
        <v>350</v>
      </c>
      <c r="M5" s="6">
        <v>175</v>
      </c>
      <c r="O5" s="5" t="s">
        <v>23</v>
      </c>
      <c r="P5" s="6">
        <v>80</v>
      </c>
    </row>
    <row r="6" spans="3:19" ht="15.75" thickBot="1" x14ac:dyDescent="0.3">
      <c r="C6" s="7" t="s">
        <v>5</v>
      </c>
      <c r="D6" s="8">
        <v>150</v>
      </c>
      <c r="E6" s="9">
        <v>200</v>
      </c>
      <c r="G6" s="5" t="s">
        <v>19</v>
      </c>
      <c r="H6" s="1">
        <v>190</v>
      </c>
      <c r="I6" s="6">
        <v>0.15</v>
      </c>
      <c r="K6" s="7" t="s">
        <v>10</v>
      </c>
      <c r="L6" s="8">
        <v>250</v>
      </c>
      <c r="M6" s="9">
        <v>125</v>
      </c>
      <c r="O6" s="7" t="s">
        <v>24</v>
      </c>
      <c r="P6" s="9">
        <v>120</v>
      </c>
    </row>
    <row r="7" spans="3:19" x14ac:dyDescent="0.25">
      <c r="G7" s="5" t="s">
        <v>20</v>
      </c>
      <c r="H7" s="1">
        <v>110</v>
      </c>
      <c r="I7" s="6">
        <v>0.01</v>
      </c>
    </row>
    <row r="8" spans="3:19" x14ac:dyDescent="0.25">
      <c r="G8" s="5" t="s">
        <v>21</v>
      </c>
      <c r="H8" s="1">
        <v>175</v>
      </c>
      <c r="I8" s="6">
        <v>2.5000000000000001E-2</v>
      </c>
    </row>
    <row r="9" spans="3:19" ht="15.75" thickBot="1" x14ac:dyDescent="0.3">
      <c r="G9" s="7" t="s">
        <v>22</v>
      </c>
      <c r="H9" s="8">
        <v>210</v>
      </c>
      <c r="I9" s="9">
        <v>0.1</v>
      </c>
    </row>
    <row r="11" spans="3:19" ht="15.75" thickBot="1" x14ac:dyDescent="0.3"/>
    <row r="12" spans="3:19" ht="15.75" thickBot="1" x14ac:dyDescent="0.3">
      <c r="C12" s="35" t="s">
        <v>17</v>
      </c>
      <c r="D12" s="36"/>
      <c r="F12" s="39" t="s">
        <v>50</v>
      </c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1"/>
    </row>
    <row r="13" spans="3:19" ht="15.75" thickBot="1" x14ac:dyDescent="0.3">
      <c r="C13" s="10"/>
      <c r="D13" s="4" t="s">
        <v>16</v>
      </c>
      <c r="F13" s="39" t="s">
        <v>34</v>
      </c>
      <c r="G13" s="40"/>
      <c r="H13" s="40"/>
      <c r="I13" s="40"/>
      <c r="J13" s="40"/>
      <c r="K13" s="45"/>
      <c r="L13" s="45"/>
      <c r="M13" s="45"/>
      <c r="N13" s="45"/>
      <c r="O13" s="45"/>
      <c r="P13" s="45"/>
      <c r="Q13" s="40"/>
      <c r="R13" s="41"/>
    </row>
    <row r="14" spans="3:19" ht="15.75" thickBot="1" x14ac:dyDescent="0.3">
      <c r="C14" s="5" t="s">
        <v>4</v>
      </c>
      <c r="D14" s="6">
        <v>75000</v>
      </c>
      <c r="F14" s="37" t="s">
        <v>32</v>
      </c>
      <c r="G14" s="46"/>
      <c r="H14" s="38"/>
      <c r="K14" s="47" t="s">
        <v>39</v>
      </c>
      <c r="L14" s="48"/>
      <c r="M14" s="48"/>
      <c r="N14" s="48"/>
      <c r="O14" s="48"/>
      <c r="P14" s="49"/>
    </row>
    <row r="15" spans="3:19" x14ac:dyDescent="0.25">
      <c r="C15" s="5" t="s">
        <v>5</v>
      </c>
      <c r="D15" s="6">
        <v>85000</v>
      </c>
      <c r="F15" s="13" t="s">
        <v>31</v>
      </c>
      <c r="G15" s="14" t="s">
        <v>9</v>
      </c>
      <c r="H15" s="15" t="s">
        <v>10</v>
      </c>
      <c r="K15" s="5" t="s">
        <v>31</v>
      </c>
      <c r="L15" s="1" t="s">
        <v>18</v>
      </c>
      <c r="M15" s="1" t="s">
        <v>19</v>
      </c>
      <c r="N15" s="1" t="s">
        <v>20</v>
      </c>
      <c r="O15" s="1" t="s">
        <v>21</v>
      </c>
      <c r="P15" s="6" t="s">
        <v>22</v>
      </c>
    </row>
    <row r="16" spans="3:19" x14ac:dyDescent="0.25">
      <c r="C16" s="5" t="s">
        <v>9</v>
      </c>
      <c r="D16" s="6">
        <v>60000</v>
      </c>
      <c r="F16" s="5" t="s">
        <v>4</v>
      </c>
      <c r="G16" s="1">
        <v>25</v>
      </c>
      <c r="H16" s="6">
        <v>35</v>
      </c>
      <c r="K16" s="5" t="s">
        <v>9</v>
      </c>
      <c r="L16" s="1">
        <v>40</v>
      </c>
      <c r="M16" s="1">
        <v>30</v>
      </c>
      <c r="N16" s="1">
        <v>50</v>
      </c>
      <c r="O16" s="1">
        <v>42</v>
      </c>
      <c r="P16" s="6">
        <v>65</v>
      </c>
    </row>
    <row r="17" spans="3:18" ht="15.75" thickBot="1" x14ac:dyDescent="0.3">
      <c r="C17" s="17" t="s">
        <v>10</v>
      </c>
      <c r="D17" s="18">
        <v>65000</v>
      </c>
      <c r="F17" s="7" t="s">
        <v>5</v>
      </c>
      <c r="G17" s="8">
        <v>40</v>
      </c>
      <c r="H17" s="9">
        <v>30</v>
      </c>
      <c r="K17" s="7" t="s">
        <v>10</v>
      </c>
      <c r="L17" s="8">
        <v>45</v>
      </c>
      <c r="M17" s="8">
        <v>20</v>
      </c>
      <c r="N17" s="8">
        <v>38</v>
      </c>
      <c r="O17" s="8">
        <v>45</v>
      </c>
      <c r="P17" s="9">
        <v>43</v>
      </c>
    </row>
    <row r="18" spans="3:18" x14ac:dyDescent="0.25">
      <c r="C18" s="17" t="s">
        <v>23</v>
      </c>
      <c r="D18" s="18">
        <v>32500</v>
      </c>
    </row>
    <row r="19" spans="3:18" ht="15.75" thickBot="1" x14ac:dyDescent="0.3">
      <c r="C19" s="7" t="s">
        <v>24</v>
      </c>
      <c r="D19" s="9">
        <v>35000</v>
      </c>
    </row>
    <row r="20" spans="3:18" ht="15.75" thickBot="1" x14ac:dyDescent="0.3">
      <c r="F20" s="47" t="s">
        <v>33</v>
      </c>
      <c r="G20" s="48"/>
      <c r="H20" s="49"/>
    </row>
    <row r="21" spans="3:18" ht="15.75" thickBot="1" x14ac:dyDescent="0.3">
      <c r="C21" s="35" t="s">
        <v>25</v>
      </c>
      <c r="D21" s="36"/>
      <c r="F21" s="5" t="s">
        <v>31</v>
      </c>
      <c r="G21" s="1" t="s">
        <v>9</v>
      </c>
      <c r="H21" s="6" t="s">
        <v>10</v>
      </c>
    </row>
    <row r="22" spans="3:18" x14ac:dyDescent="0.25">
      <c r="C22" s="10"/>
      <c r="D22" s="4" t="s">
        <v>16</v>
      </c>
      <c r="F22" s="5" t="s">
        <v>4</v>
      </c>
      <c r="G22" s="1">
        <v>24</v>
      </c>
      <c r="H22" s="6">
        <v>49</v>
      </c>
    </row>
    <row r="23" spans="3:18" ht="15.75" thickBot="1" x14ac:dyDescent="0.3">
      <c r="C23" s="5" t="s">
        <v>4</v>
      </c>
      <c r="D23" s="6">
        <v>10</v>
      </c>
      <c r="F23" s="7" t="s">
        <v>5</v>
      </c>
      <c r="G23" s="8">
        <v>32</v>
      </c>
      <c r="H23" s="9">
        <v>45</v>
      </c>
    </row>
    <row r="24" spans="3:18" ht="15.75" thickBot="1" x14ac:dyDescent="0.3">
      <c r="C24" s="7" t="s">
        <v>5</v>
      </c>
      <c r="D24" s="9">
        <v>7</v>
      </c>
    </row>
    <row r="25" spans="3:18" ht="15.75" thickBot="1" x14ac:dyDescent="0.3"/>
    <row r="26" spans="3:18" ht="15.75" thickBot="1" x14ac:dyDescent="0.3">
      <c r="C26" s="35" t="s">
        <v>26</v>
      </c>
      <c r="D26" s="36"/>
      <c r="F26" s="39" t="s">
        <v>35</v>
      </c>
      <c r="G26" s="40"/>
      <c r="H26" s="40"/>
      <c r="I26" s="40"/>
      <c r="J26" s="40"/>
      <c r="K26" s="45"/>
      <c r="L26" s="45"/>
      <c r="M26" s="45"/>
      <c r="N26" s="40"/>
      <c r="O26" s="40"/>
      <c r="P26" s="45"/>
      <c r="Q26" s="45"/>
      <c r="R26" s="50"/>
    </row>
    <row r="27" spans="3:18" x14ac:dyDescent="0.25">
      <c r="C27" s="5" t="s">
        <v>4</v>
      </c>
      <c r="D27" s="6" t="s">
        <v>5</v>
      </c>
      <c r="F27" s="42" t="s">
        <v>38</v>
      </c>
      <c r="G27" s="43"/>
      <c r="H27" s="44"/>
      <c r="K27" s="47" t="s">
        <v>36</v>
      </c>
      <c r="L27" s="48"/>
      <c r="M27" s="49"/>
      <c r="P27" s="47" t="s">
        <v>37</v>
      </c>
      <c r="Q27" s="48"/>
      <c r="R27" s="49"/>
    </row>
    <row r="28" spans="3:18" ht="15.75" thickBot="1" x14ac:dyDescent="0.3">
      <c r="C28" s="7">
        <v>5</v>
      </c>
      <c r="D28" s="9">
        <v>4</v>
      </c>
      <c r="F28" s="5" t="s">
        <v>31</v>
      </c>
      <c r="G28" s="1" t="s">
        <v>9</v>
      </c>
      <c r="H28" s="6" t="s">
        <v>10</v>
      </c>
      <c r="K28" s="5" t="s">
        <v>31</v>
      </c>
      <c r="L28" s="1" t="s">
        <v>4</v>
      </c>
      <c r="M28" s="6" t="s">
        <v>5</v>
      </c>
      <c r="P28" s="5" t="s">
        <v>31</v>
      </c>
      <c r="Q28" s="1" t="s">
        <v>23</v>
      </c>
      <c r="R28" s="6" t="s">
        <v>24</v>
      </c>
    </row>
    <row r="29" spans="3:18" ht="15.75" thickBot="1" x14ac:dyDescent="0.3">
      <c r="F29" s="5" t="s">
        <v>18</v>
      </c>
      <c r="G29" s="1">
        <v>43</v>
      </c>
      <c r="H29" s="6">
        <v>32</v>
      </c>
      <c r="K29" s="5" t="s">
        <v>9</v>
      </c>
      <c r="L29" s="1">
        <v>25</v>
      </c>
      <c r="M29" s="6">
        <v>56</v>
      </c>
      <c r="P29" s="5" t="s">
        <v>9</v>
      </c>
      <c r="Q29" s="1">
        <v>45</v>
      </c>
      <c r="R29" s="6">
        <v>47</v>
      </c>
    </row>
    <row r="30" spans="3:18" ht="15.75" thickBot="1" x14ac:dyDescent="0.3">
      <c r="C30" s="35" t="s">
        <v>28</v>
      </c>
      <c r="D30" s="36"/>
      <c r="F30" s="5" t="s">
        <v>19</v>
      </c>
      <c r="G30" s="1">
        <v>45</v>
      </c>
      <c r="H30" s="6">
        <v>22</v>
      </c>
      <c r="K30" s="7" t="s">
        <v>10</v>
      </c>
      <c r="L30" s="8">
        <v>34</v>
      </c>
      <c r="M30" s="9">
        <v>39</v>
      </c>
      <c r="P30" s="7" t="s">
        <v>10</v>
      </c>
      <c r="Q30" s="8">
        <v>50</v>
      </c>
      <c r="R30" s="9">
        <v>53</v>
      </c>
    </row>
    <row r="31" spans="3:18" x14ac:dyDescent="0.25">
      <c r="C31" s="10"/>
      <c r="D31" s="4" t="s">
        <v>16</v>
      </c>
      <c r="F31" s="5" t="s">
        <v>20</v>
      </c>
      <c r="G31" s="1">
        <v>65</v>
      </c>
      <c r="H31" s="6">
        <v>41</v>
      </c>
    </row>
    <row r="32" spans="3:18" x14ac:dyDescent="0.25">
      <c r="C32" s="5" t="s">
        <v>9</v>
      </c>
      <c r="D32" s="6">
        <v>5</v>
      </c>
      <c r="F32" s="5" t="s">
        <v>21</v>
      </c>
      <c r="G32" s="1">
        <v>38</v>
      </c>
      <c r="H32" s="6">
        <v>63</v>
      </c>
    </row>
    <row r="33" spans="3:8" ht="15.75" thickBot="1" x14ac:dyDescent="0.3">
      <c r="C33" s="7" t="s">
        <v>10</v>
      </c>
      <c r="D33" s="9">
        <v>6</v>
      </c>
      <c r="F33" s="7" t="s">
        <v>22</v>
      </c>
      <c r="G33" s="8">
        <v>68</v>
      </c>
      <c r="H33" s="9">
        <v>43</v>
      </c>
    </row>
    <row r="34" spans="3:8" ht="15.75" thickBot="1" x14ac:dyDescent="0.3"/>
    <row r="35" spans="3:8" ht="15.75" thickBot="1" x14ac:dyDescent="0.3">
      <c r="C35" s="35" t="s">
        <v>27</v>
      </c>
      <c r="D35" s="36"/>
    </row>
    <row r="36" spans="3:8" x14ac:dyDescent="0.25">
      <c r="C36" s="5" t="s">
        <v>9</v>
      </c>
      <c r="D36" s="6" t="s">
        <v>10</v>
      </c>
    </row>
    <row r="37" spans="3:8" ht="15.75" thickBot="1" x14ac:dyDescent="0.3">
      <c r="C37" s="7">
        <v>4</v>
      </c>
      <c r="D37" s="9">
        <v>5</v>
      </c>
    </row>
    <row r="38" spans="3:8" ht="15.75" thickBot="1" x14ac:dyDescent="0.3"/>
    <row r="39" spans="3:8" ht="15.75" thickBot="1" x14ac:dyDescent="0.3">
      <c r="C39" s="35" t="s">
        <v>29</v>
      </c>
      <c r="D39" s="36"/>
    </row>
    <row r="40" spans="3:8" x14ac:dyDescent="0.25">
      <c r="C40" s="5" t="s">
        <v>23</v>
      </c>
      <c r="D40" s="6" t="s">
        <v>24</v>
      </c>
    </row>
    <row r="41" spans="3:8" ht="15.75" thickBot="1" x14ac:dyDescent="0.3">
      <c r="C41" s="7">
        <v>3</v>
      </c>
      <c r="D41" s="9">
        <v>5</v>
      </c>
    </row>
    <row r="42" spans="3:8" ht="15.75" thickBot="1" x14ac:dyDescent="0.3"/>
    <row r="43" spans="3:8" ht="15.75" thickBot="1" x14ac:dyDescent="0.3">
      <c r="C43" s="37" t="s">
        <v>30</v>
      </c>
      <c r="D43" s="38"/>
    </row>
    <row r="44" spans="3:8" x14ac:dyDescent="0.25">
      <c r="C44" s="13" t="s">
        <v>18</v>
      </c>
      <c r="D44" s="15">
        <v>2000</v>
      </c>
    </row>
    <row r="45" spans="3:8" x14ac:dyDescent="0.25">
      <c r="C45" s="5" t="s">
        <v>19</v>
      </c>
      <c r="D45" s="6">
        <v>2500</v>
      </c>
    </row>
    <row r="46" spans="3:8" x14ac:dyDescent="0.25">
      <c r="C46" s="5" t="s">
        <v>20</v>
      </c>
      <c r="D46" s="6">
        <v>1950</v>
      </c>
    </row>
    <row r="47" spans="3:8" x14ac:dyDescent="0.25">
      <c r="C47" s="5" t="s">
        <v>21</v>
      </c>
      <c r="D47" s="6">
        <v>1600</v>
      </c>
    </row>
    <row r="48" spans="3:8" ht="15.75" thickBot="1" x14ac:dyDescent="0.3">
      <c r="C48" s="7" t="s">
        <v>22</v>
      </c>
      <c r="D48" s="9">
        <v>3000</v>
      </c>
    </row>
  </sheetData>
  <mergeCells count="20">
    <mergeCell ref="F12:R12"/>
    <mergeCell ref="C30:D30"/>
    <mergeCell ref="K27:M27"/>
    <mergeCell ref="P27:R27"/>
    <mergeCell ref="C35:D35"/>
    <mergeCell ref="C39:D39"/>
    <mergeCell ref="C43:D43"/>
    <mergeCell ref="G3:I3"/>
    <mergeCell ref="C3:E3"/>
    <mergeCell ref="F27:H27"/>
    <mergeCell ref="C21:D21"/>
    <mergeCell ref="C26:D26"/>
    <mergeCell ref="F13:R13"/>
    <mergeCell ref="F14:H14"/>
    <mergeCell ref="K14:P14"/>
    <mergeCell ref="F20:H20"/>
    <mergeCell ref="F26:R26"/>
    <mergeCell ref="K3:M3"/>
    <mergeCell ref="O3:P3"/>
    <mergeCell ref="C12:D1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1AF3B-8F57-4B05-B301-0ECD6CD4E893}">
  <dimension ref="B1:V45"/>
  <sheetViews>
    <sheetView showGridLines="0" tabSelected="1" workbookViewId="0">
      <selection activeCell="N6" sqref="N6"/>
    </sheetView>
  </sheetViews>
  <sheetFormatPr defaultRowHeight="15" x14ac:dyDescent="0.25"/>
  <cols>
    <col min="1" max="1" width="7.140625" customWidth="1"/>
    <col min="2" max="2" width="12.28515625" customWidth="1"/>
    <col min="3" max="3" width="10.42578125" customWidth="1"/>
    <col min="4" max="4" width="5.7109375" bestFit="1" customWidth="1"/>
    <col min="5" max="5" width="5.5703125" bestFit="1" customWidth="1"/>
    <col min="6" max="6" width="10" customWidth="1"/>
    <col min="7" max="7" width="8.5703125" bestFit="1" customWidth="1"/>
    <col min="8" max="11" width="6.42578125" bestFit="1" customWidth="1"/>
    <col min="12" max="14" width="10.5703125" bestFit="1" customWidth="1"/>
    <col min="15" max="15" width="4.5703125" bestFit="1" customWidth="1"/>
    <col min="18" max="18" width="16.140625" customWidth="1"/>
    <col min="19" max="19" width="18.5703125" customWidth="1"/>
    <col min="20" max="20" width="9" bestFit="1" customWidth="1"/>
    <col min="21" max="21" width="3" bestFit="1" customWidth="1"/>
    <col min="22" max="22" width="5.5703125" bestFit="1" customWidth="1"/>
    <col min="25" max="25" width="13" customWidth="1"/>
    <col min="26" max="26" width="14.7109375" customWidth="1"/>
    <col min="36" max="36" width="14" bestFit="1" customWidth="1"/>
    <col min="37" max="37" width="20.5703125" customWidth="1"/>
    <col min="38" max="38" width="5.7109375" customWidth="1"/>
    <col min="39" max="39" width="10.85546875" bestFit="1" customWidth="1"/>
    <col min="40" max="40" width="11.28515625" bestFit="1" customWidth="1"/>
  </cols>
  <sheetData>
    <row r="1" spans="2:20" ht="15.75" thickBot="1" x14ac:dyDescent="0.3"/>
    <row r="2" spans="2:20" ht="15.75" thickBot="1" x14ac:dyDescent="0.3">
      <c r="B2" s="39" t="s">
        <v>34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1"/>
      <c r="N2" s="16"/>
      <c r="O2" s="11"/>
      <c r="P2" s="11"/>
      <c r="Q2" s="11"/>
      <c r="R2" s="11"/>
      <c r="S2" s="11"/>
    </row>
    <row r="3" spans="2:20" ht="15.75" thickBot="1" x14ac:dyDescent="0.3">
      <c r="B3" s="62" t="s">
        <v>32</v>
      </c>
      <c r="C3" s="63"/>
      <c r="D3" s="63"/>
      <c r="E3" s="64"/>
      <c r="G3" s="62" t="s">
        <v>39</v>
      </c>
      <c r="H3" s="63"/>
      <c r="I3" s="63"/>
      <c r="J3" s="63"/>
      <c r="K3" s="63"/>
      <c r="L3" s="63"/>
      <c r="M3" s="64"/>
    </row>
    <row r="4" spans="2:20" ht="15.75" thickBot="1" x14ac:dyDescent="0.3">
      <c r="B4" s="13" t="s">
        <v>31</v>
      </c>
      <c r="C4" s="14" t="s">
        <v>9</v>
      </c>
      <c r="D4" s="14" t="s">
        <v>10</v>
      </c>
      <c r="E4" s="15"/>
      <c r="G4" s="13" t="s">
        <v>31</v>
      </c>
      <c r="H4" s="14" t="s">
        <v>18</v>
      </c>
      <c r="I4" s="14" t="s">
        <v>19</v>
      </c>
      <c r="J4" s="14" t="s">
        <v>20</v>
      </c>
      <c r="K4" s="14" t="s">
        <v>21</v>
      </c>
      <c r="L4" s="14" t="s">
        <v>22</v>
      </c>
      <c r="M4" s="15"/>
      <c r="R4" s="39" t="s">
        <v>43</v>
      </c>
      <c r="S4" s="40"/>
      <c r="T4" s="41"/>
    </row>
    <row r="5" spans="2:20" x14ac:dyDescent="0.25">
      <c r="B5" s="5" t="s">
        <v>4</v>
      </c>
      <c r="C5" s="26">
        <v>299.43999999999994</v>
      </c>
      <c r="D5" s="26">
        <v>100.00000000000001</v>
      </c>
      <c r="E5" s="27">
        <f>SUM(C5:D5)</f>
        <v>399.43999999999994</v>
      </c>
      <c r="G5" s="5" t="s">
        <v>9</v>
      </c>
      <c r="H5" s="26">
        <v>180</v>
      </c>
      <c r="I5" s="26">
        <v>169.99999999999997</v>
      </c>
      <c r="J5" s="26">
        <v>0</v>
      </c>
      <c r="K5" s="26">
        <v>0</v>
      </c>
      <c r="L5" s="26">
        <v>0</v>
      </c>
      <c r="M5" s="27">
        <f>SUM(H5:L5)</f>
        <v>350</v>
      </c>
      <c r="R5" s="72" t="s">
        <v>44</v>
      </c>
      <c r="S5" s="73"/>
      <c r="T5" s="34">
        <f>SUMPRODUCT(M26:M31,Data!D14:D19)</f>
        <v>317500</v>
      </c>
    </row>
    <row r="6" spans="2:20" x14ac:dyDescent="0.25">
      <c r="B6" s="5" t="s">
        <v>5</v>
      </c>
      <c r="C6" s="26">
        <v>0</v>
      </c>
      <c r="D6" s="26">
        <v>149.99999999999997</v>
      </c>
      <c r="E6" s="27">
        <f>SUM(C6:D6)</f>
        <v>149.99999999999997</v>
      </c>
      <c r="G6" s="5" t="s">
        <v>10</v>
      </c>
      <c r="H6" s="26">
        <v>0</v>
      </c>
      <c r="I6" s="26">
        <v>20.000000000000021</v>
      </c>
      <c r="J6" s="26">
        <v>20.000000000000142</v>
      </c>
      <c r="K6" s="26">
        <v>0</v>
      </c>
      <c r="L6" s="26">
        <v>209.99999999999986</v>
      </c>
      <c r="M6" s="27">
        <f>SUM(H6:L6)</f>
        <v>250.00000000000003</v>
      </c>
      <c r="R6" s="74" t="s">
        <v>45</v>
      </c>
      <c r="S6" s="75"/>
      <c r="T6" s="27">
        <f>SUMPRODUCT(E5:E6,Data!D23:D24)</f>
        <v>5044.3999999999996</v>
      </c>
    </row>
    <row r="7" spans="2:20" ht="15.75" thickBot="1" x14ac:dyDescent="0.3">
      <c r="B7" s="7"/>
      <c r="C7" s="28">
        <f>SUM(C5:C6)</f>
        <v>299.43999999999994</v>
      </c>
      <c r="D7" s="28">
        <f>SUM(D5:D6)</f>
        <v>250</v>
      </c>
      <c r="E7" s="29"/>
      <c r="G7" s="7"/>
      <c r="H7" s="28">
        <f>SUM(H5:H6)</f>
        <v>180</v>
      </c>
      <c r="I7" s="28">
        <f>SUM(I5:I6)</f>
        <v>190</v>
      </c>
      <c r="J7" s="28">
        <f>SUM(J5:J6)</f>
        <v>20.000000000000142</v>
      </c>
      <c r="K7" s="28">
        <f>SUM(K5:K6)</f>
        <v>0</v>
      </c>
      <c r="L7" s="28">
        <f>SUM(L5:L6)</f>
        <v>209.99999999999986</v>
      </c>
      <c r="M7" s="29"/>
      <c r="R7" s="74" t="s">
        <v>46</v>
      </c>
      <c r="S7" s="75"/>
      <c r="T7" s="27">
        <f>SUMPRODUCT(H20:I20,Data!C28:D28)</f>
        <v>252.80000000000027</v>
      </c>
    </row>
    <row r="8" spans="2:20" ht="15.75" thickBot="1" x14ac:dyDescent="0.3">
      <c r="R8" s="65" t="s">
        <v>48</v>
      </c>
      <c r="S8" s="66"/>
      <c r="T8" s="27">
        <f>SUMPRODUCT(M5:M6,Data!D32:D33)</f>
        <v>3250</v>
      </c>
    </row>
    <row r="9" spans="2:20" ht="15.75" thickBot="1" x14ac:dyDescent="0.3">
      <c r="B9" s="35" t="s">
        <v>33</v>
      </c>
      <c r="C9" s="71"/>
      <c r="D9" s="71"/>
      <c r="E9" s="36"/>
      <c r="R9" s="65" t="s">
        <v>47</v>
      </c>
      <c r="S9" s="66"/>
      <c r="T9" s="27">
        <f>SUMPRODUCT(C23:D23,Data!C37:D37)</f>
        <v>316.00000000000051</v>
      </c>
    </row>
    <row r="10" spans="2:20" x14ac:dyDescent="0.25">
      <c r="B10" s="13" t="s">
        <v>31</v>
      </c>
      <c r="C10" s="14" t="s">
        <v>9</v>
      </c>
      <c r="D10" s="14" t="s">
        <v>10</v>
      </c>
      <c r="E10" s="15"/>
      <c r="R10" s="65" t="s">
        <v>49</v>
      </c>
      <c r="S10" s="66"/>
      <c r="T10" s="27">
        <f>SUMPRODUCT(M20:N20,Data!C41:D41)</f>
        <v>37.92</v>
      </c>
    </row>
    <row r="11" spans="2:20" x14ac:dyDescent="0.25">
      <c r="B11" s="5" t="s">
        <v>4</v>
      </c>
      <c r="C11" s="26">
        <v>50.560000000000031</v>
      </c>
      <c r="D11" s="26">
        <v>0</v>
      </c>
      <c r="E11" s="27">
        <f>SUM(C11:D11)</f>
        <v>50.560000000000031</v>
      </c>
      <c r="R11" s="65" t="s">
        <v>50</v>
      </c>
      <c r="S11" s="66"/>
      <c r="T11" s="27">
        <f>SUMPRODUCT(C5:D6,Data!G16:H17)+SUMPRODUCT(H5:L6,Data!L16:P17)+SUMPRODUCT(Model!C11:D12,Data!G22:H23)+SUMPRODUCT(Data!G29:H33,Model!C18:D22)+SUMPRODUCT(Model!H18:I19,Data!L29:M30)+SUMPRODUCT(Data!Q29:R30,Model!M18:N19)</f>
        <v>43510.680000000008</v>
      </c>
    </row>
    <row r="12" spans="2:20" x14ac:dyDescent="0.25">
      <c r="B12" s="5" t="s">
        <v>5</v>
      </c>
      <c r="C12" s="26">
        <v>0</v>
      </c>
      <c r="D12" s="26">
        <v>0</v>
      </c>
      <c r="E12" s="27">
        <f>SUM(C12:D12)</f>
        <v>0</v>
      </c>
      <c r="R12" s="65" t="s">
        <v>51</v>
      </c>
      <c r="S12" s="66"/>
      <c r="T12" s="27">
        <f>SUMPRODUCT(C27:C31,Data!D44:D48)</f>
        <v>455499.99999999977</v>
      </c>
    </row>
    <row r="13" spans="2:20" ht="15.75" thickBot="1" x14ac:dyDescent="0.3">
      <c r="B13" s="7"/>
      <c r="C13" s="28">
        <f>SUM(C11:C12)</f>
        <v>50.560000000000031</v>
      </c>
      <c r="D13" s="28">
        <f>SUM(D11:D12)</f>
        <v>0</v>
      </c>
      <c r="E13" s="29"/>
      <c r="R13" s="67"/>
      <c r="S13" s="68"/>
      <c r="T13" s="6"/>
    </row>
    <row r="14" spans="2:20" ht="15.75" thickBot="1" x14ac:dyDescent="0.3">
      <c r="R14" s="69" t="s">
        <v>52</v>
      </c>
      <c r="S14" s="70"/>
      <c r="T14" s="9">
        <f>SUM(T5:T12)</f>
        <v>825411.79999999981</v>
      </c>
    </row>
    <row r="15" spans="2:20" ht="15.75" thickBot="1" x14ac:dyDescent="0.3">
      <c r="B15" s="39" t="s">
        <v>35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1"/>
      <c r="P15" s="11"/>
      <c r="Q15" s="11"/>
      <c r="R15" s="11"/>
      <c r="S15" s="11"/>
    </row>
    <row r="16" spans="2:20" ht="15.75" thickBot="1" x14ac:dyDescent="0.3">
      <c r="B16" s="62" t="s">
        <v>38</v>
      </c>
      <c r="C16" s="63"/>
      <c r="D16" s="63"/>
      <c r="E16" s="64"/>
      <c r="G16" s="62" t="s">
        <v>36</v>
      </c>
      <c r="H16" s="63"/>
      <c r="I16" s="63"/>
      <c r="J16" s="64"/>
      <c r="L16" s="62" t="s">
        <v>37</v>
      </c>
      <c r="M16" s="63"/>
      <c r="N16" s="63"/>
      <c r="O16" s="64"/>
    </row>
    <row r="17" spans="2:22" ht="15.75" thickBot="1" x14ac:dyDescent="0.3">
      <c r="B17" s="13" t="s">
        <v>31</v>
      </c>
      <c r="C17" s="14" t="s">
        <v>9</v>
      </c>
      <c r="D17" s="14" t="s">
        <v>10</v>
      </c>
      <c r="E17" s="15"/>
      <c r="G17" s="13" t="s">
        <v>31</v>
      </c>
      <c r="H17" s="14" t="s">
        <v>4</v>
      </c>
      <c r="I17" s="14" t="s">
        <v>5</v>
      </c>
      <c r="J17" s="15"/>
      <c r="L17" s="13" t="s">
        <v>31</v>
      </c>
      <c r="M17" s="14" t="s">
        <v>23</v>
      </c>
      <c r="N17" s="14" t="s">
        <v>24</v>
      </c>
      <c r="O17" s="15"/>
      <c r="R17" s="39" t="s">
        <v>67</v>
      </c>
      <c r="S17" s="40"/>
      <c r="T17" s="40"/>
      <c r="U17" s="40"/>
      <c r="V17" s="41"/>
    </row>
    <row r="18" spans="2:22" x14ac:dyDescent="0.25">
      <c r="B18" s="5" t="s">
        <v>18</v>
      </c>
      <c r="C18" s="26">
        <v>0</v>
      </c>
      <c r="D18" s="26">
        <v>13.500000000000004</v>
      </c>
      <c r="E18" s="27">
        <f>SUM(C18:D18)</f>
        <v>13.500000000000004</v>
      </c>
      <c r="G18" s="5" t="s">
        <v>9</v>
      </c>
      <c r="H18" s="30">
        <v>7.0343730840249883E-14</v>
      </c>
      <c r="I18" s="30">
        <v>0</v>
      </c>
      <c r="J18" s="31">
        <f>SUM(H18:I18)</f>
        <v>7.0343730840249883E-14</v>
      </c>
      <c r="L18" s="5" t="s">
        <v>9</v>
      </c>
      <c r="M18" s="26">
        <v>0</v>
      </c>
      <c r="N18" s="26">
        <v>0</v>
      </c>
      <c r="O18" s="27">
        <f>SUM(M18:N18)</f>
        <v>0</v>
      </c>
      <c r="R18" s="56" t="s">
        <v>53</v>
      </c>
      <c r="S18" s="57"/>
      <c r="T18" s="20">
        <f>H7+C27</f>
        <v>180</v>
      </c>
      <c r="U18" s="23" t="s">
        <v>64</v>
      </c>
      <c r="V18" s="20">
        <f>Data!H5</f>
        <v>180</v>
      </c>
    </row>
    <row r="19" spans="2:22" x14ac:dyDescent="0.25">
      <c r="B19" s="5" t="s">
        <v>19</v>
      </c>
      <c r="C19" s="26">
        <v>0</v>
      </c>
      <c r="D19" s="26">
        <v>28.500000000000014</v>
      </c>
      <c r="E19" s="27">
        <f>SUM(C19:D19)</f>
        <v>28.500000000000014</v>
      </c>
      <c r="G19" s="5" t="s">
        <v>10</v>
      </c>
      <c r="H19" s="30">
        <v>50.559999999999981</v>
      </c>
      <c r="I19" s="30">
        <v>0</v>
      </c>
      <c r="J19" s="31">
        <f t="shared" ref="J19" si="0">SUM(H19:I19)</f>
        <v>50.559999999999981</v>
      </c>
      <c r="L19" s="5" t="s">
        <v>10</v>
      </c>
      <c r="M19" s="26">
        <v>12.64</v>
      </c>
      <c r="N19" s="26">
        <v>0</v>
      </c>
      <c r="O19" s="27">
        <f t="shared" ref="O19" si="1">SUM(M19:N19)</f>
        <v>12.64</v>
      </c>
      <c r="R19" s="60"/>
      <c r="S19" s="61"/>
      <c r="T19" s="21">
        <f>I7+C28</f>
        <v>190</v>
      </c>
      <c r="U19" s="24" t="s">
        <v>64</v>
      </c>
      <c r="V19" s="21">
        <f>Data!H6</f>
        <v>190</v>
      </c>
    </row>
    <row r="20" spans="2:22" ht="15.75" thickBot="1" x14ac:dyDescent="0.3">
      <c r="B20" s="5" t="s">
        <v>20</v>
      </c>
      <c r="C20" s="26">
        <v>0</v>
      </c>
      <c r="D20" s="26">
        <v>0.20000000000000062</v>
      </c>
      <c r="E20" s="27">
        <f>SUM(C20:D20)</f>
        <v>0.20000000000000062</v>
      </c>
      <c r="G20" s="7"/>
      <c r="H20" s="32">
        <f>SUM(H18:H19)</f>
        <v>50.560000000000052</v>
      </c>
      <c r="I20" s="32">
        <f>SUM(I18:I19)</f>
        <v>0</v>
      </c>
      <c r="J20" s="33"/>
      <c r="L20" s="7"/>
      <c r="M20" s="28">
        <f>SUM(M18:M19)</f>
        <v>12.64</v>
      </c>
      <c r="N20" s="28">
        <f>SUM(N18:N19)</f>
        <v>0</v>
      </c>
      <c r="O20" s="29"/>
      <c r="R20" s="60"/>
      <c r="S20" s="61"/>
      <c r="T20" s="21">
        <f>J7+C29</f>
        <v>110.00000000000001</v>
      </c>
      <c r="U20" s="24" t="s">
        <v>64</v>
      </c>
      <c r="V20" s="21">
        <f>Data!H7</f>
        <v>110</v>
      </c>
    </row>
    <row r="21" spans="2:22" x14ac:dyDescent="0.25">
      <c r="B21" s="5" t="s">
        <v>21</v>
      </c>
      <c r="C21" s="26">
        <v>9.3258734068513149E-14</v>
      </c>
      <c r="D21" s="26">
        <v>0</v>
      </c>
      <c r="E21" s="27">
        <f>SUM(C21:D21)</f>
        <v>9.3258734068513149E-14</v>
      </c>
      <c r="R21" s="60"/>
      <c r="S21" s="61"/>
      <c r="T21" s="21">
        <f>K7+C30</f>
        <v>175</v>
      </c>
      <c r="U21" s="24" t="s">
        <v>64</v>
      </c>
      <c r="V21" s="21">
        <f>Data!H8</f>
        <v>175</v>
      </c>
    </row>
    <row r="22" spans="2:22" ht="15.75" thickBot="1" x14ac:dyDescent="0.3">
      <c r="B22" s="5" t="s">
        <v>22</v>
      </c>
      <c r="C22" s="26">
        <v>0</v>
      </c>
      <c r="D22" s="26">
        <v>21</v>
      </c>
      <c r="E22" s="27">
        <f>SUM(C22:D22)</f>
        <v>21</v>
      </c>
      <c r="R22" s="58"/>
      <c r="S22" s="59"/>
      <c r="T22" s="22">
        <f>L7+C31</f>
        <v>209.99999999999986</v>
      </c>
      <c r="U22" s="25" t="s">
        <v>64</v>
      </c>
      <c r="V22" s="22">
        <f>Data!H9</f>
        <v>210</v>
      </c>
    </row>
    <row r="23" spans="2:22" ht="15.75" thickBot="1" x14ac:dyDescent="0.3">
      <c r="B23" s="7"/>
      <c r="C23" s="28">
        <f>SUM(C18:C22)</f>
        <v>9.3258734068513149E-14</v>
      </c>
      <c r="D23" s="28">
        <f>SUM(D18:D22)</f>
        <v>63.200000000000017</v>
      </c>
      <c r="E23" s="29"/>
      <c r="R23" s="56" t="s">
        <v>54</v>
      </c>
      <c r="S23" s="57"/>
      <c r="T23" s="20">
        <f>E18</f>
        <v>13.500000000000004</v>
      </c>
      <c r="U23" s="23" t="s">
        <v>65</v>
      </c>
      <c r="V23" s="20">
        <f>Data!I5*(Data!H5-Model!C27)</f>
        <v>13.5</v>
      </c>
    </row>
    <row r="24" spans="2:22" ht="15.75" thickBot="1" x14ac:dyDescent="0.3">
      <c r="R24" s="60"/>
      <c r="S24" s="61"/>
      <c r="T24" s="21">
        <f t="shared" ref="T24:T27" si="2">E19</f>
        <v>28.500000000000014</v>
      </c>
      <c r="U24" s="24" t="s">
        <v>65</v>
      </c>
      <c r="V24" s="21">
        <f>Data!I6*(Data!H6-Model!C28)</f>
        <v>28.5</v>
      </c>
    </row>
    <row r="25" spans="2:22" ht="15.75" thickBot="1" x14ac:dyDescent="0.3">
      <c r="B25" s="51" t="s">
        <v>40</v>
      </c>
      <c r="C25" s="50"/>
      <c r="L25" s="39" t="s">
        <v>42</v>
      </c>
      <c r="M25" s="41"/>
      <c r="R25" s="60"/>
      <c r="S25" s="61"/>
      <c r="T25" s="21">
        <f t="shared" si="2"/>
        <v>0.20000000000000062</v>
      </c>
      <c r="U25" s="24" t="s">
        <v>65</v>
      </c>
      <c r="V25" s="21">
        <f>Data!I7*(Data!H7-Model!C29)</f>
        <v>0.20000000000000129</v>
      </c>
    </row>
    <row r="26" spans="2:22" x14ac:dyDescent="0.25">
      <c r="B26" s="13"/>
      <c r="C26" s="15" t="s">
        <v>41</v>
      </c>
      <c r="L26" s="5" t="s">
        <v>4</v>
      </c>
      <c r="M26" s="6">
        <v>1</v>
      </c>
      <c r="R26" s="60"/>
      <c r="S26" s="61"/>
      <c r="T26" s="21">
        <f t="shared" si="2"/>
        <v>9.3258734068513149E-14</v>
      </c>
      <c r="U26" s="24" t="s">
        <v>65</v>
      </c>
      <c r="V26" s="21">
        <f>Data!I8*(Data!H8-Model!C30)</f>
        <v>0</v>
      </c>
    </row>
    <row r="27" spans="2:22" ht="15.75" thickBot="1" x14ac:dyDescent="0.3">
      <c r="B27" s="5" t="s">
        <v>18</v>
      </c>
      <c r="C27" s="27">
        <v>0</v>
      </c>
      <c r="L27" s="5" t="s">
        <v>5</v>
      </c>
      <c r="M27" s="6">
        <v>1</v>
      </c>
      <c r="R27" s="58"/>
      <c r="S27" s="59"/>
      <c r="T27" s="22">
        <f t="shared" si="2"/>
        <v>21</v>
      </c>
      <c r="U27" s="25" t="s">
        <v>65</v>
      </c>
      <c r="V27" s="22">
        <f>Data!I9*(Data!H9-Model!C31)</f>
        <v>21</v>
      </c>
    </row>
    <row r="28" spans="2:22" x14ac:dyDescent="0.25">
      <c r="B28" s="5" t="s">
        <v>19</v>
      </c>
      <c r="C28" s="27">
        <v>0</v>
      </c>
      <c r="L28" s="5" t="s">
        <v>9</v>
      </c>
      <c r="M28" s="6">
        <v>1</v>
      </c>
      <c r="R28" s="56" t="s">
        <v>55</v>
      </c>
      <c r="S28" s="57"/>
      <c r="T28" s="20">
        <f>C7+C13</f>
        <v>350</v>
      </c>
      <c r="U28" s="23" t="s">
        <v>65</v>
      </c>
      <c r="V28" s="20">
        <f>M5</f>
        <v>350</v>
      </c>
    </row>
    <row r="29" spans="2:22" ht="15.75" thickBot="1" x14ac:dyDescent="0.3">
      <c r="B29" s="5" t="s">
        <v>20</v>
      </c>
      <c r="C29" s="27">
        <v>89.999999999999872</v>
      </c>
      <c r="L29" s="17" t="s">
        <v>10</v>
      </c>
      <c r="M29" s="18">
        <v>1</v>
      </c>
      <c r="R29" s="58"/>
      <c r="S29" s="59"/>
      <c r="T29" s="22">
        <f>D7+D13</f>
        <v>250</v>
      </c>
      <c r="U29" s="25" t="s">
        <v>65</v>
      </c>
      <c r="V29" s="22">
        <f>M6</f>
        <v>250.00000000000003</v>
      </c>
    </row>
    <row r="30" spans="2:22" x14ac:dyDescent="0.25">
      <c r="B30" s="5" t="s">
        <v>21</v>
      </c>
      <c r="C30" s="27">
        <v>175</v>
      </c>
      <c r="L30" s="17" t="s">
        <v>23</v>
      </c>
      <c r="M30" s="18">
        <v>1</v>
      </c>
      <c r="R30" s="56" t="s">
        <v>56</v>
      </c>
      <c r="S30" s="57"/>
      <c r="T30" s="20">
        <f>O18</f>
        <v>0</v>
      </c>
      <c r="U30" s="23" t="s">
        <v>65</v>
      </c>
      <c r="V30" s="20">
        <f>Data!S3*Model!C23</f>
        <v>1.865174681370263E-14</v>
      </c>
    </row>
    <row r="31" spans="2:22" ht="15.75" thickBot="1" x14ac:dyDescent="0.3">
      <c r="B31" s="7" t="s">
        <v>22</v>
      </c>
      <c r="C31" s="29">
        <v>0</v>
      </c>
      <c r="L31" s="7" t="s">
        <v>24</v>
      </c>
      <c r="M31" s="9">
        <v>0</v>
      </c>
      <c r="R31" s="58"/>
      <c r="S31" s="59"/>
      <c r="T31" s="22">
        <f>O19</f>
        <v>12.64</v>
      </c>
      <c r="U31" s="25" t="s">
        <v>65</v>
      </c>
      <c r="V31" s="22">
        <f>Data!S3*Model!D23</f>
        <v>12.640000000000004</v>
      </c>
    </row>
    <row r="32" spans="2:22" x14ac:dyDescent="0.25">
      <c r="R32" s="56" t="s">
        <v>57</v>
      </c>
      <c r="S32" s="57"/>
      <c r="T32" s="20">
        <f>J18</f>
        <v>7.0343730840249883E-14</v>
      </c>
      <c r="U32" s="23" t="s">
        <v>65</v>
      </c>
      <c r="V32" s="20">
        <f>(1-Data!S3)*Model!C23</f>
        <v>7.460698725481052E-14</v>
      </c>
    </row>
    <row r="33" spans="18:22" ht="15.75" thickBot="1" x14ac:dyDescent="0.3">
      <c r="R33" s="58"/>
      <c r="S33" s="59"/>
      <c r="T33" s="22">
        <f>J19</f>
        <v>50.559999999999981</v>
      </c>
      <c r="U33" s="25" t="s">
        <v>65</v>
      </c>
      <c r="V33" s="22">
        <f>(1-Data!S3)*Model!D23</f>
        <v>50.560000000000016</v>
      </c>
    </row>
    <row r="34" spans="18:22" x14ac:dyDescent="0.25">
      <c r="R34" s="52" t="s">
        <v>58</v>
      </c>
      <c r="S34" s="53"/>
      <c r="T34" s="20">
        <f>H20</f>
        <v>50.560000000000052</v>
      </c>
      <c r="U34" s="23" t="s">
        <v>65</v>
      </c>
      <c r="V34" s="20">
        <f>E11</f>
        <v>50.560000000000031</v>
      </c>
    </row>
    <row r="35" spans="18:22" ht="15.75" thickBot="1" x14ac:dyDescent="0.3">
      <c r="R35" s="54"/>
      <c r="S35" s="55"/>
      <c r="T35" s="22">
        <f>I20</f>
        <v>0</v>
      </c>
      <c r="U35" s="25" t="s">
        <v>65</v>
      </c>
      <c r="V35" s="22">
        <f>E12</f>
        <v>0</v>
      </c>
    </row>
    <row r="36" spans="18:22" x14ac:dyDescent="0.25">
      <c r="R36" s="52" t="s">
        <v>59</v>
      </c>
      <c r="S36" s="53"/>
      <c r="T36" s="20">
        <f>E5</f>
        <v>399.43999999999994</v>
      </c>
      <c r="U36" s="23" t="s">
        <v>66</v>
      </c>
      <c r="V36" s="20">
        <f>M26*Data!D5</f>
        <v>500</v>
      </c>
    </row>
    <row r="37" spans="18:22" ht="15.75" thickBot="1" x14ac:dyDescent="0.3">
      <c r="R37" s="54"/>
      <c r="S37" s="55"/>
      <c r="T37" s="22">
        <f>E6</f>
        <v>149.99999999999997</v>
      </c>
      <c r="U37" s="25" t="s">
        <v>66</v>
      </c>
      <c r="V37" s="22">
        <f>M27*Data!D6</f>
        <v>150</v>
      </c>
    </row>
    <row r="38" spans="18:22" x14ac:dyDescent="0.25">
      <c r="R38" s="52" t="s">
        <v>61</v>
      </c>
      <c r="S38" s="53"/>
      <c r="T38" s="20">
        <f>E11</f>
        <v>50.560000000000031</v>
      </c>
      <c r="U38" s="23" t="s">
        <v>66</v>
      </c>
      <c r="V38" s="20">
        <f>M26*Data!E5</f>
        <v>120</v>
      </c>
    </row>
    <row r="39" spans="18:22" ht="15.75" thickBot="1" x14ac:dyDescent="0.3">
      <c r="R39" s="54"/>
      <c r="S39" s="55"/>
      <c r="T39" s="22">
        <f>E12</f>
        <v>0</v>
      </c>
      <c r="U39" s="25" t="s">
        <v>66</v>
      </c>
      <c r="V39" s="22">
        <f>M27*Data!E6</f>
        <v>200</v>
      </c>
    </row>
    <row r="40" spans="18:22" x14ac:dyDescent="0.25">
      <c r="R40" s="52" t="s">
        <v>60</v>
      </c>
      <c r="S40" s="53"/>
      <c r="T40" s="20">
        <f>M5</f>
        <v>350</v>
      </c>
      <c r="U40" s="23" t="s">
        <v>66</v>
      </c>
      <c r="V40" s="20">
        <f>M28*Data!L5</f>
        <v>350</v>
      </c>
    </row>
    <row r="41" spans="18:22" ht="15.75" thickBot="1" x14ac:dyDescent="0.3">
      <c r="R41" s="54"/>
      <c r="S41" s="55"/>
      <c r="T41" s="22">
        <f>M6</f>
        <v>250.00000000000003</v>
      </c>
      <c r="U41" s="25" t="s">
        <v>66</v>
      </c>
      <c r="V41" s="22">
        <f>M29*Data!L6</f>
        <v>250</v>
      </c>
    </row>
    <row r="42" spans="18:22" x14ac:dyDescent="0.25">
      <c r="R42" s="52" t="s">
        <v>62</v>
      </c>
      <c r="S42" s="53"/>
      <c r="T42" s="20">
        <f>C23</f>
        <v>9.3258734068513149E-14</v>
      </c>
      <c r="U42" s="23" t="s">
        <v>66</v>
      </c>
      <c r="V42" s="20">
        <f>M28*Data!M5</f>
        <v>175</v>
      </c>
    </row>
    <row r="43" spans="18:22" ht="15.75" thickBot="1" x14ac:dyDescent="0.3">
      <c r="R43" s="54"/>
      <c r="S43" s="55"/>
      <c r="T43" s="22">
        <f>D23</f>
        <v>63.200000000000017</v>
      </c>
      <c r="U43" s="25" t="s">
        <v>66</v>
      </c>
      <c r="V43" s="22">
        <f>M29*Data!M6</f>
        <v>125</v>
      </c>
    </row>
    <row r="44" spans="18:22" x14ac:dyDescent="0.25">
      <c r="R44" s="52" t="s">
        <v>63</v>
      </c>
      <c r="S44" s="53"/>
      <c r="T44" s="20">
        <f>M20</f>
        <v>12.64</v>
      </c>
      <c r="U44" s="23" t="s">
        <v>66</v>
      </c>
      <c r="V44" s="20">
        <f>M30*Data!P5</f>
        <v>80</v>
      </c>
    </row>
    <row r="45" spans="18:22" ht="15.75" thickBot="1" x14ac:dyDescent="0.3">
      <c r="R45" s="54"/>
      <c r="S45" s="55"/>
      <c r="T45" s="22">
        <f>N20</f>
        <v>0</v>
      </c>
      <c r="U45" s="25" t="s">
        <v>66</v>
      </c>
      <c r="V45" s="22">
        <f>M31*Data!P6</f>
        <v>0</v>
      </c>
    </row>
  </sheetData>
  <mergeCells count="33">
    <mergeCell ref="B9:E9"/>
    <mergeCell ref="R10:S10"/>
    <mergeCell ref="L25:M25"/>
    <mergeCell ref="R5:S5"/>
    <mergeCell ref="R6:S6"/>
    <mergeCell ref="R7:S7"/>
    <mergeCell ref="R8:S8"/>
    <mergeCell ref="R9:S9"/>
    <mergeCell ref="B2:M2"/>
    <mergeCell ref="R4:T4"/>
    <mergeCell ref="R17:V17"/>
    <mergeCell ref="R18:S22"/>
    <mergeCell ref="R23:S27"/>
    <mergeCell ref="B16:E16"/>
    <mergeCell ref="B3:E3"/>
    <mergeCell ref="G3:M3"/>
    <mergeCell ref="G16:J16"/>
    <mergeCell ref="L16:O16"/>
    <mergeCell ref="B15:O15"/>
    <mergeCell ref="R11:S11"/>
    <mergeCell ref="R12:S12"/>
    <mergeCell ref="R13:S13"/>
    <mergeCell ref="R14:S14"/>
    <mergeCell ref="B25:C25"/>
    <mergeCell ref="R40:S41"/>
    <mergeCell ref="R42:S43"/>
    <mergeCell ref="R44:S45"/>
    <mergeCell ref="R28:S29"/>
    <mergeCell ref="R30:S31"/>
    <mergeCell ref="R32:S33"/>
    <mergeCell ref="R34:S35"/>
    <mergeCell ref="R36:S37"/>
    <mergeCell ref="R38:S3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rao</dc:creator>
  <cp:lastModifiedBy>srinivas rao</cp:lastModifiedBy>
  <dcterms:created xsi:type="dcterms:W3CDTF">2020-11-23T04:52:05Z</dcterms:created>
  <dcterms:modified xsi:type="dcterms:W3CDTF">2020-11-25T05:33:25Z</dcterms:modified>
</cp:coreProperties>
</file>