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<sst xmlns="http://schemas.openxmlformats.org/spreadsheetml/2006/main" count="493" uniqueCount="56">
  <si>
    <t>CALIBRACIÓN ENERGÍA</t>
  </si>
  <si>
    <t>Cesio 137</t>
  </si>
  <si>
    <t>Cobalto 60</t>
  </si>
  <si>
    <t>Sodio 22</t>
  </si>
  <si>
    <t>Europio 152</t>
  </si>
  <si>
    <t>Canal</t>
  </si>
  <si>
    <t>Pico 1</t>
  </si>
  <si>
    <t>Energía</t>
  </si>
  <si>
    <t>Pico 2</t>
  </si>
  <si>
    <t>Pico 3</t>
  </si>
  <si>
    <t>Pico 4</t>
  </si>
  <si>
    <t>Pico 5</t>
  </si>
  <si>
    <t>Pico 6</t>
  </si>
  <si>
    <t>Pico 7</t>
  </si>
  <si>
    <t>Pico 8</t>
  </si>
  <si>
    <t>Pico 9</t>
  </si>
  <si>
    <t>Pico 10</t>
  </si>
  <si>
    <t>MUESTRA RAPIDA MILL</t>
  </si>
  <si>
    <t>Sodio 23-24</t>
  </si>
  <si>
    <t>Potasio 41-42</t>
  </si>
  <si>
    <t>Bromo 81-82</t>
  </si>
  <si>
    <t>Manganeso 55-56</t>
  </si>
  <si>
    <t>Faltan</t>
  </si>
  <si>
    <t>Rb 96</t>
  </si>
  <si>
    <t>Na 21</t>
  </si>
  <si>
    <t>Rb 95</t>
  </si>
  <si>
    <t>Pb 214</t>
  </si>
  <si>
    <t>Tb 149</t>
  </si>
  <si>
    <t>Er 153</t>
  </si>
  <si>
    <t>Bi 211</t>
  </si>
  <si>
    <t>Eff a 263,8mm</t>
  </si>
  <si>
    <t>Y0</t>
  </si>
  <si>
    <t>Flujo termico</t>
  </si>
  <si>
    <t>Eff a 107,4mm</t>
  </si>
  <si>
    <t>Flujo epitermico</t>
  </si>
  <si>
    <t>Area</t>
  </si>
  <si>
    <t>Error</t>
  </si>
  <si>
    <t>Tiempo espera (s)</t>
  </si>
  <si>
    <t>Yield</t>
  </si>
  <si>
    <t>Tiempo irradiado (s)</t>
  </si>
  <si>
    <t>pico 2</t>
  </si>
  <si>
    <t>Tiempo medido (s)</t>
  </si>
  <si>
    <t>η</t>
  </si>
  <si>
    <t xml:space="preserve">Canal </t>
  </si>
  <si>
    <t>Peso atomico</t>
  </si>
  <si>
    <t>Ieff</t>
  </si>
  <si>
    <t>Seccion eficaz</t>
  </si>
  <si>
    <t>Lambda</t>
  </si>
  <si>
    <t>MUESTRA LARGA MILL</t>
  </si>
  <si>
    <t>Escandio 45-46</t>
  </si>
  <si>
    <t>MUESTRA RAPIDA DON JOSE</t>
  </si>
  <si>
    <t>MUESTRA LARGA DON JOSÉ</t>
  </si>
  <si>
    <t>Cobalto 59-60</t>
  </si>
  <si>
    <t>Rubidio 85-86</t>
  </si>
  <si>
    <t>Efficiencia</t>
  </si>
  <si>
    <t>MILL NUCLEO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</si>
</sst>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3" xfId="0" applyAlignment="1" applyFont="1" applyNumberFormat="1">
      <alignment readingOrder="0"/>
    </xf>
    <xf borderId="0" fillId="3" fontId="1" numFmtId="0" xfId="0" applyFont="1"/>
    <xf borderId="0" fillId="5" fontId="1" numFmtId="0" xfId="0" applyAlignment="1" applyFill="1" applyFont="1">
      <alignment readingOrder="0"/>
    </xf>
    <xf borderId="0" fillId="0" fontId="1" numFmtId="11" xfId="0" applyFont="1" applyNumberForma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4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2" numFmtId="0" xfId="0" applyAlignment="1" applyFill="1" applyFont="1">
      <alignment readingOrder="0" vertical="bottom"/>
    </xf>
    <xf borderId="0" fillId="8" fontId="2" numFmtId="0" xfId="0" applyAlignment="1" applyFont="1">
      <alignment vertical="bottom"/>
    </xf>
    <xf borderId="0" fillId="8" fontId="1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11" xfId="0" applyAlignment="1" applyFont="1" applyNumberFormat="1">
      <alignment horizontal="right" vertical="bottom"/>
    </xf>
    <xf borderId="0" fillId="4" fontId="2" numFmtId="3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D2" s="3" t="s">
        <v>2</v>
      </c>
      <c r="G2" s="3" t="s">
        <v>3</v>
      </c>
      <c r="J2" s="3" t="s">
        <v>4</v>
      </c>
      <c r="M2" s="4">
        <f>(2869+27.94241)/2.05788</f>
        <v>1407.731457</v>
      </c>
    </row>
    <row r="3">
      <c r="A3" s="5" t="s">
        <v>5</v>
      </c>
      <c r="B3" s="5">
        <v>1334.0</v>
      </c>
      <c r="D3" s="5" t="s">
        <v>6</v>
      </c>
      <c r="G3" s="5" t="s">
        <v>6</v>
      </c>
      <c r="J3" s="5" t="s">
        <v>6</v>
      </c>
    </row>
    <row r="4">
      <c r="A4" s="6" t="s">
        <v>7</v>
      </c>
      <c r="B4" s="6">
        <v>661.657</v>
      </c>
      <c r="D4" s="5" t="s">
        <v>5</v>
      </c>
      <c r="E4" s="5">
        <v>2387.0</v>
      </c>
      <c r="G4" s="5" t="s">
        <v>5</v>
      </c>
      <c r="H4" s="5">
        <v>1024.0</v>
      </c>
      <c r="J4" s="5" t="s">
        <v>5</v>
      </c>
      <c r="K4" s="5">
        <v>222.0</v>
      </c>
    </row>
    <row r="5">
      <c r="D5" s="6" t="s">
        <v>7</v>
      </c>
      <c r="E5" s="6">
        <v>1173.228</v>
      </c>
      <c r="G5" s="6" t="s">
        <v>7</v>
      </c>
      <c r="H5" s="6">
        <v>511.0</v>
      </c>
      <c r="J5" s="6" t="s">
        <v>7</v>
      </c>
      <c r="K5" s="6">
        <v>121.7817</v>
      </c>
    </row>
    <row r="6">
      <c r="D6" s="5" t="s">
        <v>8</v>
      </c>
      <c r="G6" s="5" t="s">
        <v>8</v>
      </c>
      <c r="H6" s="5"/>
      <c r="J6" s="5" t="s">
        <v>8</v>
      </c>
    </row>
    <row r="7">
      <c r="D7" s="5" t="s">
        <v>5</v>
      </c>
      <c r="E7" s="5">
        <v>2715.0</v>
      </c>
      <c r="G7" s="5" t="s">
        <v>5</v>
      </c>
      <c r="H7" s="5">
        <v>2595.0</v>
      </c>
      <c r="J7" s="5" t="s">
        <v>5</v>
      </c>
      <c r="K7" s="5">
        <v>476.0</v>
      </c>
    </row>
    <row r="8">
      <c r="D8" s="6" t="s">
        <v>7</v>
      </c>
      <c r="E8" s="6">
        <v>1332.492</v>
      </c>
      <c r="G8" s="6" t="s">
        <v>7</v>
      </c>
      <c r="H8" s="7">
        <v>1274.537</v>
      </c>
      <c r="J8" s="6" t="s">
        <v>7</v>
      </c>
      <c r="K8" s="6">
        <v>244.6974</v>
      </c>
    </row>
    <row r="9">
      <c r="J9" s="5" t="s">
        <v>9</v>
      </c>
    </row>
    <row r="10">
      <c r="J10" s="5" t="s">
        <v>5</v>
      </c>
      <c r="K10" s="5">
        <v>680.0</v>
      </c>
    </row>
    <row r="11">
      <c r="J11" s="6" t="s">
        <v>7</v>
      </c>
      <c r="K11" s="6">
        <v>344.2785</v>
      </c>
    </row>
    <row r="12">
      <c r="J12" s="5" t="s">
        <v>10</v>
      </c>
    </row>
    <row r="13">
      <c r="J13" s="5" t="s">
        <v>5</v>
      </c>
      <c r="K13" s="5">
        <v>818.0</v>
      </c>
    </row>
    <row r="14">
      <c r="J14" s="6" t="s">
        <v>7</v>
      </c>
      <c r="K14" s="6">
        <v>411.1165</v>
      </c>
    </row>
    <row r="15">
      <c r="J15" s="5" t="s">
        <v>11</v>
      </c>
    </row>
    <row r="16">
      <c r="J16" s="5" t="s">
        <v>5</v>
      </c>
      <c r="K16" s="5">
        <v>886.0</v>
      </c>
    </row>
    <row r="17">
      <c r="J17" s="6" t="s">
        <v>7</v>
      </c>
      <c r="K17" s="6">
        <v>443.9606</v>
      </c>
    </row>
    <row r="18">
      <c r="J18" s="5" t="s">
        <v>12</v>
      </c>
    </row>
    <row r="19">
      <c r="J19" s="5" t="s">
        <v>5</v>
      </c>
      <c r="K19" s="5">
        <v>1575.0</v>
      </c>
    </row>
    <row r="20">
      <c r="J20" s="6" t="s">
        <v>7</v>
      </c>
      <c r="K20" s="6">
        <v>778.9045</v>
      </c>
    </row>
    <row r="21">
      <c r="J21" s="5" t="s">
        <v>13</v>
      </c>
    </row>
    <row r="22">
      <c r="J22" s="5" t="s">
        <v>5</v>
      </c>
      <c r="K22" s="5">
        <v>1956.0</v>
      </c>
    </row>
    <row r="23">
      <c r="J23" s="6" t="s">
        <v>7</v>
      </c>
      <c r="K23" s="6">
        <v>964.057</v>
      </c>
    </row>
    <row r="24">
      <c r="J24" s="5" t="s">
        <v>14</v>
      </c>
    </row>
    <row r="25">
      <c r="J25" s="5" t="s">
        <v>5</v>
      </c>
      <c r="K25" s="5">
        <v>2207.0</v>
      </c>
    </row>
    <row r="26">
      <c r="J26" s="6" t="s">
        <v>7</v>
      </c>
      <c r="K26" s="6">
        <v>1085.837</v>
      </c>
    </row>
    <row r="27">
      <c r="J27" s="5" t="s">
        <v>15</v>
      </c>
    </row>
    <row r="28">
      <c r="J28" s="5" t="s">
        <v>5</v>
      </c>
      <c r="K28" s="5">
        <v>2645.0</v>
      </c>
    </row>
    <row r="29">
      <c r="J29" s="6" t="s">
        <v>7</v>
      </c>
      <c r="K29" s="6">
        <v>1299.142</v>
      </c>
    </row>
    <row r="30">
      <c r="J30" s="5" t="s">
        <v>16</v>
      </c>
    </row>
    <row r="31">
      <c r="J31" s="5" t="s">
        <v>5</v>
      </c>
      <c r="K31" s="5">
        <v>2869.0</v>
      </c>
    </row>
    <row r="32">
      <c r="J32" s="6" t="s">
        <v>7</v>
      </c>
      <c r="K32" s="6">
        <v>1408.013</v>
      </c>
    </row>
    <row r="33">
      <c r="A33" s="3" t="s">
        <v>17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5">
      <c r="A35" s="3" t="s">
        <v>18</v>
      </c>
      <c r="D35" s="3" t="s">
        <v>19</v>
      </c>
      <c r="G35" s="3" t="s">
        <v>20</v>
      </c>
      <c r="J35" s="3" t="s">
        <v>21</v>
      </c>
      <c r="M35" s="5" t="s">
        <v>22</v>
      </c>
    </row>
    <row r="36">
      <c r="A36" s="5" t="s">
        <v>6</v>
      </c>
      <c r="D36" s="5" t="s">
        <v>6</v>
      </c>
      <c r="G36" s="5" t="s">
        <v>6</v>
      </c>
      <c r="J36" s="5" t="s">
        <v>6</v>
      </c>
      <c r="M36" s="5">
        <v>351.61</v>
      </c>
      <c r="N36" s="9" t="s">
        <v>23</v>
      </c>
      <c r="O36" s="9" t="s">
        <v>24</v>
      </c>
      <c r="P36" s="9" t="s">
        <v>25</v>
      </c>
      <c r="Q36" s="9" t="s">
        <v>26</v>
      </c>
      <c r="R36" s="9" t="s">
        <v>27</v>
      </c>
      <c r="S36" s="9" t="s">
        <v>28</v>
      </c>
      <c r="T36" s="9" t="s">
        <v>29</v>
      </c>
    </row>
    <row r="37">
      <c r="A37" s="5" t="s">
        <v>5</v>
      </c>
      <c r="B37" s="5">
        <v>2748.0</v>
      </c>
      <c r="D37" s="5" t="s">
        <v>5</v>
      </c>
      <c r="E37" s="5">
        <v>3061.52</v>
      </c>
      <c r="G37" s="5" t="s">
        <v>5</v>
      </c>
      <c r="H37" s="5">
        <v>1559.0</v>
      </c>
      <c r="J37" s="5" t="s">
        <v>5</v>
      </c>
      <c r="K37" s="5">
        <v>1700.49</v>
      </c>
      <c r="M37" s="5">
        <v>502.27</v>
      </c>
    </row>
    <row r="38">
      <c r="A38" s="6" t="s">
        <v>7</v>
      </c>
      <c r="B38" s="6">
        <v>1368.85</v>
      </c>
      <c r="D38" s="6" t="s">
        <v>7</v>
      </c>
      <c r="E38" s="6">
        <v>1524.71</v>
      </c>
      <c r="G38" s="6" t="s">
        <v>7</v>
      </c>
      <c r="H38" s="6">
        <v>776.42</v>
      </c>
      <c r="J38" s="6" t="s">
        <v>7</v>
      </c>
      <c r="K38" s="6">
        <v>846.89</v>
      </c>
      <c r="M38" s="5">
        <v>1731.89</v>
      </c>
    </row>
    <row r="39">
      <c r="A39" s="5" t="s">
        <v>30</v>
      </c>
      <c r="B39" s="4">
        <f>10^(0.40679-1.984*LOG(1368.85)+0.3246*(LOG(1368.85))^2-0.03418*(LOG(1368.85))^3)</f>
        <v>0.0002102608086</v>
      </c>
      <c r="D39" s="5" t="s">
        <v>30</v>
      </c>
      <c r="E39" s="4">
        <f>10^(0.40679-1.984*LOG(1524.71)+0.3246*(LOG(1524.71))^2-0.03418*(LOG(1524.71))^3)</f>
        <v>0.0001896555219</v>
      </c>
      <c r="G39" s="5" t="s">
        <v>30</v>
      </c>
      <c r="H39" s="4">
        <f>10^(0.40679-1.984*LOG(776.42)+0.3246*(LOG(776.42))^2-0.03418*(LOG(776.42))^3)</f>
        <v>0.0003622482505</v>
      </c>
      <c r="J39" s="5" t="s">
        <v>30</v>
      </c>
      <c r="K39" s="4">
        <f>10^(0.40679-1.984*LOG(846.89)+0.3246*(LOG(846.89))^2-0.03418*(LOG(846.89))^3)</f>
        <v>0.0003331685241</v>
      </c>
    </row>
    <row r="40">
      <c r="A40" s="5" t="s">
        <v>31</v>
      </c>
      <c r="B40" s="5">
        <f>-149.6322+73.789*LN(1368.85)-10.2724*(LN(1368.85))^2+0.4748*(LN(1368.85))^3</f>
        <v>26.33917289</v>
      </c>
      <c r="D40" s="5" t="s">
        <v>31</v>
      </c>
      <c r="E40" s="4">
        <f>-149.6322+73.789*LN(1524.71)-10.2724*(LN(1524.71))^2+0.4748*(LN(1524.71))^3</f>
        <v>26.30836891</v>
      </c>
      <c r="G40" s="5" t="s">
        <v>31</v>
      </c>
      <c r="H40" s="4">
        <f>-149.6322+73.789*LN(776.42)-10.2724*(LN(776.42))^2+0.4748*(LN(776.42)^3)</f>
        <v>26.42316443</v>
      </c>
      <c r="J40" s="5" t="s">
        <v>31</v>
      </c>
      <c r="K40" s="4">
        <f>-149.6322+73.789*LN(846.89)-10.2724*(LN(846.89))^2+0.4748*(LN(846.89)^3)</f>
        <v>26.43044299</v>
      </c>
      <c r="M40" s="5" t="s">
        <v>32</v>
      </c>
      <c r="N40" s="10">
        <f>((8.4*10^8)+(6.91*10^8))/2</f>
        <v>765500000</v>
      </c>
    </row>
    <row r="41">
      <c r="A41" s="11" t="s">
        <v>33</v>
      </c>
      <c r="B41" s="12">
        <f>B39*((263.8+B40)/(107.4+B40))</f>
        <v>0.0004561483056</v>
      </c>
      <c r="D41" s="11" t="s">
        <v>33</v>
      </c>
      <c r="E41" s="12">
        <f>E39*((263.8+E40)/(107.4+E40))</f>
        <v>0.0004114974595</v>
      </c>
      <c r="G41" s="11" t="s">
        <v>33</v>
      </c>
      <c r="H41" s="12">
        <f>H39*((263.8+H40)/(107.4+H40))</f>
        <v>0.0007856101298</v>
      </c>
      <c r="J41" s="11" t="s">
        <v>33</v>
      </c>
      <c r="K41" s="12">
        <f>K39*((263.8+K40)/(107.4+K40))</f>
        <v>0.0007225235618</v>
      </c>
      <c r="M41" s="5" t="s">
        <v>34</v>
      </c>
      <c r="N41" s="10">
        <f>((3.75*10^8)+(1.54*10^8))/2</f>
        <v>264500000</v>
      </c>
    </row>
    <row r="42">
      <c r="A42" s="5" t="s">
        <v>35</v>
      </c>
      <c r="B42" s="5">
        <v>3345.0</v>
      </c>
      <c r="D42" s="5" t="s">
        <v>35</v>
      </c>
      <c r="E42" s="5">
        <v>5175.0</v>
      </c>
      <c r="G42" s="5" t="s">
        <v>35</v>
      </c>
      <c r="H42" s="5">
        <v>488.0</v>
      </c>
      <c r="J42" s="5" t="s">
        <v>35</v>
      </c>
      <c r="K42" s="5">
        <v>475.0</v>
      </c>
    </row>
    <row r="43">
      <c r="A43" s="5" t="s">
        <v>36</v>
      </c>
      <c r="B43" s="5">
        <v>60.0</v>
      </c>
      <c r="D43" s="5" t="s">
        <v>36</v>
      </c>
      <c r="E43" s="5">
        <v>73.0</v>
      </c>
      <c r="G43" s="5" t="s">
        <v>36</v>
      </c>
      <c r="H43" s="5">
        <v>34.0</v>
      </c>
      <c r="J43" s="5" t="s">
        <v>36</v>
      </c>
      <c r="K43" s="5">
        <v>43.0</v>
      </c>
      <c r="M43" s="5" t="s">
        <v>37</v>
      </c>
      <c r="N43" s="5">
        <v>75300.0</v>
      </c>
    </row>
    <row r="44">
      <c r="A44" s="5" t="s">
        <v>38</v>
      </c>
      <c r="B44" s="5">
        <v>0.99994</v>
      </c>
      <c r="D44" s="5" t="s">
        <v>38</v>
      </c>
      <c r="E44" s="5">
        <v>0.1808</v>
      </c>
      <c r="G44" s="5" t="s">
        <v>38</v>
      </c>
      <c r="H44" s="5">
        <v>0.836</v>
      </c>
      <c r="J44" s="5" t="s">
        <v>38</v>
      </c>
      <c r="K44" s="5">
        <v>0.9885</v>
      </c>
      <c r="M44" s="5" t="s">
        <v>39</v>
      </c>
      <c r="N44" s="5">
        <v>21600.0</v>
      </c>
    </row>
    <row r="45">
      <c r="D45" s="5" t="s">
        <v>8</v>
      </c>
      <c r="G45" s="5" t="s">
        <v>8</v>
      </c>
      <c r="J45" s="5" t="s">
        <v>40</v>
      </c>
      <c r="M45" s="5" t="s">
        <v>41</v>
      </c>
    </row>
    <row r="46">
      <c r="A46" s="13" t="s">
        <v>42</v>
      </c>
      <c r="B46" s="5">
        <v>1.0</v>
      </c>
      <c r="D46" s="5" t="s">
        <v>43</v>
      </c>
      <c r="E46" s="5">
        <v>628.0</v>
      </c>
      <c r="G46" s="5" t="s">
        <v>5</v>
      </c>
      <c r="H46" s="5">
        <v>1113.0</v>
      </c>
      <c r="J46" s="5" t="s">
        <v>5</v>
      </c>
      <c r="K46" s="5">
        <v>3634.89</v>
      </c>
    </row>
    <row r="47">
      <c r="A47" s="13" t="s">
        <v>44</v>
      </c>
      <c r="B47" s="5">
        <v>22.989769</v>
      </c>
      <c r="D47" s="6" t="s">
        <v>7</v>
      </c>
      <c r="E47" s="6">
        <v>312.76</v>
      </c>
      <c r="G47" s="6" t="s">
        <v>7</v>
      </c>
      <c r="H47" s="6">
        <v>554.3</v>
      </c>
      <c r="J47" s="6" t="s">
        <v>7</v>
      </c>
      <c r="K47" s="6">
        <v>1810.27</v>
      </c>
    </row>
    <row r="48">
      <c r="A48" s="13" t="s">
        <v>45</v>
      </c>
      <c r="B48" s="14">
        <f>0.312*10^-24</f>
        <v>0</v>
      </c>
      <c r="D48" s="5" t="s">
        <v>30</v>
      </c>
      <c r="E48" s="4">
        <f>10^(0.40679-1.984*LOG(312.76)+0.3246*(LOG(312.76))^2-0.03418*(LOG(312.76))^3)</f>
        <v>0.0008836430041</v>
      </c>
      <c r="G48" s="5" t="s">
        <v>30</v>
      </c>
      <c r="H48" s="4">
        <f>10^(0.40679-1.984*LOG(554.3)+0.3246*(LOG(554.3))^2-0.03418*(LOG(554.3))^3)</f>
        <v>0.0005021523153</v>
      </c>
      <c r="J48" s="5" t="s">
        <v>30</v>
      </c>
      <c r="K48" s="4">
        <f>10^(0.40679-1.984*LOG(1810.27)+0.3246*(LOG(1810.27))^2-0.03418*(LOG(1810.27))^3)</f>
        <v>0.0001609273569</v>
      </c>
    </row>
    <row r="49">
      <c r="A49" s="13" t="s">
        <v>46</v>
      </c>
      <c r="B49" s="14">
        <f>0.525*10^-24</f>
        <v>0</v>
      </c>
      <c r="D49" s="5" t="s">
        <v>31</v>
      </c>
      <c r="E49" s="4">
        <f>-149.6322+73.789*LN(312.76)-10.2724*(LN(312.76))^2+0.4748*(LN(312.76))^3</f>
        <v>25.27465932</v>
      </c>
      <c r="G49" s="5" t="s">
        <v>31</v>
      </c>
      <c r="H49" s="4">
        <f>-149.6322+73.789*LN(554.3)-10.2724*(LN(554.3))^2+0.4748*(LN(554.3)^3)</f>
        <v>26.26463466</v>
      </c>
      <c r="J49" s="5" t="s">
        <v>31</v>
      </c>
      <c r="K49" s="4">
        <f>-149.6322+73.789*LN(1810.27)-10.2724*(LN(1810.27))^2+0.4748*(LN(1810.27)^3)</f>
        <v>26.26883576</v>
      </c>
    </row>
    <row r="50">
      <c r="A50" s="13" t="s">
        <v>47</v>
      </c>
      <c r="B50" s="5">
        <f>1.28738*10^-5</f>
        <v>0.0000128738</v>
      </c>
      <c r="D50" s="11" t="s">
        <v>33</v>
      </c>
      <c r="E50" s="12">
        <f>E48*((263.8+E49)/(107.4+E49))</f>
        <v>0.001925302101</v>
      </c>
      <c r="G50" s="11" t="s">
        <v>33</v>
      </c>
      <c r="H50" s="12">
        <f>H48*((263.8+H49)/(107.4+H49))</f>
        <v>0.001089717024</v>
      </c>
      <c r="J50" s="11" t="s">
        <v>33</v>
      </c>
      <c r="K50" s="12">
        <f>K48*((263.8+K49)/(107.4+K49))</f>
        <v>0.0003492213484</v>
      </c>
    </row>
    <row r="51">
      <c r="D51" s="5" t="s">
        <v>35</v>
      </c>
      <c r="E51" s="5">
        <v>443.0</v>
      </c>
      <c r="G51" s="5" t="s">
        <v>35</v>
      </c>
      <c r="H51" s="5">
        <v>584.0</v>
      </c>
      <c r="J51" s="5" t="s">
        <v>35</v>
      </c>
      <c r="K51" s="5">
        <v>59.0</v>
      </c>
    </row>
    <row r="52">
      <c r="D52" s="5" t="s">
        <v>36</v>
      </c>
      <c r="E52" s="5">
        <v>43.0</v>
      </c>
      <c r="G52" s="5" t="s">
        <v>36</v>
      </c>
      <c r="H52" s="5">
        <v>38.0</v>
      </c>
      <c r="J52" s="5" t="s">
        <v>36</v>
      </c>
      <c r="K52" s="5">
        <v>14.0</v>
      </c>
    </row>
    <row r="53">
      <c r="D53" s="5" t="s">
        <v>38</v>
      </c>
      <c r="E53" s="5">
        <v>0.00336</v>
      </c>
      <c r="G53" s="5" t="s">
        <v>38</v>
      </c>
      <c r="H53" s="5">
        <v>0.717</v>
      </c>
      <c r="J53" s="5" t="s">
        <v>38</v>
      </c>
      <c r="K53" s="5">
        <v>0.269</v>
      </c>
    </row>
    <row r="54">
      <c r="G54" s="5" t="s">
        <v>9</v>
      </c>
    </row>
    <row r="55">
      <c r="D55" s="13" t="s">
        <v>42</v>
      </c>
      <c r="E55" s="5">
        <v>0.067302</v>
      </c>
      <c r="G55" s="5" t="s">
        <v>5</v>
      </c>
      <c r="H55" s="5">
        <v>1244.0</v>
      </c>
      <c r="J55" s="13" t="s">
        <v>42</v>
      </c>
      <c r="K55" s="5">
        <v>1.0</v>
      </c>
    </row>
    <row r="56">
      <c r="D56" s="13" t="s">
        <v>44</v>
      </c>
      <c r="E56" s="5">
        <v>40.961825</v>
      </c>
      <c r="G56" s="6" t="s">
        <v>7</v>
      </c>
      <c r="H56" s="7">
        <v>619.105</v>
      </c>
      <c r="J56" s="13" t="s">
        <v>44</v>
      </c>
      <c r="K56" s="5">
        <v>54.938043</v>
      </c>
    </row>
    <row r="57">
      <c r="D57" s="13" t="s">
        <v>45</v>
      </c>
      <c r="E57" s="14">
        <f>0.98*10^-24</f>
        <v>0</v>
      </c>
      <c r="G57" s="5" t="s">
        <v>30</v>
      </c>
      <c r="H57" s="4">
        <f>10^(0.40679-1.984*LOG(619)+0.3246*(LOG(619))^2-0.03418*(LOG(619))^3)</f>
        <v>0.0004510229017</v>
      </c>
      <c r="J57" s="13" t="s">
        <v>45</v>
      </c>
      <c r="K57" s="14">
        <f>13.3*10^-24</f>
        <v>0</v>
      </c>
    </row>
    <row r="58">
      <c r="D58" s="13" t="s">
        <v>46</v>
      </c>
      <c r="E58" s="14">
        <f>1.46*10^-24</f>
        <v>0</v>
      </c>
      <c r="G58" s="5" t="s">
        <v>31</v>
      </c>
      <c r="H58" s="4">
        <f>-149.6322+73.789*LN(619)-10.2724*(LN(619))^2+0.4748*(LN(619)^3)</f>
        <v>26.34311211</v>
      </c>
      <c r="J58" s="13" t="s">
        <v>46</v>
      </c>
      <c r="K58" s="14">
        <f>13.36*10^-24</f>
        <v>0</v>
      </c>
    </row>
    <row r="59">
      <c r="D59" s="13" t="s">
        <v>47</v>
      </c>
      <c r="E59" s="5">
        <f>1.5584*10^-5</f>
        <v>0.000015584</v>
      </c>
      <c r="G59" s="11" t="s">
        <v>33</v>
      </c>
      <c r="H59" s="12">
        <f>H57*((263.8+H58)/(107.4+H58))</f>
        <v>0.0009784517967</v>
      </c>
      <c r="J59" s="13" t="s">
        <v>47</v>
      </c>
      <c r="K59" s="4">
        <f>7.46601*10^-5</f>
        <v>0.0000746601</v>
      </c>
    </row>
    <row r="60">
      <c r="G60" s="5" t="s">
        <v>35</v>
      </c>
      <c r="H60" s="5">
        <v>353.0</v>
      </c>
    </row>
    <row r="61">
      <c r="G61" s="5" t="s">
        <v>36</v>
      </c>
      <c r="H61" s="5">
        <v>32.0</v>
      </c>
    </row>
    <row r="62">
      <c r="G62" s="5" t="s">
        <v>38</v>
      </c>
      <c r="H62" s="5">
        <v>0.437</v>
      </c>
    </row>
    <row r="63">
      <c r="G63" s="5" t="s">
        <v>10</v>
      </c>
    </row>
    <row r="64">
      <c r="G64" s="5" t="s">
        <v>5</v>
      </c>
      <c r="H64" s="5">
        <v>1402.3</v>
      </c>
    </row>
    <row r="65">
      <c r="G65" s="6" t="s">
        <v>7</v>
      </c>
      <c r="H65" s="6">
        <v>698.38</v>
      </c>
    </row>
    <row r="66">
      <c r="G66" s="5" t="s">
        <v>30</v>
      </c>
      <c r="H66" s="4">
        <f>10^(0.40679-1.984*LOG(698.38)+0.3246*(LOG(698.38))^2-0.03418*(LOG(698.38))^3)</f>
        <v>0.0004012626876</v>
      </c>
    </row>
    <row r="67">
      <c r="G67" s="5" t="s">
        <v>31</v>
      </c>
      <c r="H67" s="4">
        <f>-149.6322+73.789*LN(698.38)-10.2724*(LN(698.38))^2+0.4748*(LN(698.38)^3)</f>
        <v>26.39789923</v>
      </c>
    </row>
    <row r="68">
      <c r="G68" s="11" t="s">
        <v>33</v>
      </c>
      <c r="H68" s="12">
        <f>H66*((263.8+H67)/(107.4+H67))</f>
        <v>0.0008703095464</v>
      </c>
    </row>
    <row r="69">
      <c r="G69" s="5" t="s">
        <v>35</v>
      </c>
      <c r="H69" s="5">
        <v>213.0</v>
      </c>
    </row>
    <row r="70">
      <c r="G70" s="5" t="s">
        <v>36</v>
      </c>
      <c r="H70" s="5">
        <v>28.0</v>
      </c>
    </row>
    <row r="71">
      <c r="G71" s="5" t="s">
        <v>38</v>
      </c>
      <c r="H71" s="5">
        <v>0.284</v>
      </c>
    </row>
    <row r="72">
      <c r="G72" s="5" t="s">
        <v>11</v>
      </c>
    </row>
    <row r="73">
      <c r="G73" s="5" t="s">
        <v>5</v>
      </c>
      <c r="H73" s="5">
        <v>2096.51</v>
      </c>
    </row>
    <row r="74">
      <c r="G74" s="6" t="s">
        <v>7</v>
      </c>
      <c r="H74" s="6">
        <v>1044.12</v>
      </c>
    </row>
    <row r="75">
      <c r="G75" s="5" t="s">
        <v>30</v>
      </c>
      <c r="H75" s="4">
        <f>10^(0.40679-1.984*LOG(1044.12)+0.3246*(LOG(1044.12))^2-0.03418*(LOG(1044.12))^3)</f>
        <v>0.0002724891547</v>
      </c>
    </row>
    <row r="76">
      <c r="G76" s="5" t="s">
        <v>31</v>
      </c>
      <c r="H76" s="4">
        <f>-149.6322+73.789*LN(1044.12)-10.2724*(LN(1044.12))^2+0.4748*(LN(1044.12)^3)</f>
        <v>26.41005478</v>
      </c>
    </row>
    <row r="77">
      <c r="G77" s="11" t="s">
        <v>33</v>
      </c>
      <c r="H77" s="12">
        <f>H75*((263.8+H76)/(107.4+H76))</f>
        <v>0.0005909801968</v>
      </c>
    </row>
    <row r="78">
      <c r="G78" s="5" t="s">
        <v>35</v>
      </c>
      <c r="H78" s="5">
        <v>114.0</v>
      </c>
    </row>
    <row r="79">
      <c r="G79" s="5" t="s">
        <v>36</v>
      </c>
      <c r="H79" s="5">
        <v>28.0</v>
      </c>
    </row>
    <row r="80">
      <c r="G80" s="5" t="s">
        <v>38</v>
      </c>
      <c r="H80" s="5">
        <v>0.276</v>
      </c>
    </row>
    <row r="81">
      <c r="G81" s="5" t="s">
        <v>12</v>
      </c>
    </row>
    <row r="82">
      <c r="G82" s="5" t="s">
        <v>5</v>
      </c>
      <c r="H82" s="5">
        <v>2464.21</v>
      </c>
    </row>
    <row r="83">
      <c r="G83" s="6" t="s">
        <v>7</v>
      </c>
      <c r="H83" s="6">
        <v>1317.88</v>
      </c>
    </row>
    <row r="84">
      <c r="G84" s="5" t="s">
        <v>30</v>
      </c>
      <c r="H84" s="4">
        <f>10^(0.40679-1.984*LOG(1317.88)+0.3246*(LOG(1317.88))^2-0.03418*(LOG(1317.88))^3)</f>
        <v>0.0002180333874</v>
      </c>
    </row>
    <row r="85">
      <c r="G85" s="5" t="s">
        <v>31</v>
      </c>
      <c r="H85" s="4">
        <f>-149.6322+73.789*LN(1317.88)-10.2724*(LN(1317.88))^2+0.4748*(LN(1317.88)^3)</f>
        <v>26.35027508</v>
      </c>
    </row>
    <row r="86">
      <c r="G86" s="11" t="s">
        <v>33</v>
      </c>
      <c r="H86" s="12">
        <f>H84*((263.8+H85)/(107.4+H85))</f>
        <v>0.0004729892876</v>
      </c>
    </row>
    <row r="87">
      <c r="G87" s="5" t="s">
        <v>35</v>
      </c>
      <c r="H87" s="5">
        <v>93.0</v>
      </c>
    </row>
    <row r="88">
      <c r="G88" s="5" t="s">
        <v>36</v>
      </c>
      <c r="H88" s="5">
        <v>24.0</v>
      </c>
    </row>
    <row r="89">
      <c r="G89" s="5" t="s">
        <v>38</v>
      </c>
      <c r="H89" s="5">
        <v>0.269</v>
      </c>
    </row>
    <row r="90">
      <c r="G90" s="5" t="s">
        <v>13</v>
      </c>
    </row>
    <row r="91">
      <c r="G91" s="5" t="s">
        <v>5</v>
      </c>
      <c r="H91" s="5">
        <v>1662.0</v>
      </c>
    </row>
    <row r="92">
      <c r="G92" s="6" t="s">
        <v>7</v>
      </c>
      <c r="H92" s="6">
        <v>827.72</v>
      </c>
    </row>
    <row r="93">
      <c r="G93" s="5" t="s">
        <v>30</v>
      </c>
      <c r="H93" s="4">
        <f>10^(0.40679-1.984*LOG(827.72)+0.3246*(LOG(827.72))^2-0.03418*(LOG(827.72))^3)</f>
        <v>0.0003405920818</v>
      </c>
    </row>
    <row r="94">
      <c r="G94" s="5" t="s">
        <v>31</v>
      </c>
      <c r="H94" s="4">
        <f>-149.6322+73.789*LN(827.72)-10.2724*(LN(827.72))^2+0.4748*(LN(827.72)^3)</f>
        <v>26.42958219</v>
      </c>
    </row>
    <row r="95">
      <c r="G95" s="11" t="s">
        <v>33</v>
      </c>
      <c r="H95" s="12">
        <f>H93*((263.8+H94)/(107.4+H94))</f>
        <v>0.0007386251679</v>
      </c>
    </row>
    <row r="96">
      <c r="G96" s="5" t="s">
        <v>35</v>
      </c>
      <c r="H96" s="5">
        <v>152.0</v>
      </c>
    </row>
    <row r="97">
      <c r="G97" s="5" t="s">
        <v>36</v>
      </c>
      <c r="H97" s="5">
        <v>27.0</v>
      </c>
    </row>
    <row r="98">
      <c r="G98" s="5" t="s">
        <v>38</v>
      </c>
      <c r="H98" s="5">
        <v>0.242</v>
      </c>
    </row>
    <row r="99">
      <c r="G99" s="5" t="s">
        <v>14</v>
      </c>
    </row>
    <row r="100">
      <c r="G100" s="5" t="s">
        <v>5</v>
      </c>
      <c r="H100" s="5">
        <v>2962.0</v>
      </c>
    </row>
    <row r="101">
      <c r="G101" s="6" t="s">
        <v>7</v>
      </c>
      <c r="H101" s="6">
        <v>1475.15</v>
      </c>
    </row>
    <row r="102">
      <c r="G102" s="5" t="s">
        <v>30</v>
      </c>
      <c r="H102" s="4">
        <f>10^(0.40679-1.984*LOG(1475.15)+0.3246*(LOG(1475.15))^2-0.03418*(LOG(1475.15))^3)</f>
        <v>0.0001957454733</v>
      </c>
    </row>
    <row r="103">
      <c r="G103" s="5" t="s">
        <v>31</v>
      </c>
      <c r="H103" s="4">
        <f>-149.6322+73.789*LN(1475.15)-10.2724*(LN(1475.15))^2+0.4748*(LN(1475.15)^3)</f>
        <v>26.31755907</v>
      </c>
    </row>
    <row r="104">
      <c r="G104" s="11" t="s">
        <v>33</v>
      </c>
      <c r="H104" s="12">
        <f>H102*((263.8+H103)/(107.4+H103))</f>
        <v>0.0004246951507</v>
      </c>
    </row>
    <row r="105">
      <c r="G105" s="5" t="s">
        <v>35</v>
      </c>
      <c r="H105" s="5">
        <v>53.0</v>
      </c>
    </row>
    <row r="106">
      <c r="G106" s="5" t="s">
        <v>36</v>
      </c>
      <c r="H106" s="5">
        <v>14.0</v>
      </c>
    </row>
    <row r="107">
      <c r="G107" s="5" t="s">
        <v>38</v>
      </c>
      <c r="H107" s="5">
        <v>0.1639</v>
      </c>
    </row>
    <row r="109">
      <c r="G109" s="13" t="s">
        <v>42</v>
      </c>
      <c r="H109" s="5">
        <v>0.4935</v>
      </c>
    </row>
    <row r="110">
      <c r="G110" s="13" t="s">
        <v>44</v>
      </c>
      <c r="H110" s="5">
        <v>80.916288</v>
      </c>
    </row>
    <row r="111">
      <c r="G111" s="13" t="s">
        <v>45</v>
      </c>
      <c r="H111" s="14">
        <f>46*10^-24</f>
        <v>0</v>
      </c>
    </row>
    <row r="112">
      <c r="G112" s="13" t="s">
        <v>46</v>
      </c>
      <c r="H112" s="14">
        <f>2.36*10^-24</f>
        <v>0</v>
      </c>
    </row>
    <row r="113">
      <c r="G113" s="13" t="s">
        <v>47</v>
      </c>
      <c r="H113" s="4">
        <f>5.4572*10^-6</f>
        <v>0.0000054572</v>
      </c>
    </row>
    <row r="115">
      <c r="A115" s="6" t="s">
        <v>48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7">
      <c r="A117" s="3" t="s">
        <v>18</v>
      </c>
      <c r="D117" s="3" t="s">
        <v>19</v>
      </c>
      <c r="G117" s="3" t="s">
        <v>20</v>
      </c>
      <c r="J117" s="3" t="s">
        <v>21</v>
      </c>
      <c r="M117" s="3" t="s">
        <v>49</v>
      </c>
      <c r="O117" s="5">
        <v>1765.67</v>
      </c>
    </row>
    <row r="118">
      <c r="G118" s="5" t="s">
        <v>6</v>
      </c>
      <c r="M118" s="5" t="s">
        <v>6</v>
      </c>
    </row>
    <row r="119">
      <c r="G119" s="5" t="s">
        <v>5</v>
      </c>
      <c r="H119" s="5">
        <v>1569.55</v>
      </c>
      <c r="M119" s="5" t="s">
        <v>5</v>
      </c>
      <c r="N119" s="5">
        <v>2279.35</v>
      </c>
      <c r="O119" s="5">
        <v>913.09</v>
      </c>
    </row>
    <row r="120">
      <c r="A120" s="16"/>
      <c r="G120" s="6" t="s">
        <v>7</v>
      </c>
      <c r="H120" s="5">
        <v>776.05</v>
      </c>
      <c r="M120" s="6" t="s">
        <v>7</v>
      </c>
      <c r="N120" s="5">
        <v>1120.545</v>
      </c>
    </row>
    <row r="121">
      <c r="A121" s="17"/>
      <c r="G121" s="5" t="s">
        <v>30</v>
      </c>
      <c r="M121" s="5" t="s">
        <v>30</v>
      </c>
    </row>
    <row r="122">
      <c r="A122" s="17"/>
      <c r="G122" s="5" t="s">
        <v>31</v>
      </c>
      <c r="M122" s="5" t="s">
        <v>31</v>
      </c>
    </row>
    <row r="123">
      <c r="A123" s="16"/>
      <c r="G123" s="11" t="s">
        <v>33</v>
      </c>
      <c r="M123" s="11" t="s">
        <v>33</v>
      </c>
    </row>
    <row r="124">
      <c r="G124" s="5" t="s">
        <v>35</v>
      </c>
      <c r="H124" s="5">
        <v>2202.0</v>
      </c>
      <c r="M124" s="5" t="s">
        <v>35</v>
      </c>
      <c r="N124" s="5">
        <v>71.0</v>
      </c>
      <c r="O124" s="5">
        <v>227.0</v>
      </c>
    </row>
    <row r="125">
      <c r="G125" s="5" t="s">
        <v>36</v>
      </c>
      <c r="H125" s="5">
        <v>52.0</v>
      </c>
      <c r="M125" s="5" t="s">
        <v>36</v>
      </c>
      <c r="N125" s="5">
        <v>31.0</v>
      </c>
      <c r="O125" s="5">
        <v>24.0</v>
      </c>
    </row>
    <row r="126">
      <c r="G126" s="5" t="s">
        <v>38</v>
      </c>
      <c r="M126" s="5" t="s">
        <v>38</v>
      </c>
      <c r="N126" s="5">
        <v>0.99987</v>
      </c>
    </row>
    <row r="127">
      <c r="G127" s="5" t="s">
        <v>8</v>
      </c>
      <c r="M127" s="5" t="s">
        <v>8</v>
      </c>
    </row>
    <row r="128">
      <c r="G128" s="5" t="s">
        <v>5</v>
      </c>
      <c r="H128" s="5">
        <v>1112.41</v>
      </c>
      <c r="M128" s="5" t="s">
        <v>5</v>
      </c>
      <c r="N128" s="5">
        <v>1803.68</v>
      </c>
    </row>
    <row r="129">
      <c r="G129" s="6" t="s">
        <v>7</v>
      </c>
      <c r="H129" s="5">
        <v>553.98</v>
      </c>
      <c r="M129" s="6" t="s">
        <v>7</v>
      </c>
      <c r="N129" s="5">
        <v>889.277</v>
      </c>
    </row>
    <row r="130">
      <c r="G130" s="5" t="s">
        <v>30</v>
      </c>
      <c r="M130" s="5" t="s">
        <v>30</v>
      </c>
    </row>
    <row r="131">
      <c r="G131" s="5" t="s">
        <v>31</v>
      </c>
      <c r="M131" s="5" t="s">
        <v>31</v>
      </c>
    </row>
    <row r="132">
      <c r="G132" s="11" t="s">
        <v>33</v>
      </c>
      <c r="M132" s="11" t="s">
        <v>33</v>
      </c>
    </row>
    <row r="133">
      <c r="G133" s="5" t="s">
        <v>35</v>
      </c>
      <c r="H133" s="5">
        <v>2394.0</v>
      </c>
      <c r="M133" s="5" t="s">
        <v>35</v>
      </c>
      <c r="N133" s="5">
        <v>298.0</v>
      </c>
      <c r="O133" s="5">
        <v>264.0</v>
      </c>
    </row>
    <row r="134">
      <c r="G134" s="5" t="s">
        <v>36</v>
      </c>
      <c r="H134" s="5">
        <v>75.0</v>
      </c>
      <c r="M134" s="5" t="s">
        <v>36</v>
      </c>
      <c r="N134" s="5">
        <v>26.0</v>
      </c>
      <c r="O134" s="5">
        <v>36.0</v>
      </c>
    </row>
    <row r="135">
      <c r="G135" s="5" t="s">
        <v>38</v>
      </c>
      <c r="M135" s="5" t="s">
        <v>38</v>
      </c>
      <c r="N135" s="5">
        <v>0.99984</v>
      </c>
    </row>
    <row r="136">
      <c r="G136" s="5" t="s">
        <v>9</v>
      </c>
    </row>
    <row r="137">
      <c r="G137" s="5" t="s">
        <v>5</v>
      </c>
      <c r="H137" s="5">
        <v>1245.95</v>
      </c>
      <c r="M137" s="13" t="s">
        <v>42</v>
      </c>
      <c r="N137" s="5">
        <v>1.0</v>
      </c>
    </row>
    <row r="138">
      <c r="G138" s="6" t="s">
        <v>7</v>
      </c>
      <c r="H138" s="5">
        <v>619.09</v>
      </c>
      <c r="M138" s="13" t="s">
        <v>44</v>
      </c>
      <c r="N138" s="5">
        <v>44.955907</v>
      </c>
    </row>
    <row r="139">
      <c r="G139" s="5" t="s">
        <v>30</v>
      </c>
      <c r="M139" s="13" t="s">
        <v>45</v>
      </c>
      <c r="N139" s="14">
        <f>12.1*10^-24</f>
        <v>0</v>
      </c>
    </row>
    <row r="140">
      <c r="G140" s="5" t="s">
        <v>31</v>
      </c>
      <c r="M140" s="13" t="s">
        <v>46</v>
      </c>
      <c r="N140" s="14">
        <f>27.2*10^-24</f>
        <v>0</v>
      </c>
    </row>
    <row r="141">
      <c r="G141" s="11" t="s">
        <v>33</v>
      </c>
      <c r="M141" s="13" t="s">
        <v>47</v>
      </c>
      <c r="N141" s="10">
        <f>9.575*10^-8</f>
        <v>0.00000009575</v>
      </c>
    </row>
    <row r="142">
      <c r="G142" s="5" t="s">
        <v>35</v>
      </c>
      <c r="H142" s="5">
        <v>1508.0</v>
      </c>
    </row>
    <row r="143">
      <c r="G143" s="5" t="s">
        <v>36</v>
      </c>
      <c r="H143" s="5">
        <v>55.0</v>
      </c>
    </row>
    <row r="144">
      <c r="G144" s="5" t="s">
        <v>38</v>
      </c>
    </row>
    <row r="145">
      <c r="G145" s="5" t="s">
        <v>10</v>
      </c>
    </row>
    <row r="146">
      <c r="G146" s="5" t="s">
        <v>5</v>
      </c>
      <c r="H146" s="5">
        <v>1409.1</v>
      </c>
    </row>
    <row r="147">
      <c r="G147" s="6" t="s">
        <v>7</v>
      </c>
      <c r="H147" s="5">
        <v>698.3</v>
      </c>
    </row>
    <row r="148">
      <c r="G148" s="5" t="s">
        <v>30</v>
      </c>
    </row>
    <row r="149">
      <c r="G149" s="5" t="s">
        <v>31</v>
      </c>
    </row>
    <row r="150">
      <c r="G150" s="11" t="s">
        <v>33</v>
      </c>
    </row>
    <row r="151">
      <c r="G151" s="5" t="s">
        <v>35</v>
      </c>
      <c r="H151" s="5">
        <v>681.0</v>
      </c>
    </row>
    <row r="152">
      <c r="G152" s="5" t="s">
        <v>36</v>
      </c>
      <c r="H152" s="5">
        <v>49.0</v>
      </c>
    </row>
    <row r="153">
      <c r="G153" s="5" t="s">
        <v>38</v>
      </c>
    </row>
    <row r="154">
      <c r="G154" s="5" t="s">
        <v>11</v>
      </c>
    </row>
    <row r="155">
      <c r="G155" s="5" t="s">
        <v>5</v>
      </c>
      <c r="H155" s="5">
        <v>2120.11</v>
      </c>
    </row>
    <row r="156">
      <c r="G156" s="6" t="s">
        <v>7</v>
      </c>
      <c r="H156" s="5">
        <v>1043.81</v>
      </c>
    </row>
    <row r="157">
      <c r="G157" s="5" t="s">
        <v>30</v>
      </c>
    </row>
    <row r="158">
      <c r="G158" s="5" t="s">
        <v>31</v>
      </c>
    </row>
    <row r="159">
      <c r="G159" s="11" t="s">
        <v>33</v>
      </c>
    </row>
    <row r="160">
      <c r="G160" s="5" t="s">
        <v>35</v>
      </c>
      <c r="H160" s="5">
        <v>525.0</v>
      </c>
    </row>
    <row r="161">
      <c r="G161" s="5" t="s">
        <v>36</v>
      </c>
      <c r="H161" s="5">
        <v>34.0</v>
      </c>
    </row>
    <row r="162">
      <c r="G162" s="5" t="s">
        <v>38</v>
      </c>
    </row>
    <row r="163">
      <c r="G163" s="5" t="s">
        <v>12</v>
      </c>
    </row>
    <row r="164">
      <c r="G164" s="5" t="s">
        <v>5</v>
      </c>
      <c r="H164" s="5">
        <v>2684.02</v>
      </c>
    </row>
    <row r="165">
      <c r="G165" s="6" t="s">
        <v>7</v>
      </c>
      <c r="H165" s="5">
        <v>1317.39</v>
      </c>
    </row>
    <row r="166">
      <c r="G166" s="5" t="s">
        <v>30</v>
      </c>
    </row>
    <row r="167">
      <c r="G167" s="5" t="s">
        <v>31</v>
      </c>
    </row>
    <row r="168">
      <c r="G168" s="11" t="s">
        <v>33</v>
      </c>
    </row>
    <row r="169">
      <c r="G169" s="5" t="s">
        <v>35</v>
      </c>
      <c r="H169" s="5">
        <v>429.0</v>
      </c>
    </row>
    <row r="170">
      <c r="G170" s="5" t="s">
        <v>36</v>
      </c>
      <c r="H170" s="5">
        <v>30.0</v>
      </c>
    </row>
    <row r="171">
      <c r="G171" s="5" t="s">
        <v>38</v>
      </c>
    </row>
    <row r="172">
      <c r="G172" s="5" t="s">
        <v>13</v>
      </c>
    </row>
    <row r="173">
      <c r="G173" s="5" t="s">
        <v>5</v>
      </c>
      <c r="H173" s="5">
        <v>1674.91</v>
      </c>
    </row>
    <row r="174">
      <c r="G174" s="6" t="s">
        <v>7</v>
      </c>
      <c r="H174" s="5">
        <v>827.56</v>
      </c>
    </row>
    <row r="175">
      <c r="G175" s="5" t="s">
        <v>30</v>
      </c>
    </row>
    <row r="176">
      <c r="G176" s="5" t="s">
        <v>31</v>
      </c>
    </row>
    <row r="177">
      <c r="G177" s="11" t="s">
        <v>33</v>
      </c>
    </row>
    <row r="178">
      <c r="G178" s="5" t="s">
        <v>35</v>
      </c>
      <c r="H178" s="5">
        <v>224.0</v>
      </c>
    </row>
    <row r="179">
      <c r="G179" s="5" t="s">
        <v>36</v>
      </c>
      <c r="H179" s="5">
        <v>39.0</v>
      </c>
    </row>
    <row r="180">
      <c r="G180" s="5" t="s">
        <v>38</v>
      </c>
    </row>
    <row r="181">
      <c r="G181" s="5" t="s">
        <v>14</v>
      </c>
    </row>
    <row r="182">
      <c r="G182" s="5" t="s">
        <v>5</v>
      </c>
      <c r="H182" s="5">
        <v>3006.16</v>
      </c>
    </row>
    <row r="183">
      <c r="G183" s="6" t="s">
        <v>7</v>
      </c>
      <c r="H183" s="5">
        <v>1475.32</v>
      </c>
    </row>
    <row r="184">
      <c r="G184" s="5" t="s">
        <v>30</v>
      </c>
    </row>
    <row r="185">
      <c r="G185" s="5" t="s">
        <v>31</v>
      </c>
    </row>
    <row r="186">
      <c r="G186" s="11" t="s">
        <v>33</v>
      </c>
    </row>
    <row r="187">
      <c r="G187" s="5" t="s">
        <v>35</v>
      </c>
      <c r="H187" s="5">
        <v>190.0</v>
      </c>
    </row>
    <row r="188">
      <c r="G188" s="5" t="s">
        <v>36</v>
      </c>
      <c r="H188" s="5">
        <v>19.0</v>
      </c>
    </row>
    <row r="189">
      <c r="G189" s="5" t="s">
        <v>38</v>
      </c>
    </row>
    <row r="191">
      <c r="G191" s="13" t="s">
        <v>42</v>
      </c>
      <c r="H191" s="5">
        <v>0.4935</v>
      </c>
    </row>
    <row r="192">
      <c r="G192" s="13" t="s">
        <v>44</v>
      </c>
      <c r="H192" s="5">
        <v>80.916288</v>
      </c>
    </row>
    <row r="193">
      <c r="G193" s="13" t="s">
        <v>45</v>
      </c>
      <c r="H193" s="14">
        <f>46*10^-24</f>
        <v>0</v>
      </c>
    </row>
    <row r="194">
      <c r="G194" s="13" t="s">
        <v>46</v>
      </c>
      <c r="H194" s="14">
        <f>2.36*10^-24</f>
        <v>0</v>
      </c>
    </row>
    <row r="195">
      <c r="G195" s="13" t="s">
        <v>47</v>
      </c>
      <c r="H195" s="4">
        <f>5.4572*10^-6</f>
        <v>0.0000054572</v>
      </c>
    </row>
    <row r="197">
      <c r="A197" s="18" t="s">
        <v>50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>
      <c r="A199" s="21" t="s">
        <v>18</v>
      </c>
      <c r="B199" s="13"/>
      <c r="C199" s="13"/>
      <c r="D199" s="21" t="s">
        <v>19</v>
      </c>
      <c r="E199" s="13"/>
      <c r="F199" s="13"/>
      <c r="G199" s="21" t="s">
        <v>20</v>
      </c>
      <c r="H199" s="13"/>
      <c r="I199" s="13"/>
      <c r="J199" s="21" t="s">
        <v>21</v>
      </c>
      <c r="K199" s="13"/>
    </row>
    <row r="200">
      <c r="A200" s="13" t="s">
        <v>6</v>
      </c>
      <c r="B200" s="13"/>
      <c r="C200" s="13"/>
      <c r="D200" s="13" t="s">
        <v>6</v>
      </c>
      <c r="E200" s="13"/>
      <c r="F200" s="13"/>
      <c r="G200" s="13" t="s">
        <v>6</v>
      </c>
      <c r="H200" s="13"/>
      <c r="I200" s="13"/>
      <c r="J200" s="13" t="s">
        <v>6</v>
      </c>
      <c r="K200" s="13"/>
    </row>
    <row r="201">
      <c r="A201" s="13" t="s">
        <v>5</v>
      </c>
      <c r="B201" s="22">
        <v>2748.0</v>
      </c>
      <c r="C201" s="13"/>
      <c r="D201" s="13" t="s">
        <v>5</v>
      </c>
      <c r="E201" s="22">
        <v>3061.52</v>
      </c>
      <c r="F201" s="13"/>
      <c r="G201" s="13" t="s">
        <v>5</v>
      </c>
      <c r="H201" s="22">
        <v>1559.0</v>
      </c>
      <c r="I201" s="13"/>
      <c r="J201" s="13" t="s">
        <v>5</v>
      </c>
      <c r="K201" s="22">
        <v>1700.49</v>
      </c>
    </row>
    <row r="202">
      <c r="A202" s="23" t="s">
        <v>7</v>
      </c>
      <c r="B202" s="24">
        <v>1368.85</v>
      </c>
      <c r="C202" s="13"/>
      <c r="D202" s="23" t="s">
        <v>7</v>
      </c>
      <c r="E202" s="24">
        <v>1524.71</v>
      </c>
      <c r="F202" s="13"/>
      <c r="G202" s="23" t="s">
        <v>7</v>
      </c>
      <c r="H202" s="24">
        <v>776.42</v>
      </c>
      <c r="I202" s="13"/>
      <c r="J202" s="23" t="s">
        <v>7</v>
      </c>
      <c r="K202" s="24">
        <v>846.89</v>
      </c>
    </row>
    <row r="203">
      <c r="A203" s="13" t="s">
        <v>30</v>
      </c>
      <c r="B203" s="22">
        <f>10^(0.40679-1.984*LOG(1368.85)+0.3246*(LOG(1368.85))^2-0.03418*(LOG(1368.85))^3)</f>
        <v>0.0002102608086</v>
      </c>
      <c r="C203" s="13"/>
      <c r="D203" s="13" t="s">
        <v>30</v>
      </c>
      <c r="E203" s="22">
        <f>10^(0.40679-1.984*LOG(1524.71)+0.3246*(LOG(1524.71))^2-0.03418*(LOG(1524.71))^3)</f>
        <v>0.0001896555219</v>
      </c>
      <c r="F203" s="13"/>
      <c r="G203" s="13" t="s">
        <v>30</v>
      </c>
      <c r="H203" s="22">
        <f>10^(0.40679-1.984*LOG(776.42)+0.3246*(LOG(776.42))^2-0.03418*(LOG(776.42))^3)</f>
        <v>0.0003622482505</v>
      </c>
      <c r="I203" s="13"/>
      <c r="J203" s="13" t="s">
        <v>30</v>
      </c>
      <c r="K203" s="22">
        <f>10^(0.40679-1.984*LOG(846.89)+0.3246*(LOG(846.89))^2-0.03418*(LOG(846.89))^3)</f>
        <v>0.0003331685241</v>
      </c>
    </row>
    <row r="204">
      <c r="A204" s="13" t="s">
        <v>31</v>
      </c>
      <c r="B204" s="22">
        <f>-149.6322+73.789*LN(1368.85)-10.2724*(LN(1368.85))^2+0.4748*(LN(1368.85))^3</f>
        <v>26.33917289</v>
      </c>
      <c r="C204" s="13"/>
      <c r="D204" s="13" t="s">
        <v>31</v>
      </c>
      <c r="E204" s="22">
        <f>-149.6322+73.789*LN(1524.71)-10.2724*(LN(1524.71))^2+0.4748*(LN(1524.71))^3</f>
        <v>26.30836891</v>
      </c>
      <c r="F204" s="13"/>
      <c r="G204" s="13" t="s">
        <v>31</v>
      </c>
      <c r="H204" s="22">
        <f>-149.6322+73.789*LN(776.42)-10.2724*(LN(776.42))^2+0.4748*(LN(776.42)^3)</f>
        <v>26.42316443</v>
      </c>
      <c r="I204" s="13"/>
      <c r="J204" s="13" t="s">
        <v>31</v>
      </c>
      <c r="K204" s="22">
        <f>-149.6322+73.789*LN(846.89)-10.2724*(LN(846.89))^2+0.4748*(LN(846.89)^3)</f>
        <v>26.43044299</v>
      </c>
    </row>
    <row r="205">
      <c r="A205" s="25" t="s">
        <v>33</v>
      </c>
      <c r="B205" s="26">
        <f>B203*((263.8+B204)/(107.4+B204))</f>
        <v>0.0004561483056</v>
      </c>
      <c r="C205" s="13"/>
      <c r="D205" s="25" t="s">
        <v>33</v>
      </c>
      <c r="E205" s="26">
        <f>E203*((263.8+E204)/(107.4+E204))</f>
        <v>0.0004114974595</v>
      </c>
      <c r="F205" s="13"/>
      <c r="G205" s="25" t="s">
        <v>33</v>
      </c>
      <c r="H205" s="26">
        <f>H203*((263.8+H204)/(107.4+H204))</f>
        <v>0.0007856101298</v>
      </c>
      <c r="I205" s="13"/>
      <c r="J205" s="25" t="s">
        <v>33</v>
      </c>
      <c r="K205" s="26">
        <f>K203*((263.8+K204)/(107.4+K204))</f>
        <v>0.0007225235618</v>
      </c>
    </row>
    <row r="206">
      <c r="A206" s="13" t="s">
        <v>35</v>
      </c>
      <c r="B206" s="27">
        <v>910.0</v>
      </c>
      <c r="C206" s="13"/>
      <c r="D206" s="13" t="s">
        <v>35</v>
      </c>
      <c r="E206" s="27">
        <v>1832.0</v>
      </c>
      <c r="F206" s="13"/>
      <c r="G206" s="13" t="s">
        <v>35</v>
      </c>
      <c r="H206" s="27">
        <v>230.0</v>
      </c>
      <c r="I206" s="13"/>
      <c r="J206" s="13" t="s">
        <v>35</v>
      </c>
      <c r="K206" s="27">
        <v>463.0</v>
      </c>
    </row>
    <row r="207">
      <c r="A207" s="13" t="s">
        <v>36</v>
      </c>
      <c r="B207" s="27">
        <v>32.0</v>
      </c>
      <c r="C207" s="13"/>
      <c r="D207" s="13" t="s">
        <v>36</v>
      </c>
      <c r="E207" s="27">
        <v>44.0</v>
      </c>
      <c r="F207" s="13"/>
      <c r="G207" s="13" t="s">
        <v>36</v>
      </c>
      <c r="H207" s="27">
        <v>20.0</v>
      </c>
      <c r="I207" s="13"/>
      <c r="J207" s="13" t="s">
        <v>36</v>
      </c>
      <c r="K207" s="27">
        <v>27.0</v>
      </c>
    </row>
    <row r="208">
      <c r="A208" s="13" t="s">
        <v>38</v>
      </c>
      <c r="B208" s="22">
        <v>0.99994</v>
      </c>
      <c r="C208" s="13"/>
      <c r="D208" s="13" t="s">
        <v>38</v>
      </c>
      <c r="E208" s="22">
        <v>0.1808</v>
      </c>
      <c r="F208" s="13"/>
      <c r="G208" s="13" t="s">
        <v>38</v>
      </c>
      <c r="H208" s="22">
        <v>0.836</v>
      </c>
      <c r="I208" s="13"/>
      <c r="J208" s="13" t="s">
        <v>38</v>
      </c>
      <c r="K208" s="22">
        <v>0.9885</v>
      </c>
    </row>
    <row r="209">
      <c r="A209" s="13"/>
      <c r="B209" s="13"/>
      <c r="C209" s="13"/>
      <c r="D209" s="13" t="s">
        <v>8</v>
      </c>
      <c r="E209" s="13"/>
      <c r="F209" s="13"/>
      <c r="G209" s="13" t="s">
        <v>8</v>
      </c>
      <c r="H209" s="13"/>
      <c r="I209" s="13"/>
      <c r="J209" s="13" t="s">
        <v>40</v>
      </c>
      <c r="K209" s="13"/>
    </row>
    <row r="210">
      <c r="A210" s="13" t="s">
        <v>42</v>
      </c>
      <c r="B210" s="22">
        <v>1.0</v>
      </c>
      <c r="C210" s="13"/>
      <c r="D210" s="13" t="s">
        <v>43</v>
      </c>
      <c r="E210" s="22">
        <v>628.0</v>
      </c>
      <c r="F210" s="13"/>
      <c r="G210" s="13" t="s">
        <v>5</v>
      </c>
      <c r="H210" s="22">
        <v>1113.0</v>
      </c>
      <c r="I210" s="13"/>
      <c r="J210" s="13" t="s">
        <v>5</v>
      </c>
      <c r="K210" s="22">
        <v>3634.89</v>
      </c>
    </row>
    <row r="211">
      <c r="A211" s="13" t="s">
        <v>44</v>
      </c>
      <c r="B211" s="22">
        <v>22.989769</v>
      </c>
      <c r="C211" s="13"/>
      <c r="D211" s="23" t="s">
        <v>7</v>
      </c>
      <c r="E211" s="24">
        <v>312.76</v>
      </c>
      <c r="F211" s="13"/>
      <c r="G211" s="23" t="s">
        <v>7</v>
      </c>
      <c r="H211" s="24">
        <v>554.3</v>
      </c>
      <c r="I211" s="13"/>
      <c r="J211" s="23" t="s">
        <v>7</v>
      </c>
      <c r="K211" s="24">
        <v>1810.27</v>
      </c>
    </row>
    <row r="212">
      <c r="A212" s="13" t="s">
        <v>45</v>
      </c>
      <c r="B212" s="28">
        <f>0.312*10^-24</f>
        <v>0</v>
      </c>
      <c r="C212" s="13"/>
      <c r="D212" s="13" t="s">
        <v>30</v>
      </c>
      <c r="E212" s="22">
        <f>10^(0.40679-1.984*LOG(312.76)+0.3246*(LOG(312.76))^2-0.03418*(LOG(312.76))^3)</f>
        <v>0.0008836430041</v>
      </c>
      <c r="F212" s="13"/>
      <c r="G212" s="13" t="s">
        <v>30</v>
      </c>
      <c r="H212" s="22">
        <f>10^(0.40679-1.984*LOG(554.3)+0.3246*(LOG(554.3))^2-0.03418*(LOG(554.3))^3)</f>
        <v>0.0005021523153</v>
      </c>
      <c r="I212" s="13"/>
      <c r="J212" s="13" t="s">
        <v>30</v>
      </c>
      <c r="K212" s="22">
        <f>10^(0.40679-1.984*LOG(1810.27)+0.3246*(LOG(1810.27))^2-0.03418*(LOG(1810.27))^3)</f>
        <v>0.0001609273569</v>
      </c>
    </row>
    <row r="213">
      <c r="A213" s="13" t="s">
        <v>46</v>
      </c>
      <c r="B213" s="28">
        <f>0.525*10^-24</f>
        <v>0</v>
      </c>
      <c r="C213" s="13"/>
      <c r="D213" s="13" t="s">
        <v>31</v>
      </c>
      <c r="E213" s="22">
        <f>-149.6322+73.789*LN(312.76)-10.2724*(LN(312.76))^2+0.4748*(LN(312.76))^3</f>
        <v>25.27465932</v>
      </c>
      <c r="F213" s="13"/>
      <c r="G213" s="13" t="s">
        <v>31</v>
      </c>
      <c r="H213" s="22">
        <f>-149.6322+73.789*LN(554.3)-10.2724*(LN(554.3))^2+0.4748*(LN(554.3)^3)</f>
        <v>26.26463466</v>
      </c>
      <c r="I213" s="13"/>
      <c r="J213" s="13" t="s">
        <v>31</v>
      </c>
      <c r="K213" s="22">
        <f>-149.6322+73.789*LN(1810.27)-10.2724*(LN(1810.27))^2+0.4748*(LN(1810.27)^3)</f>
        <v>26.26883576</v>
      </c>
    </row>
    <row r="214">
      <c r="A214" s="13" t="s">
        <v>47</v>
      </c>
      <c r="B214" s="22">
        <f>1.28738*10^-5</f>
        <v>0.0000128738</v>
      </c>
      <c r="C214" s="13"/>
      <c r="D214" s="25" t="s">
        <v>33</v>
      </c>
      <c r="E214" s="26">
        <f>E212*((263.8+E213)/(107.4+E213))</f>
        <v>0.001925302101</v>
      </c>
      <c r="F214" s="13"/>
      <c r="G214" s="25" t="s">
        <v>33</v>
      </c>
      <c r="H214" s="26">
        <f>H212*((263.8+H213)/(107.4+H213))</f>
        <v>0.001089717024</v>
      </c>
      <c r="I214" s="13"/>
      <c r="J214" s="25" t="s">
        <v>33</v>
      </c>
      <c r="K214" s="26">
        <f>K212*((263.8+K213)/(107.4+K213))</f>
        <v>0.0003492213484</v>
      </c>
    </row>
    <row r="215">
      <c r="A215" s="13"/>
      <c r="B215" s="13"/>
      <c r="C215" s="13"/>
      <c r="D215" s="13" t="s">
        <v>35</v>
      </c>
      <c r="E215" s="27">
        <v>115.0</v>
      </c>
      <c r="F215" s="13"/>
      <c r="G215" s="13" t="s">
        <v>35</v>
      </c>
      <c r="H215" s="27">
        <v>232.0</v>
      </c>
      <c r="I215" s="13"/>
      <c r="J215" s="13" t="s">
        <v>35</v>
      </c>
      <c r="K215" s="27">
        <v>67.0</v>
      </c>
    </row>
    <row r="216">
      <c r="A216" s="13"/>
      <c r="B216" s="13"/>
      <c r="C216" s="13"/>
      <c r="D216" s="13" t="s">
        <v>36</v>
      </c>
      <c r="E216" s="27">
        <v>27.0</v>
      </c>
      <c r="F216" s="13"/>
      <c r="G216" s="13" t="s">
        <v>36</v>
      </c>
      <c r="H216" s="27">
        <v>23.0</v>
      </c>
      <c r="I216" s="13"/>
      <c r="J216" s="13" t="s">
        <v>36</v>
      </c>
      <c r="K216" s="27">
        <v>10.0</v>
      </c>
    </row>
    <row r="217">
      <c r="A217" s="13"/>
      <c r="B217" s="13"/>
      <c r="C217" s="13"/>
      <c r="D217" s="13" t="s">
        <v>38</v>
      </c>
      <c r="E217" s="22">
        <v>0.00336</v>
      </c>
      <c r="F217" s="13"/>
      <c r="G217" s="13" t="s">
        <v>38</v>
      </c>
      <c r="H217" s="22">
        <v>0.717</v>
      </c>
      <c r="I217" s="13"/>
      <c r="J217" s="13" t="s">
        <v>38</v>
      </c>
      <c r="K217" s="22">
        <v>0.269</v>
      </c>
    </row>
    <row r="218">
      <c r="A218" s="13"/>
      <c r="B218" s="13"/>
      <c r="C218" s="13"/>
      <c r="D218" s="13"/>
      <c r="E218" s="13"/>
      <c r="F218" s="13"/>
      <c r="G218" s="13" t="s">
        <v>9</v>
      </c>
      <c r="H218" s="13"/>
      <c r="I218" s="13"/>
      <c r="J218" s="13"/>
      <c r="K218" s="13"/>
    </row>
    <row r="219">
      <c r="A219" s="13"/>
      <c r="B219" s="13"/>
      <c r="C219" s="13"/>
      <c r="D219" s="13" t="s">
        <v>42</v>
      </c>
      <c r="E219" s="22">
        <v>0.067302</v>
      </c>
      <c r="F219" s="13"/>
      <c r="G219" s="13" t="s">
        <v>5</v>
      </c>
      <c r="H219" s="22">
        <v>1244.0</v>
      </c>
      <c r="I219" s="13"/>
      <c r="J219" s="13" t="s">
        <v>42</v>
      </c>
      <c r="K219" s="22">
        <v>1.0</v>
      </c>
    </row>
    <row r="220">
      <c r="A220" s="13"/>
      <c r="B220" s="13"/>
      <c r="C220" s="13"/>
      <c r="D220" s="13" t="s">
        <v>44</v>
      </c>
      <c r="E220" s="22">
        <v>40.961825</v>
      </c>
      <c r="F220" s="13"/>
      <c r="G220" s="23" t="s">
        <v>7</v>
      </c>
      <c r="H220" s="29">
        <v>619.105</v>
      </c>
      <c r="I220" s="13"/>
      <c r="J220" s="13" t="s">
        <v>44</v>
      </c>
      <c r="K220" s="22">
        <v>54.938043</v>
      </c>
    </row>
    <row r="221">
      <c r="A221" s="13"/>
      <c r="B221" s="13"/>
      <c r="C221" s="13"/>
      <c r="D221" s="13" t="s">
        <v>45</v>
      </c>
      <c r="E221" s="28">
        <f>0.98*10^-24</f>
        <v>0</v>
      </c>
      <c r="F221" s="13"/>
      <c r="G221" s="13" t="s">
        <v>30</v>
      </c>
      <c r="H221" s="22">
        <f>10^(0.40679-1.984*LOG(619)+0.3246*(LOG(619))^2-0.03418*(LOG(619))^3)</f>
        <v>0.0004510229017</v>
      </c>
      <c r="I221" s="13"/>
      <c r="J221" s="13" t="s">
        <v>45</v>
      </c>
      <c r="K221" s="28">
        <f>13.3*10^-24</f>
        <v>0</v>
      </c>
    </row>
    <row r="222">
      <c r="A222" s="13"/>
      <c r="B222" s="13"/>
      <c r="C222" s="13"/>
      <c r="D222" s="13" t="s">
        <v>46</v>
      </c>
      <c r="E222" s="28">
        <f>1.46*10^-24</f>
        <v>0</v>
      </c>
      <c r="F222" s="13"/>
      <c r="G222" s="13" t="s">
        <v>31</v>
      </c>
      <c r="H222" s="22">
        <f>-149.6322+73.789*LN(619)-10.2724*(LN(619))^2+0.4748*(LN(619)^3)</f>
        <v>26.34311211</v>
      </c>
      <c r="I222" s="13"/>
      <c r="J222" s="13" t="s">
        <v>46</v>
      </c>
      <c r="K222" s="28">
        <f>13.36*10^-24</f>
        <v>0</v>
      </c>
    </row>
    <row r="223">
      <c r="A223" s="13"/>
      <c r="B223" s="13"/>
      <c r="C223" s="13"/>
      <c r="D223" s="13" t="s">
        <v>47</v>
      </c>
      <c r="E223" s="22">
        <f>1.5584*10^-5</f>
        <v>0.000015584</v>
      </c>
      <c r="F223" s="13"/>
      <c r="G223" s="25" t="s">
        <v>33</v>
      </c>
      <c r="H223" s="26">
        <f>H221*((263.8+H222)/(107.4+H222))</f>
        <v>0.0009784517967</v>
      </c>
      <c r="I223" s="13"/>
      <c r="J223" s="13" t="s">
        <v>47</v>
      </c>
      <c r="K223" s="22">
        <f>7.46601*10^-5</f>
        <v>0.0000746601</v>
      </c>
    </row>
    <row r="224">
      <c r="A224" s="13"/>
      <c r="B224" s="13"/>
      <c r="C224" s="13"/>
      <c r="D224" s="13"/>
      <c r="E224" s="13"/>
      <c r="F224" s="13"/>
      <c r="G224" s="13" t="s">
        <v>35</v>
      </c>
      <c r="H224" s="27">
        <v>118.0</v>
      </c>
      <c r="I224" s="13"/>
      <c r="J224" s="13"/>
      <c r="K224" s="13"/>
    </row>
    <row r="225">
      <c r="A225" s="13"/>
      <c r="B225" s="13"/>
      <c r="C225" s="13"/>
      <c r="D225" s="13"/>
      <c r="E225" s="13"/>
      <c r="F225" s="13"/>
      <c r="G225" s="13" t="s">
        <v>36</v>
      </c>
      <c r="H225" s="27">
        <v>20.0</v>
      </c>
      <c r="I225" s="13"/>
      <c r="J225" s="13"/>
      <c r="K225" s="13"/>
    </row>
    <row r="226">
      <c r="A226" s="13"/>
      <c r="B226" s="13"/>
      <c r="C226" s="13"/>
      <c r="D226" s="13"/>
      <c r="E226" s="13"/>
      <c r="F226" s="13"/>
      <c r="G226" s="13" t="s">
        <v>38</v>
      </c>
      <c r="H226" s="22">
        <v>0.437</v>
      </c>
      <c r="I226" s="13"/>
      <c r="J226" s="13"/>
      <c r="K226" s="13"/>
    </row>
    <row r="227">
      <c r="A227" s="13"/>
      <c r="B227" s="13"/>
      <c r="C227" s="13"/>
      <c r="D227" s="13"/>
      <c r="E227" s="13"/>
      <c r="F227" s="13"/>
      <c r="G227" s="13" t="s">
        <v>10</v>
      </c>
      <c r="H227" s="13"/>
      <c r="I227" s="13"/>
      <c r="J227" s="13"/>
      <c r="K227" s="13"/>
    </row>
    <row r="228">
      <c r="A228" s="13"/>
      <c r="B228" s="13"/>
      <c r="C228" s="13"/>
      <c r="D228" s="13"/>
      <c r="E228" s="13"/>
      <c r="F228" s="13"/>
      <c r="G228" s="13" t="s">
        <v>5</v>
      </c>
      <c r="H228" s="22">
        <v>1402.3</v>
      </c>
      <c r="I228" s="13"/>
      <c r="J228" s="13"/>
      <c r="K228" s="13"/>
    </row>
    <row r="229">
      <c r="A229" s="13"/>
      <c r="B229" s="13"/>
      <c r="C229" s="13"/>
      <c r="D229" s="13"/>
      <c r="E229" s="13"/>
      <c r="F229" s="13"/>
      <c r="G229" s="23" t="s">
        <v>7</v>
      </c>
      <c r="H229" s="24">
        <v>698.38</v>
      </c>
      <c r="I229" s="13"/>
      <c r="J229" s="13"/>
      <c r="K229" s="13"/>
    </row>
    <row r="230">
      <c r="A230" s="13"/>
      <c r="B230" s="13"/>
      <c r="C230" s="13"/>
      <c r="D230" s="13"/>
      <c r="E230" s="13"/>
      <c r="F230" s="13"/>
      <c r="G230" s="13" t="s">
        <v>30</v>
      </c>
      <c r="H230" s="22">
        <f>10^(0.40679-1.984*LOG(698.38)+0.3246*(LOG(698.38))^2-0.03418*(LOG(698.38))^3)</f>
        <v>0.0004012626876</v>
      </c>
      <c r="I230" s="13"/>
      <c r="J230" s="13"/>
      <c r="K230" s="13"/>
    </row>
    <row r="231">
      <c r="A231" s="13"/>
      <c r="B231" s="13"/>
      <c r="C231" s="13"/>
      <c r="D231" s="13"/>
      <c r="E231" s="13"/>
      <c r="F231" s="13"/>
      <c r="G231" s="13" t="s">
        <v>31</v>
      </c>
      <c r="H231" s="22">
        <f>-149.6322+73.789*LN(698.38)-10.2724*(LN(698.38))^2+0.4748*(LN(698.38)^3)</f>
        <v>26.39789923</v>
      </c>
      <c r="I231" s="13"/>
      <c r="J231" s="13"/>
      <c r="K231" s="13"/>
    </row>
    <row r="232">
      <c r="A232" s="13"/>
      <c r="B232" s="13"/>
      <c r="C232" s="13"/>
      <c r="D232" s="13"/>
      <c r="E232" s="13"/>
      <c r="F232" s="13"/>
      <c r="G232" s="25" t="s">
        <v>33</v>
      </c>
      <c r="H232" s="26">
        <f>H230*((263.8+H231)/(107.4+H231))</f>
        <v>0.0008703095464</v>
      </c>
      <c r="I232" s="13"/>
      <c r="J232" s="13"/>
      <c r="K232" s="13"/>
    </row>
    <row r="233">
      <c r="A233" s="13"/>
      <c r="B233" s="13"/>
      <c r="C233" s="13"/>
      <c r="D233" s="13"/>
      <c r="E233" s="13"/>
      <c r="F233" s="13"/>
      <c r="G233" s="13" t="s">
        <v>35</v>
      </c>
      <c r="H233" s="27">
        <v>65.0</v>
      </c>
      <c r="I233" s="13"/>
      <c r="J233" s="13"/>
      <c r="K233" s="13"/>
    </row>
    <row r="234">
      <c r="A234" s="13"/>
      <c r="B234" s="13"/>
      <c r="C234" s="13"/>
      <c r="D234" s="13"/>
      <c r="E234" s="13"/>
      <c r="F234" s="13"/>
      <c r="G234" s="13" t="s">
        <v>36</v>
      </c>
      <c r="H234" s="27">
        <v>18.0</v>
      </c>
      <c r="I234" s="13"/>
      <c r="J234" s="13"/>
      <c r="K234" s="13"/>
    </row>
    <row r="235">
      <c r="A235" s="13"/>
      <c r="B235" s="13"/>
      <c r="C235" s="13"/>
      <c r="D235" s="13"/>
      <c r="E235" s="13"/>
      <c r="F235" s="13"/>
      <c r="G235" s="13" t="s">
        <v>38</v>
      </c>
      <c r="H235" s="22">
        <v>0.284</v>
      </c>
      <c r="I235" s="13"/>
      <c r="J235" s="13"/>
      <c r="K235" s="13"/>
    </row>
    <row r="236">
      <c r="A236" s="13"/>
      <c r="B236" s="13"/>
      <c r="C236" s="13"/>
      <c r="D236" s="13"/>
      <c r="E236" s="13"/>
      <c r="F236" s="13"/>
      <c r="G236" s="13" t="s">
        <v>11</v>
      </c>
      <c r="H236" s="13"/>
      <c r="I236" s="13"/>
      <c r="J236" s="13"/>
      <c r="K236" s="13"/>
    </row>
    <row r="237">
      <c r="A237" s="13"/>
      <c r="B237" s="13"/>
      <c r="C237" s="13"/>
      <c r="D237" s="13"/>
      <c r="E237" s="13"/>
      <c r="F237" s="13"/>
      <c r="G237" s="13" t="s">
        <v>5</v>
      </c>
      <c r="H237" s="22">
        <v>2096.51</v>
      </c>
      <c r="I237" s="13"/>
      <c r="J237" s="13"/>
      <c r="K237" s="13"/>
    </row>
    <row r="238">
      <c r="A238" s="13"/>
      <c r="B238" s="13"/>
      <c r="C238" s="13"/>
      <c r="D238" s="13"/>
      <c r="E238" s="13"/>
      <c r="F238" s="13"/>
      <c r="G238" s="23" t="s">
        <v>7</v>
      </c>
      <c r="H238" s="24">
        <v>1044.12</v>
      </c>
      <c r="I238" s="13"/>
      <c r="J238" s="13"/>
      <c r="K238" s="13"/>
    </row>
    <row r="239">
      <c r="A239" s="13"/>
      <c r="B239" s="13"/>
      <c r="C239" s="13"/>
      <c r="D239" s="13"/>
      <c r="E239" s="13"/>
      <c r="F239" s="13"/>
      <c r="G239" s="13" t="s">
        <v>30</v>
      </c>
      <c r="H239" s="22">
        <f>10^(0.40679-1.984*LOG(1044.12)+0.3246*(LOG(1044.12))^2-0.03418*(LOG(1044.12))^3)</f>
        <v>0.0002724891547</v>
      </c>
      <c r="I239" s="13"/>
      <c r="J239" s="13"/>
      <c r="K239" s="13"/>
    </row>
    <row r="240">
      <c r="A240" s="13"/>
      <c r="B240" s="13"/>
      <c r="C240" s="13"/>
      <c r="D240" s="13"/>
      <c r="E240" s="13"/>
      <c r="F240" s="13"/>
      <c r="G240" s="13" t="s">
        <v>31</v>
      </c>
      <c r="H240" s="22">
        <f>-149.6322+73.789*LN(1044.12)-10.2724*(LN(1044.12))^2+0.4748*(LN(1044.12)^3)</f>
        <v>26.41005478</v>
      </c>
      <c r="I240" s="13"/>
      <c r="J240" s="13"/>
      <c r="K240" s="13"/>
    </row>
    <row r="241">
      <c r="A241" s="13"/>
      <c r="B241" s="13"/>
      <c r="C241" s="13"/>
      <c r="D241" s="13"/>
      <c r="E241" s="13"/>
      <c r="F241" s="13"/>
      <c r="G241" s="25" t="s">
        <v>33</v>
      </c>
      <c r="H241" s="26">
        <f>H239*((263.8+H240)/(107.4+H240))</f>
        <v>0.0005909801968</v>
      </c>
      <c r="I241" s="13"/>
      <c r="J241" s="13"/>
      <c r="K241" s="13"/>
    </row>
    <row r="242">
      <c r="A242" s="13"/>
      <c r="B242" s="13"/>
      <c r="C242" s="13"/>
      <c r="D242" s="13"/>
      <c r="E242" s="13"/>
      <c r="F242" s="13"/>
      <c r="G242" s="13" t="s">
        <v>35</v>
      </c>
      <c r="H242" s="27">
        <v>82.0</v>
      </c>
      <c r="I242" s="13"/>
      <c r="J242" s="13"/>
      <c r="K242" s="13"/>
    </row>
    <row r="243">
      <c r="A243" s="13"/>
      <c r="B243" s="13"/>
      <c r="C243" s="13"/>
      <c r="D243" s="13"/>
      <c r="E243" s="13"/>
      <c r="F243" s="13"/>
      <c r="G243" s="13" t="s">
        <v>36</v>
      </c>
      <c r="H243" s="27">
        <v>16.0</v>
      </c>
      <c r="I243" s="13"/>
      <c r="J243" s="13"/>
      <c r="K243" s="13"/>
    </row>
    <row r="244">
      <c r="A244" s="13"/>
      <c r="B244" s="13"/>
      <c r="C244" s="13"/>
      <c r="D244" s="13"/>
      <c r="E244" s="13"/>
      <c r="F244" s="13"/>
      <c r="G244" s="13" t="s">
        <v>38</v>
      </c>
      <c r="H244" s="22">
        <v>0.276</v>
      </c>
      <c r="I244" s="13"/>
      <c r="J244" s="13"/>
      <c r="K244" s="13"/>
    </row>
    <row r="245">
      <c r="A245" s="13"/>
      <c r="B245" s="13"/>
      <c r="C245" s="13"/>
      <c r="D245" s="13"/>
      <c r="E245" s="13"/>
      <c r="F245" s="13"/>
      <c r="G245" s="30" t="s">
        <v>12</v>
      </c>
      <c r="H245" s="13"/>
      <c r="I245" s="13"/>
      <c r="J245" s="13"/>
      <c r="K245" s="13"/>
    </row>
    <row r="246">
      <c r="A246" s="13"/>
      <c r="B246" s="13"/>
      <c r="C246" s="13"/>
      <c r="D246" s="13"/>
      <c r="E246" s="13"/>
      <c r="F246" s="13"/>
      <c r="G246" s="13" t="s">
        <v>5</v>
      </c>
      <c r="H246" s="22">
        <v>1662.0</v>
      </c>
      <c r="I246" s="13"/>
      <c r="J246" s="13"/>
      <c r="K246" s="13"/>
    </row>
    <row r="247">
      <c r="A247" s="13"/>
      <c r="B247" s="13"/>
      <c r="C247" s="13"/>
      <c r="D247" s="13"/>
      <c r="E247" s="13"/>
      <c r="F247" s="13"/>
      <c r="G247" s="23" t="s">
        <v>7</v>
      </c>
      <c r="H247" s="24">
        <v>827.72</v>
      </c>
      <c r="I247" s="13"/>
      <c r="J247" s="13"/>
      <c r="K247" s="13"/>
    </row>
    <row r="248">
      <c r="A248" s="13"/>
      <c r="B248" s="13"/>
      <c r="C248" s="13"/>
      <c r="D248" s="13"/>
      <c r="E248" s="13"/>
      <c r="F248" s="13"/>
      <c r="G248" s="13" t="s">
        <v>30</v>
      </c>
      <c r="H248" s="22">
        <f>10^(0.40679-1.984*LOG(827.72)+0.3246*(LOG(827.72))^2-0.03418*(LOG(827.72))^3)</f>
        <v>0.0003405920818</v>
      </c>
      <c r="I248" s="13"/>
      <c r="J248" s="13"/>
      <c r="K248" s="13"/>
    </row>
    <row r="249">
      <c r="A249" s="13"/>
      <c r="B249" s="13"/>
      <c r="C249" s="13"/>
      <c r="D249" s="13"/>
      <c r="E249" s="13"/>
      <c r="F249" s="13"/>
      <c r="G249" s="13" t="s">
        <v>31</v>
      </c>
      <c r="H249" s="22">
        <f>-149.6322+73.789*LN(827.72)-10.2724*(LN(827.72))^2+0.4748*(LN(827.72)^3)</f>
        <v>26.42958219</v>
      </c>
      <c r="I249" s="13"/>
      <c r="J249" s="13"/>
      <c r="K249" s="13"/>
    </row>
    <row r="250">
      <c r="A250" s="13"/>
      <c r="B250" s="13"/>
      <c r="C250" s="13"/>
      <c r="D250" s="13"/>
      <c r="E250" s="13"/>
      <c r="F250" s="13"/>
      <c r="G250" s="25" t="s">
        <v>33</v>
      </c>
      <c r="H250" s="26">
        <f>H248*((263.8+H249)/(107.4+H249))</f>
        <v>0.0007386251679</v>
      </c>
      <c r="I250" s="13"/>
      <c r="J250" s="13"/>
      <c r="K250" s="13"/>
    </row>
    <row r="251">
      <c r="A251" s="13"/>
      <c r="B251" s="13"/>
      <c r="C251" s="13"/>
      <c r="D251" s="13"/>
      <c r="E251" s="13"/>
      <c r="F251" s="13"/>
      <c r="G251" s="13" t="s">
        <v>35</v>
      </c>
      <c r="H251" s="27">
        <v>43.0</v>
      </c>
      <c r="I251" s="13"/>
      <c r="J251" s="13"/>
      <c r="K251" s="13"/>
    </row>
    <row r="252">
      <c r="A252" s="13"/>
      <c r="B252" s="13"/>
      <c r="C252" s="13"/>
      <c r="D252" s="13"/>
      <c r="E252" s="13"/>
      <c r="F252" s="13"/>
      <c r="G252" s="13" t="s">
        <v>36</v>
      </c>
      <c r="H252" s="27">
        <v>16.0</v>
      </c>
      <c r="I252" s="13"/>
      <c r="J252" s="13"/>
      <c r="K252" s="13"/>
    </row>
    <row r="253">
      <c r="A253" s="13"/>
      <c r="B253" s="13"/>
      <c r="C253" s="13"/>
      <c r="D253" s="13"/>
      <c r="E253" s="13"/>
      <c r="F253" s="13"/>
      <c r="G253" s="13" t="s">
        <v>38</v>
      </c>
      <c r="H253" s="22">
        <v>0.242</v>
      </c>
      <c r="I253" s="13"/>
      <c r="J253" s="13"/>
      <c r="K253" s="13"/>
    </row>
    <row r="254">
      <c r="A254" s="13"/>
      <c r="B254" s="13"/>
      <c r="C254" s="13"/>
      <c r="D254" s="13"/>
      <c r="E254" s="13"/>
      <c r="F254" s="13"/>
      <c r="I254" s="13"/>
      <c r="J254" s="13"/>
      <c r="K254" s="13"/>
    </row>
    <row r="255">
      <c r="A255" s="13"/>
      <c r="B255" s="13"/>
      <c r="C255" s="13"/>
      <c r="D255" s="13"/>
      <c r="E255" s="13"/>
      <c r="F255" s="13"/>
      <c r="G255" s="13" t="s">
        <v>42</v>
      </c>
      <c r="H255" s="22">
        <v>0.4935</v>
      </c>
      <c r="I255" s="13"/>
      <c r="J255" s="13"/>
      <c r="K255" s="13"/>
    </row>
    <row r="256">
      <c r="A256" s="13"/>
      <c r="B256" s="13"/>
      <c r="C256" s="13"/>
      <c r="D256" s="13"/>
      <c r="E256" s="13"/>
      <c r="F256" s="13"/>
      <c r="G256" s="13" t="s">
        <v>44</v>
      </c>
      <c r="H256" s="22">
        <v>80.916288</v>
      </c>
      <c r="I256" s="13"/>
      <c r="J256" s="13"/>
      <c r="K256" s="13"/>
    </row>
    <row r="257">
      <c r="A257" s="13"/>
      <c r="B257" s="13"/>
      <c r="C257" s="13"/>
      <c r="D257" s="13"/>
      <c r="E257" s="13"/>
      <c r="F257" s="13"/>
      <c r="G257" s="13" t="s">
        <v>45</v>
      </c>
      <c r="H257" s="28">
        <f>46*10^-24</f>
        <v>0</v>
      </c>
      <c r="I257" s="13"/>
      <c r="J257" s="13"/>
      <c r="K257" s="13"/>
    </row>
    <row r="258">
      <c r="A258" s="13"/>
      <c r="B258" s="13"/>
      <c r="C258" s="13"/>
      <c r="D258" s="13"/>
      <c r="E258" s="13"/>
      <c r="F258" s="13"/>
      <c r="G258" s="13" t="s">
        <v>46</v>
      </c>
      <c r="H258" s="28">
        <f>2.36*10^-24</f>
        <v>0</v>
      </c>
      <c r="I258" s="13"/>
      <c r="J258" s="13"/>
      <c r="K258" s="13"/>
    </row>
    <row r="259">
      <c r="A259" s="13"/>
      <c r="B259" s="13"/>
      <c r="C259" s="13"/>
      <c r="D259" s="13"/>
      <c r="E259" s="13"/>
      <c r="F259" s="13"/>
      <c r="G259" s="13" t="s">
        <v>47</v>
      </c>
      <c r="H259" s="22">
        <f>5.4572*10^-6</f>
        <v>0.0000054572</v>
      </c>
      <c r="I259" s="13"/>
      <c r="J259" s="13"/>
      <c r="K259" s="13"/>
    </row>
    <row r="260">
      <c r="A260" s="13"/>
      <c r="B260" s="13"/>
      <c r="C260" s="13"/>
      <c r="D260" s="13"/>
      <c r="E260" s="13"/>
      <c r="F260" s="13"/>
      <c r="I260" s="13"/>
      <c r="J260" s="13"/>
      <c r="K260" s="13"/>
    </row>
    <row r="261">
      <c r="A261" s="31" t="s">
        <v>51</v>
      </c>
      <c r="B261" s="25"/>
      <c r="C261" s="25"/>
      <c r="D261" s="25"/>
      <c r="E261" s="25"/>
      <c r="F261" s="25"/>
      <c r="G261" s="12"/>
      <c r="H261" s="12"/>
      <c r="I261" s="25"/>
      <c r="J261" s="25"/>
      <c r="K261" s="25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3"/>
      <c r="B262" s="13"/>
      <c r="C262" s="13"/>
      <c r="D262" s="13"/>
      <c r="E262" s="13"/>
      <c r="F262" s="13"/>
      <c r="I262" s="13"/>
      <c r="J262" s="13"/>
      <c r="K262" s="13"/>
    </row>
    <row r="263">
      <c r="A263" s="3" t="s">
        <v>49</v>
      </c>
      <c r="C263" s="13"/>
      <c r="D263" s="3" t="s">
        <v>52</v>
      </c>
      <c r="E263" s="13"/>
      <c r="F263" s="13"/>
      <c r="G263" s="3" t="s">
        <v>53</v>
      </c>
      <c r="H263" s="13"/>
      <c r="I263" s="13"/>
      <c r="J263" s="30">
        <v>676.92</v>
      </c>
      <c r="K263" s="13"/>
    </row>
    <row r="264">
      <c r="A264" s="5" t="s">
        <v>6</v>
      </c>
      <c r="C264" s="13"/>
      <c r="D264" s="5" t="s">
        <v>6</v>
      </c>
      <c r="E264" s="13"/>
      <c r="F264" s="13"/>
      <c r="G264" s="5" t="s">
        <v>6</v>
      </c>
      <c r="H264" s="22"/>
      <c r="I264" s="13"/>
      <c r="J264" s="30">
        <v>960.37</v>
      </c>
      <c r="K264" s="13"/>
    </row>
    <row r="265">
      <c r="A265" s="5" t="s">
        <v>5</v>
      </c>
      <c r="B265" s="5">
        <v>2277.15</v>
      </c>
      <c r="C265" s="13"/>
      <c r="D265" s="5" t="s">
        <v>5</v>
      </c>
      <c r="E265" s="30">
        <v>2714.48</v>
      </c>
      <c r="F265" s="13"/>
      <c r="G265" s="5" t="s">
        <v>5</v>
      </c>
      <c r="H265" s="27">
        <v>2186.0</v>
      </c>
      <c r="I265" s="13"/>
      <c r="J265" s="30"/>
      <c r="K265" s="13"/>
    </row>
    <row r="266">
      <c r="A266" s="6" t="s">
        <v>7</v>
      </c>
      <c r="B266" s="5">
        <v>1120.545</v>
      </c>
      <c r="C266" s="13"/>
      <c r="D266" s="6" t="s">
        <v>7</v>
      </c>
      <c r="E266" s="30">
        <v>1332.492</v>
      </c>
      <c r="F266" s="13"/>
      <c r="G266" s="6" t="s">
        <v>7</v>
      </c>
      <c r="H266" s="27">
        <v>1077.0</v>
      </c>
      <c r="I266" s="13"/>
      <c r="J266" s="30">
        <v>1265.52</v>
      </c>
      <c r="K266" s="13"/>
    </row>
    <row r="267">
      <c r="A267" s="5" t="s">
        <v>30</v>
      </c>
      <c r="C267" s="13"/>
      <c r="D267" s="11" t="s">
        <v>54</v>
      </c>
      <c r="E267" s="13"/>
      <c r="F267" s="13"/>
      <c r="G267" s="11" t="s">
        <v>54</v>
      </c>
      <c r="H267" s="22"/>
      <c r="I267" s="13"/>
      <c r="J267" s="5">
        <v>1533.64</v>
      </c>
      <c r="K267" s="13"/>
    </row>
    <row r="268">
      <c r="A268" s="5" t="s">
        <v>31</v>
      </c>
      <c r="C268" s="13"/>
      <c r="D268" s="5" t="s">
        <v>35</v>
      </c>
      <c r="E268" s="30">
        <v>136.0</v>
      </c>
      <c r="F268" s="13"/>
      <c r="G268" s="5" t="s">
        <v>35</v>
      </c>
      <c r="H268" s="27">
        <v>175.0</v>
      </c>
      <c r="I268" s="13"/>
      <c r="J268" s="30">
        <v>1765.18</v>
      </c>
      <c r="K268" s="13"/>
    </row>
    <row r="269">
      <c r="A269" s="11" t="s">
        <v>33</v>
      </c>
      <c r="C269" s="13"/>
      <c r="D269" s="5" t="s">
        <v>36</v>
      </c>
      <c r="E269" s="30">
        <v>28.0</v>
      </c>
      <c r="F269" s="13"/>
      <c r="G269" s="5" t="s">
        <v>36</v>
      </c>
      <c r="H269" s="27">
        <v>26.0</v>
      </c>
      <c r="I269" s="13"/>
      <c r="J269" s="13"/>
      <c r="K269" s="13"/>
    </row>
    <row r="270">
      <c r="A270" s="5" t="s">
        <v>35</v>
      </c>
      <c r="B270" s="5">
        <v>82.0</v>
      </c>
      <c r="C270" s="13"/>
      <c r="D270" s="5" t="s">
        <v>38</v>
      </c>
      <c r="E270" s="30">
        <v>0.999826</v>
      </c>
      <c r="F270" s="13"/>
      <c r="G270" s="5" t="s">
        <v>38</v>
      </c>
      <c r="H270" s="27">
        <v>0.0864</v>
      </c>
      <c r="I270" s="13"/>
      <c r="J270" s="13"/>
      <c r="K270" s="13"/>
    </row>
    <row r="271">
      <c r="A271" s="5" t="s">
        <v>36</v>
      </c>
      <c r="B271" s="5">
        <v>33.0</v>
      </c>
      <c r="C271" s="13"/>
      <c r="D271" s="5" t="s">
        <v>8</v>
      </c>
      <c r="E271" s="13"/>
      <c r="F271" s="13"/>
      <c r="G271" s="13"/>
      <c r="H271" s="22"/>
      <c r="I271" s="13"/>
      <c r="J271" s="13"/>
      <c r="K271" s="13"/>
    </row>
    <row r="272">
      <c r="A272" s="5" t="s">
        <v>38</v>
      </c>
      <c r="B272" s="5">
        <v>0.99987</v>
      </c>
      <c r="C272" s="13"/>
      <c r="D272" s="5" t="s">
        <v>5</v>
      </c>
      <c r="E272" s="30">
        <v>2386.48</v>
      </c>
      <c r="F272" s="13"/>
      <c r="G272" s="13" t="s">
        <v>42</v>
      </c>
      <c r="H272" s="30">
        <v>0.7217</v>
      </c>
      <c r="I272" s="13"/>
      <c r="J272" s="13"/>
      <c r="K272" s="13"/>
    </row>
    <row r="273">
      <c r="A273" s="5" t="s">
        <v>8</v>
      </c>
      <c r="C273" s="13"/>
      <c r="D273" s="6" t="s">
        <v>7</v>
      </c>
      <c r="E273" s="30">
        <v>1173.228</v>
      </c>
      <c r="F273" s="13"/>
      <c r="G273" s="13" t="s">
        <v>44</v>
      </c>
      <c r="H273" s="5">
        <v>84.91179</v>
      </c>
      <c r="I273" s="13"/>
      <c r="J273" s="13"/>
      <c r="K273" s="13"/>
    </row>
    <row r="274">
      <c r="A274" s="5" t="s">
        <v>5</v>
      </c>
      <c r="B274" s="5">
        <v>1801.13</v>
      </c>
      <c r="C274" s="13"/>
      <c r="D274" s="11" t="s">
        <v>54</v>
      </c>
      <c r="E274" s="13"/>
      <c r="F274" s="13"/>
      <c r="G274" s="13" t="s">
        <v>45</v>
      </c>
      <c r="H274" s="10">
        <f>6.83*10^-24</f>
        <v>0</v>
      </c>
      <c r="I274" s="13"/>
      <c r="J274" s="13"/>
      <c r="K274" s="13"/>
    </row>
    <row r="275">
      <c r="A275" s="6" t="s">
        <v>7</v>
      </c>
      <c r="B275" s="5">
        <v>889.277</v>
      </c>
      <c r="C275" s="13"/>
      <c r="D275" s="5" t="s">
        <v>35</v>
      </c>
      <c r="E275" s="30">
        <v>223.0</v>
      </c>
      <c r="F275" s="13"/>
      <c r="G275" s="13" t="s">
        <v>46</v>
      </c>
      <c r="H275" s="10">
        <f>0.494*10^-24</f>
        <v>0</v>
      </c>
      <c r="I275" s="13"/>
      <c r="J275" s="13"/>
      <c r="K275" s="13"/>
    </row>
    <row r="276">
      <c r="A276" s="5" t="s">
        <v>30</v>
      </c>
      <c r="C276" s="13"/>
      <c r="D276" s="5" t="s">
        <v>36</v>
      </c>
      <c r="E276" s="30">
        <v>24.0</v>
      </c>
      <c r="F276" s="13"/>
      <c r="G276" s="13" t="s">
        <v>47</v>
      </c>
      <c r="H276" s="10">
        <f>4.1695*10^-9</f>
        <v>0.0000000041695</v>
      </c>
      <c r="I276" s="13"/>
      <c r="J276" s="13"/>
      <c r="K276" s="13"/>
    </row>
    <row r="277">
      <c r="A277" s="5" t="s">
        <v>31</v>
      </c>
      <c r="C277" s="13"/>
      <c r="D277" s="5" t="s">
        <v>38</v>
      </c>
      <c r="E277" s="30">
        <v>0.9985</v>
      </c>
      <c r="F277" s="13"/>
      <c r="I277" s="13"/>
      <c r="J277" s="13"/>
      <c r="K277" s="13"/>
    </row>
    <row r="278">
      <c r="A278" s="11" t="s">
        <v>33</v>
      </c>
      <c r="C278" s="13"/>
      <c r="E278" s="13"/>
      <c r="F278" s="13"/>
      <c r="G278" s="13"/>
      <c r="H278" s="13"/>
      <c r="I278" s="13"/>
      <c r="J278" s="13"/>
      <c r="K278" s="13"/>
    </row>
    <row r="279">
      <c r="A279" s="5" t="s">
        <v>35</v>
      </c>
      <c r="B279" s="5">
        <v>400.0</v>
      </c>
      <c r="D279" s="13" t="s">
        <v>42</v>
      </c>
      <c r="E279" s="5">
        <v>1.0</v>
      </c>
    </row>
    <row r="280">
      <c r="A280" s="5" t="s">
        <v>36</v>
      </c>
      <c r="B280" s="5">
        <v>30.0</v>
      </c>
      <c r="D280" s="13" t="s">
        <v>44</v>
      </c>
      <c r="E280" s="5">
        <v>58.933194</v>
      </c>
    </row>
    <row r="281">
      <c r="A281" s="5" t="s">
        <v>38</v>
      </c>
      <c r="B281" s="5">
        <v>0.99984</v>
      </c>
      <c r="D281" s="13" t="s">
        <v>45</v>
      </c>
      <c r="E281" s="10">
        <f>75.8*10^-24</f>
        <v>0</v>
      </c>
    </row>
    <row r="282">
      <c r="D282" s="13" t="s">
        <v>46</v>
      </c>
      <c r="E282" s="10">
        <f>37.18*10^-24</f>
        <v>0</v>
      </c>
    </row>
    <row r="283">
      <c r="A283" s="13" t="s">
        <v>42</v>
      </c>
      <c r="B283" s="5">
        <v>1.0</v>
      </c>
      <c r="D283" s="13" t="s">
        <v>47</v>
      </c>
      <c r="E283" s="10">
        <f>4.1695*10^-9</f>
        <v>0.0000000041695</v>
      </c>
    </row>
    <row r="284">
      <c r="A284" s="13" t="s">
        <v>44</v>
      </c>
      <c r="B284" s="5">
        <v>44.955907</v>
      </c>
    </row>
    <row r="285">
      <c r="A285" s="13" t="s">
        <v>45</v>
      </c>
      <c r="B285" s="14">
        <f>12.1*10^-24</f>
        <v>0</v>
      </c>
    </row>
    <row r="286">
      <c r="A286" s="13" t="s">
        <v>46</v>
      </c>
      <c r="B286" s="14">
        <f>27.2*10^-24</f>
        <v>0</v>
      </c>
    </row>
    <row r="287">
      <c r="A287" s="13" t="s">
        <v>47</v>
      </c>
      <c r="B287" s="10">
        <f>9.575*10^-8</f>
        <v>0.00000009575</v>
      </c>
    </row>
    <row r="289">
      <c r="A289" s="6" t="s">
        <v>55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</sheetData>
  <drawing r:id="rId1"/>
</worksheet>
</file>