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UBHAM\Downloads\"/>
    </mc:Choice>
  </mc:AlternateContent>
  <xr:revisionPtr revIDLastSave="0" documentId="13_ncr:1_{48A61B0B-A8D6-4E57-8910-F720E0AC4D02}" xr6:coauthVersionLast="47" xr6:coauthVersionMax="47" xr10:uidLastSave="{00000000-0000-0000-0000-000000000000}"/>
  <bookViews>
    <workbookView xWindow="-110" yWindow="-110" windowWidth="19420" windowHeight="10300" activeTab="6" xr2:uid="{7ABB2D2D-6A0A-4DAE-A66E-E194BDEE2C97}"/>
  </bookViews>
  <sheets>
    <sheet name="Summary" sheetId="12" r:id="rId1"/>
    <sheet name="Calculation" sheetId="10" r:id="rId2"/>
    <sheet name="Order" sheetId="1" r:id="rId3"/>
    <sheet name="Pincode" sheetId="2" r:id="rId4"/>
    <sheet name="SKU " sheetId="3" r:id="rId5"/>
    <sheet name="Invoice" sheetId="4" r:id="rId6"/>
    <sheet name="Rates" sheetId="5" r:id="rId7"/>
  </sheets>
  <definedNames>
    <definedName name="_xlcn.WorksheetConnection_Fulldata.xlsxinvoice1" hidden="1">invoice[]</definedName>
    <definedName name="_xlcn.WorksheetConnection_Fulldata.xlsxorder1" hidden="1">order[]</definedName>
    <definedName name="_xlcn.WorksheetConnection_Fulldata.xlsxpincode1" hidden="1">pincode[]</definedName>
    <definedName name="_xlcn.WorksheetConnection_Fulldata.xlsxrates1" hidden="1">rates[]</definedName>
    <definedName name="_xlcn.WorksheetConnection_Fulldata.xlsxsku1" hidden="1">sku[]</definedName>
    <definedName name="Aditional_slab_courier">ROUNDUP(Calculation!$E1/Applicable_weight_slab_Courier,0)-1</definedName>
    <definedName name="Aditional_slab_X">ROUNDUP(Calculation!$C1/Applicable_weight_slab_X,0)-1</definedName>
    <definedName name="Applicable_weight_slab_Courier">_xlfn.XLOOKUP(Calculation!$H1,rates[Zone],rates[Weight Slabs])</definedName>
    <definedName name="Applicable_weight_slab_X">_xlfn.XLOOKUP(Calculation!$G1,rates[Zone],rates[Weight Slabs])</definedName>
    <definedName name="Forward_aditional_charge_Courier">_xlfn.XLOOKUP(Calculation!$H1,rates[Zone],rates[Forward Additional Weight Slab Charge])</definedName>
    <definedName name="Forward_aditional_charge_X">_xlfn.XLOOKUP(Calculation!$G1,rates[Zone],rates[Forward Additional Weight Slab Charge])</definedName>
    <definedName name="Forward_fix_charge_courier">_xlfn.XLOOKUP(Calculation!$H1,rates[Zone],rates[Forward Fixed Charge])</definedName>
    <definedName name="Forward_fix_charge_X">_xlfn.XLOOKUP(Calculation!$G1,rates[Zone],rates[Forward Fixed Charge])</definedName>
    <definedName name="RTO_aditional_charge_Courier">_xlfn.XLOOKUP(Calculation!$H1,rates[Zone],rates[RTO Additional Weight Slab Charge])</definedName>
    <definedName name="RTO_aditional_charge_X">_xlfn.XLOOKUP(Calculation!$G1,rates[Zone],rates[RTO Additional Weight Slab Charge])</definedName>
    <definedName name="RTO_fixed_charge_courier">_xlfn.XLOOKUP(Calculation!$H1,rates[Zone],rates[RTO Fixed Charge])</definedName>
    <definedName name="RTO_fixed_charge_X">_xlfn.XLOOKUP(Calculation!$G1,rates[Zone],rates[RTO Fixed Charge])</definedName>
    <definedName name="Shipment_Type">_xlfn.XLOOKUP(Calculation!$B1,invoice[AWB Code],invoice[Type of Shipment])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" name="order" connection="WorksheetConnection_Full data.xlsx!order"/>
          <x15:modelTable id="invoice" name="invoice" connection="WorksheetConnection_Full data.xlsx!invoice"/>
          <x15:modelTable id="sku" name="sku" connection="WorksheetConnection_Full data.xlsx!sku"/>
          <x15:modelTable id="pincode" name="pincode" connection="WorksheetConnection_Full data.xlsx!pincode"/>
          <x15:modelTable id="rates" name="rates" connection="WorksheetConnection_Full data.xlsx!rates"/>
        </x15:modelTables>
        <x15:modelRelationships>
          <x15:modelRelationship fromTable="order" fromColumn="Order ID" toTable="invoice" toColumn="Order ID"/>
          <x15:modelRelationship fromTable="order" fromColumn="SKU" toTable="sku" toColumn="SKU"/>
          <x15:modelRelationship fromTable="pincode" fromColumn="Zone" toTable="rates" toColumn="Zon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C14" i="10" l="1"/>
  <c r="C109" i="10"/>
  <c r="C85" i="10"/>
  <c r="C61" i="10"/>
  <c r="C13" i="10"/>
  <c r="C120" i="10"/>
  <c r="C84" i="10"/>
  <c r="C60" i="10"/>
  <c r="C12" i="10"/>
  <c r="C95" i="10"/>
  <c r="C71" i="10"/>
  <c r="C23" i="10"/>
  <c r="C118" i="10"/>
  <c r="C82" i="10"/>
  <c r="C22" i="10"/>
  <c r="C93" i="10"/>
  <c r="C45" i="10"/>
  <c r="C104" i="10"/>
  <c r="C80" i="10"/>
  <c r="C8" i="10"/>
  <c r="C79" i="10"/>
  <c r="C67" i="10"/>
  <c r="C7" i="10"/>
  <c r="B28" i="10"/>
  <c r="C114" i="10"/>
  <c r="C102" i="10"/>
  <c r="C90" i="10"/>
  <c r="C78" i="10"/>
  <c r="C66" i="10"/>
  <c r="C54" i="10"/>
  <c r="C42" i="10"/>
  <c r="C30" i="10"/>
  <c r="C18" i="10"/>
  <c r="C6" i="10"/>
  <c r="C121" i="10"/>
  <c r="C37" i="10"/>
  <c r="C108" i="10"/>
  <c r="C36" i="10"/>
  <c r="C59" i="10"/>
  <c r="C58" i="10"/>
  <c r="C57" i="10"/>
  <c r="C116" i="10"/>
  <c r="C32" i="10"/>
  <c r="C91" i="10"/>
  <c r="C19" i="10"/>
  <c r="B6" i="10"/>
  <c r="C125" i="10"/>
  <c r="C113" i="10"/>
  <c r="C101" i="10"/>
  <c r="C89" i="10"/>
  <c r="C77" i="10"/>
  <c r="C65" i="10"/>
  <c r="C53" i="10"/>
  <c r="C41" i="10"/>
  <c r="C29" i="10"/>
  <c r="C17" i="10"/>
  <c r="C5" i="10"/>
  <c r="C97" i="10"/>
  <c r="C73" i="10"/>
  <c r="C25" i="10"/>
  <c r="C96" i="10"/>
  <c r="C72" i="10"/>
  <c r="C24" i="10"/>
  <c r="C119" i="10"/>
  <c r="C83" i="10"/>
  <c r="C11" i="10"/>
  <c r="B111" i="10"/>
  <c r="C94" i="10"/>
  <c r="C70" i="10"/>
  <c r="C10" i="10"/>
  <c r="B89" i="10"/>
  <c r="C81" i="10"/>
  <c r="C21" i="10"/>
  <c r="B67" i="10"/>
  <c r="C92" i="10"/>
  <c r="C68" i="10"/>
  <c r="C20" i="10"/>
  <c r="B49" i="10"/>
  <c r="C115" i="10"/>
  <c r="C43" i="10"/>
  <c r="C124" i="10"/>
  <c r="C112" i="10"/>
  <c r="C100" i="10"/>
  <c r="C88" i="10"/>
  <c r="C76" i="10"/>
  <c r="C64" i="10"/>
  <c r="C52" i="10"/>
  <c r="C40" i="10"/>
  <c r="C28" i="10"/>
  <c r="C16" i="10"/>
  <c r="C4" i="10"/>
  <c r="C107" i="10"/>
  <c r="C47" i="10"/>
  <c r="C106" i="10"/>
  <c r="C46" i="10"/>
  <c r="C105" i="10"/>
  <c r="C69" i="10"/>
  <c r="C9" i="10"/>
  <c r="C56" i="10"/>
  <c r="C103" i="10"/>
  <c r="C31" i="10"/>
  <c r="C123" i="10"/>
  <c r="C111" i="10"/>
  <c r="C99" i="10"/>
  <c r="C87" i="10"/>
  <c r="C75" i="10"/>
  <c r="C63" i="10"/>
  <c r="C51" i="10"/>
  <c r="C39" i="10"/>
  <c r="C27" i="10"/>
  <c r="C15" i="10"/>
  <c r="C3" i="10"/>
  <c r="C49" i="10"/>
  <c r="C48" i="10"/>
  <c r="C35" i="10"/>
  <c r="C34" i="10"/>
  <c r="C117" i="10"/>
  <c r="C33" i="10"/>
  <c r="C44" i="10"/>
  <c r="C55" i="10"/>
  <c r="C122" i="10"/>
  <c r="C110" i="10"/>
  <c r="C98" i="10"/>
  <c r="C86" i="10"/>
  <c r="C74" i="10"/>
  <c r="C62" i="10"/>
  <c r="C50" i="10"/>
  <c r="C38" i="10"/>
  <c r="C26" i="10"/>
  <c r="B121" i="10"/>
  <c r="B100" i="10"/>
  <c r="B78" i="10"/>
  <c r="B60" i="10"/>
  <c r="B39" i="10"/>
  <c r="B17" i="10"/>
  <c r="B120" i="10"/>
  <c r="B99" i="10"/>
  <c r="B77" i="10"/>
  <c r="B55" i="10"/>
  <c r="B37" i="10"/>
  <c r="B16" i="10"/>
  <c r="B115" i="10"/>
  <c r="B97" i="10"/>
  <c r="B76" i="10"/>
  <c r="B54" i="10"/>
  <c r="B36" i="10"/>
  <c r="B15" i="10"/>
  <c r="B114" i="10"/>
  <c r="B96" i="10"/>
  <c r="B75" i="10"/>
  <c r="B53" i="10"/>
  <c r="B31" i="10"/>
  <c r="B13" i="10"/>
  <c r="B113" i="10"/>
  <c r="B91" i="10"/>
  <c r="B73" i="10"/>
  <c r="B52" i="10"/>
  <c r="B30" i="10"/>
  <c r="B12" i="10"/>
  <c r="B112" i="10"/>
  <c r="B90" i="10"/>
  <c r="B72" i="10"/>
  <c r="B51" i="10"/>
  <c r="B29" i="10"/>
  <c r="B7" i="10"/>
  <c r="B87" i="10"/>
  <c r="B43" i="10"/>
  <c r="B4" i="10"/>
  <c r="B103" i="10"/>
  <c r="B64" i="10"/>
  <c r="B24" i="10"/>
  <c r="B3" i="10"/>
  <c r="B124" i="10"/>
  <c r="B102" i="10"/>
  <c r="B84" i="10"/>
  <c r="B63" i="10"/>
  <c r="B41" i="10"/>
  <c r="B19" i="10"/>
  <c r="C2" i="10"/>
  <c r="B8" i="10"/>
  <c r="B20" i="10"/>
  <c r="B32" i="10"/>
  <c r="B44" i="10"/>
  <c r="B56" i="10"/>
  <c r="B68" i="10"/>
  <c r="B80" i="10"/>
  <c r="B92" i="10"/>
  <c r="B104" i="10"/>
  <c r="B116" i="10"/>
  <c r="B47" i="10"/>
  <c r="B95" i="10"/>
  <c r="B9" i="10"/>
  <c r="B21" i="10"/>
  <c r="B33" i="10"/>
  <c r="B45" i="10"/>
  <c r="B57" i="10"/>
  <c r="B69" i="10"/>
  <c r="B81" i="10"/>
  <c r="B93" i="10"/>
  <c r="B105" i="10"/>
  <c r="B117" i="10"/>
  <c r="B35" i="10"/>
  <c r="B83" i="10"/>
  <c r="B119" i="10"/>
  <c r="B10" i="10"/>
  <c r="B22" i="10"/>
  <c r="B34" i="10"/>
  <c r="B46" i="10"/>
  <c r="B58" i="10"/>
  <c r="B70" i="10"/>
  <c r="B82" i="10"/>
  <c r="B94" i="10"/>
  <c r="B106" i="10"/>
  <c r="B118" i="10"/>
  <c r="B11" i="10"/>
  <c r="B71" i="10"/>
  <c r="B23" i="10"/>
  <c r="B59" i="10"/>
  <c r="B107" i="10"/>
  <c r="B14" i="10"/>
  <c r="B26" i="10"/>
  <c r="B38" i="10"/>
  <c r="B50" i="10"/>
  <c r="B62" i="10"/>
  <c r="B74" i="10"/>
  <c r="B86" i="10"/>
  <c r="B98" i="10"/>
  <c r="B110" i="10"/>
  <c r="B122" i="10"/>
  <c r="B109" i="10"/>
  <c r="B88" i="10"/>
  <c r="B66" i="10"/>
  <c r="B48" i="10"/>
  <c r="B27" i="10"/>
  <c r="B5" i="10"/>
  <c r="B108" i="10"/>
  <c r="B65" i="10"/>
  <c r="B25" i="10"/>
  <c r="B125" i="10"/>
  <c r="B85" i="10"/>
  <c r="B42" i="10"/>
  <c r="B123" i="10"/>
  <c r="B101" i="10"/>
  <c r="B79" i="10"/>
  <c r="B61" i="10"/>
  <c r="B40" i="10"/>
  <c r="B18" i="10"/>
  <c r="D58" i="10" l="1" a="1"/>
  <c r="D58" i="10" s="1"/>
  <c r="H49" i="10"/>
  <c r="H67" i="10"/>
  <c r="G40" i="10"/>
  <c r="G57" i="10"/>
  <c r="G3" i="10"/>
  <c r="G34" i="10"/>
  <c r="G109" i="10"/>
  <c r="G22" i="10"/>
  <c r="G32" i="10"/>
  <c r="G30" i="10"/>
  <c r="G39" i="10"/>
  <c r="G111" i="10"/>
  <c r="G27" i="10"/>
  <c r="G81" i="10"/>
  <c r="G72" i="10"/>
  <c r="G77" i="10"/>
  <c r="G45" i="10"/>
  <c r="G24" i="10"/>
  <c r="G12" i="10"/>
  <c r="G15" i="10"/>
  <c r="G17" i="10"/>
  <c r="G123" i="10"/>
  <c r="G59" i="10"/>
  <c r="G33" i="10"/>
  <c r="G64" i="10"/>
  <c r="D64" i="10" s="1" a="1"/>
  <c r="D64" i="10" s="1"/>
  <c r="G36" i="10"/>
  <c r="G42" i="10"/>
  <c r="G122" i="10"/>
  <c r="G23" i="10"/>
  <c r="G10" i="10"/>
  <c r="G21" i="10"/>
  <c r="G20" i="10"/>
  <c r="G103" i="10"/>
  <c r="G52" i="10"/>
  <c r="G54" i="10"/>
  <c r="G60" i="10"/>
  <c r="G49" i="10"/>
  <c r="G50" i="10"/>
  <c r="G92" i="10"/>
  <c r="G48" i="10"/>
  <c r="G26" i="10"/>
  <c r="G124" i="10"/>
  <c r="G99" i="10"/>
  <c r="G6" i="10"/>
  <c r="G66" i="10"/>
  <c r="G14" i="10"/>
  <c r="G56" i="10"/>
  <c r="G112" i="10"/>
  <c r="G114" i="10"/>
  <c r="G120" i="10"/>
  <c r="G88" i="10"/>
  <c r="G125" i="10"/>
  <c r="G98" i="10"/>
  <c r="G11" i="10"/>
  <c r="G83" i="10"/>
  <c r="G95" i="10"/>
  <c r="G82" i="10"/>
  <c r="G84" i="10"/>
  <c r="G53" i="10"/>
  <c r="G58" i="10"/>
  <c r="G90" i="10"/>
  <c r="G79" i="10"/>
  <c r="G46" i="10"/>
  <c r="G101" i="10"/>
  <c r="G44" i="10"/>
  <c r="G85" i="10"/>
  <c r="G71" i="10"/>
  <c r="G9" i="10"/>
  <c r="G4" i="10"/>
  <c r="G76" i="10"/>
  <c r="G43" i="10"/>
  <c r="G91" i="10"/>
  <c r="G97" i="10"/>
  <c r="G100" i="10"/>
  <c r="G25" i="10"/>
  <c r="G86" i="10"/>
  <c r="G118" i="10"/>
  <c r="G35" i="10"/>
  <c r="G47" i="10"/>
  <c r="G19" i="10"/>
  <c r="G87" i="10"/>
  <c r="G113" i="10"/>
  <c r="G115" i="10"/>
  <c r="G121" i="10"/>
  <c r="G18" i="10"/>
  <c r="D18" i="10" s="1" a="1"/>
  <c r="D18" i="10" s="1"/>
  <c r="G5" i="10"/>
  <c r="G93" i="10"/>
  <c r="D93" i="10" s="1" a="1"/>
  <c r="D93" i="10" s="1"/>
  <c r="G51" i="10"/>
  <c r="G55" i="10"/>
  <c r="G28" i="10"/>
  <c r="G70" i="10"/>
  <c r="G80" i="10"/>
  <c r="G75" i="10"/>
  <c r="G61" i="10"/>
  <c r="G69" i="10"/>
  <c r="G68" i="10"/>
  <c r="D68" i="10" s="1" a="1"/>
  <c r="D68" i="10" s="1"/>
  <c r="G96" i="10"/>
  <c r="D96" i="10" s="1" a="1"/>
  <c r="D96" i="10" s="1"/>
  <c r="G107" i="10"/>
  <c r="G119" i="10"/>
  <c r="G8" i="10"/>
  <c r="G73" i="10"/>
  <c r="G78" i="10"/>
  <c r="G65" i="10"/>
  <c r="D65" i="10" s="1" a="1"/>
  <c r="D65" i="10" s="1"/>
  <c r="G74" i="10"/>
  <c r="G106" i="10"/>
  <c r="G117" i="10"/>
  <c r="G116" i="10"/>
  <c r="G41" i="10"/>
  <c r="G7" i="10"/>
  <c r="G13" i="10"/>
  <c r="G16" i="10"/>
  <c r="G67" i="10"/>
  <c r="G38" i="10"/>
  <c r="G102" i="10"/>
  <c r="G89" i="10"/>
  <c r="G110" i="10"/>
  <c r="G108" i="10"/>
  <c r="G62" i="10"/>
  <c r="G94" i="10"/>
  <c r="G105" i="10"/>
  <c r="G104" i="10"/>
  <c r="G63" i="10"/>
  <c r="G29" i="10"/>
  <c r="G31" i="10"/>
  <c r="G37" i="10"/>
  <c r="E49" i="10"/>
  <c r="E67" i="10"/>
  <c r="H89" i="10"/>
  <c r="E89" i="10"/>
  <c r="F89" i="10" s="1" a="1"/>
  <c r="F89" i="10" s="1"/>
  <c r="H111" i="10"/>
  <c r="E111" i="10"/>
  <c r="F111" i="10" s="1" a="1"/>
  <c r="F111" i="10" s="1"/>
  <c r="H6" i="10"/>
  <c r="H28" i="10"/>
  <c r="E28" i="10"/>
  <c r="E6" i="10"/>
  <c r="H105" i="10"/>
  <c r="E105" i="10"/>
  <c r="F105" i="10" s="1" a="1"/>
  <c r="F105" i="10" s="1"/>
  <c r="H104" i="10"/>
  <c r="E104" i="10"/>
  <c r="F104" i="10" s="1" a="1"/>
  <c r="F104" i="10" s="1"/>
  <c r="H103" i="10"/>
  <c r="E103" i="10"/>
  <c r="F103" i="10" s="1" a="1"/>
  <c r="F103" i="10" s="1"/>
  <c r="H7" i="10"/>
  <c r="E7" i="10"/>
  <c r="F7" i="10" s="1" a="1"/>
  <c r="F7" i="10" s="1"/>
  <c r="E12" i="10"/>
  <c r="H12" i="10"/>
  <c r="E13" i="10"/>
  <c r="H13" i="10"/>
  <c r="E15" i="10"/>
  <c r="H15" i="10"/>
  <c r="H16" i="10"/>
  <c r="E16" i="10"/>
  <c r="F16" i="10" s="1" a="1"/>
  <c r="F16" i="10" s="1"/>
  <c r="E17" i="10"/>
  <c r="H17" i="10"/>
  <c r="H82" i="10"/>
  <c r="E82" i="10"/>
  <c r="F82" i="10" s="1" a="1"/>
  <c r="F82" i="10" s="1"/>
  <c r="H93" i="10"/>
  <c r="E93" i="10"/>
  <c r="H92" i="10"/>
  <c r="E92" i="10"/>
  <c r="H19" i="10"/>
  <c r="E19" i="10"/>
  <c r="F19" i="10" s="1" a="1"/>
  <c r="F19" i="10" s="1"/>
  <c r="E29" i="10"/>
  <c r="H29" i="10"/>
  <c r="E30" i="10"/>
  <c r="H30" i="10"/>
  <c r="H31" i="10"/>
  <c r="E31" i="10"/>
  <c r="F31" i="10" s="1" a="1"/>
  <c r="F31" i="10" s="1"/>
  <c r="E36" i="10"/>
  <c r="H36" i="10"/>
  <c r="E37" i="10"/>
  <c r="H37" i="10"/>
  <c r="E39" i="10"/>
  <c r="H39" i="10"/>
  <c r="E122" i="10"/>
  <c r="H122" i="10"/>
  <c r="H70" i="10"/>
  <c r="E70" i="10"/>
  <c r="F70" i="10" s="1" a="1"/>
  <c r="F70" i="10" s="1"/>
  <c r="H81" i="10"/>
  <c r="E81" i="10"/>
  <c r="F81" i="10" s="1" a="1"/>
  <c r="F81" i="10" s="1"/>
  <c r="H80" i="10"/>
  <c r="E80" i="10"/>
  <c r="E41" i="10"/>
  <c r="H41" i="10"/>
  <c r="E51" i="10"/>
  <c r="H51" i="10"/>
  <c r="E52" i="10"/>
  <c r="H52" i="10"/>
  <c r="E53" i="10"/>
  <c r="H53" i="10"/>
  <c r="E54" i="10"/>
  <c r="H54" i="10"/>
  <c r="H55" i="10"/>
  <c r="E55" i="10"/>
  <c r="E60" i="10"/>
  <c r="H60" i="10"/>
  <c r="E42" i="10"/>
  <c r="H42" i="10"/>
  <c r="E110" i="10"/>
  <c r="H110" i="10"/>
  <c r="H58" i="10"/>
  <c r="E58" i="10"/>
  <c r="F58" i="10" s="1" a="1"/>
  <c r="F58" i="10" s="1"/>
  <c r="H69" i="10"/>
  <c r="E69" i="10"/>
  <c r="F69" i="10" s="1" a="1"/>
  <c r="F69" i="10" s="1"/>
  <c r="H68" i="10"/>
  <c r="E68" i="10"/>
  <c r="E63" i="10"/>
  <c r="H63" i="10"/>
  <c r="E4" i="10"/>
  <c r="H4" i="10"/>
  <c r="E72" i="10"/>
  <c r="H72" i="10"/>
  <c r="E73" i="10"/>
  <c r="H73" i="10"/>
  <c r="E75" i="10"/>
  <c r="H75" i="10"/>
  <c r="E76" i="10"/>
  <c r="H76" i="10"/>
  <c r="E77" i="10"/>
  <c r="H77" i="10"/>
  <c r="E78" i="10"/>
  <c r="H78" i="10"/>
  <c r="E85" i="10"/>
  <c r="H85" i="10"/>
  <c r="E98" i="10"/>
  <c r="H98" i="10"/>
  <c r="H46" i="10"/>
  <c r="E46" i="10"/>
  <c r="F46" i="10" s="1" a="1"/>
  <c r="F46" i="10" s="1"/>
  <c r="H57" i="10"/>
  <c r="E57" i="10"/>
  <c r="H56" i="10"/>
  <c r="E56" i="10"/>
  <c r="E84" i="10"/>
  <c r="H84" i="10"/>
  <c r="H43" i="10"/>
  <c r="E43" i="10"/>
  <c r="F43" i="10" s="1" a="1"/>
  <c r="F43" i="10" s="1"/>
  <c r="E90" i="10"/>
  <c r="H90" i="10"/>
  <c r="H91" i="10"/>
  <c r="E91" i="10"/>
  <c r="F91" i="10" s="1" a="1"/>
  <c r="F91" i="10" s="1"/>
  <c r="E96" i="10"/>
  <c r="H96" i="10"/>
  <c r="E97" i="10"/>
  <c r="H97" i="10"/>
  <c r="E99" i="10"/>
  <c r="H99" i="10"/>
  <c r="E100" i="10"/>
  <c r="H100" i="10"/>
  <c r="E125" i="10"/>
  <c r="H125" i="10"/>
  <c r="E86" i="10"/>
  <c r="H86" i="10"/>
  <c r="H34" i="10"/>
  <c r="E34" i="10"/>
  <c r="H45" i="10"/>
  <c r="E45" i="10"/>
  <c r="H44" i="10"/>
  <c r="E44" i="10"/>
  <c r="F44" i="10" s="1" a="1"/>
  <c r="F44" i="10" s="1"/>
  <c r="E102" i="10"/>
  <c r="H102" i="10"/>
  <c r="H87" i="10"/>
  <c r="E87" i="10"/>
  <c r="F87" i="10" s="1" a="1"/>
  <c r="F87" i="10" s="1"/>
  <c r="H112" i="10"/>
  <c r="E112" i="10"/>
  <c r="F112" i="10" s="1" a="1"/>
  <c r="F112" i="10" s="1"/>
  <c r="E113" i="10"/>
  <c r="H113" i="10"/>
  <c r="E114" i="10"/>
  <c r="H114" i="10"/>
  <c r="H115" i="10"/>
  <c r="E115" i="10"/>
  <c r="F115" i="10" s="1" a="1"/>
  <c r="F115" i="10" s="1"/>
  <c r="E120" i="10"/>
  <c r="H120" i="10"/>
  <c r="E121" i="10"/>
  <c r="H121" i="10"/>
  <c r="E23" i="10"/>
  <c r="H23" i="10"/>
  <c r="H94" i="10"/>
  <c r="E94" i="10"/>
  <c r="E18" i="10"/>
  <c r="H18" i="10"/>
  <c r="E5" i="10"/>
  <c r="H5" i="10"/>
  <c r="E74" i="10"/>
  <c r="H74" i="10"/>
  <c r="H22" i="10"/>
  <c r="E22" i="10"/>
  <c r="F22" i="10" s="1" a="1"/>
  <c r="F22" i="10" s="1"/>
  <c r="E119" i="10"/>
  <c r="H119" i="10"/>
  <c r="H33" i="10"/>
  <c r="E33" i="10"/>
  <c r="E124" i="10"/>
  <c r="H124" i="10"/>
  <c r="E27" i="10"/>
  <c r="H27" i="10"/>
  <c r="E62" i="10"/>
  <c r="H62" i="10"/>
  <c r="H10" i="10"/>
  <c r="E10" i="10"/>
  <c r="F10" i="10" s="1" a="1"/>
  <c r="F10" i="10" s="1"/>
  <c r="E61" i="10"/>
  <c r="H61" i="10"/>
  <c r="E11" i="10"/>
  <c r="H11" i="10"/>
  <c r="E35" i="10"/>
  <c r="H35" i="10"/>
  <c r="H9" i="10"/>
  <c r="E9" i="10"/>
  <c r="F9" i="10" s="1" a="1"/>
  <c r="F9" i="10" s="1"/>
  <c r="E47" i="10"/>
  <c r="H47" i="10"/>
  <c r="H8" i="10"/>
  <c r="E8" i="10"/>
  <c r="F8" i="10" s="1" a="1"/>
  <c r="F8" i="10" s="1"/>
  <c r="E25" i="10"/>
  <c r="H25" i="10"/>
  <c r="E66" i="10"/>
  <c r="H66" i="10"/>
  <c r="E38" i="10"/>
  <c r="H38" i="10"/>
  <c r="E3" i="10"/>
  <c r="H3" i="10"/>
  <c r="E65" i="10"/>
  <c r="H65" i="10"/>
  <c r="E88" i="10"/>
  <c r="H88" i="10"/>
  <c r="E26" i="10"/>
  <c r="H26" i="10"/>
  <c r="E107" i="10"/>
  <c r="H107" i="10"/>
  <c r="H118" i="10"/>
  <c r="E118" i="10"/>
  <c r="E24" i="10"/>
  <c r="H24" i="10"/>
  <c r="H32" i="10"/>
  <c r="E32" i="10"/>
  <c r="F32" i="10" s="1" a="1"/>
  <c r="F32" i="10" s="1"/>
  <c r="H40" i="10"/>
  <c r="E40" i="10"/>
  <c r="F40" i="10" s="1" a="1"/>
  <c r="F40" i="10" s="1"/>
  <c r="E71" i="10"/>
  <c r="H71" i="10"/>
  <c r="E83" i="10"/>
  <c r="H83" i="10"/>
  <c r="H21" i="10"/>
  <c r="E21" i="10"/>
  <c r="E95" i="10"/>
  <c r="H95" i="10"/>
  <c r="H20" i="10"/>
  <c r="E20" i="10"/>
  <c r="F20" i="10" s="1" a="1"/>
  <c r="F20" i="10" s="1"/>
  <c r="B2" i="10"/>
  <c r="E48" i="10"/>
  <c r="H48" i="10"/>
  <c r="E50" i="10"/>
  <c r="F50" i="10" s="1" a="1"/>
  <c r="F50" i="10" s="1"/>
  <c r="H50" i="10"/>
  <c r="H79" i="10"/>
  <c r="E79" i="10"/>
  <c r="F79" i="10" s="1" a="1"/>
  <c r="F79" i="10" s="1"/>
  <c r="E101" i="10"/>
  <c r="H101" i="10"/>
  <c r="E123" i="10"/>
  <c r="F123" i="10" s="1" a="1"/>
  <c r="F123" i="10" s="1"/>
  <c r="H123" i="10"/>
  <c r="E108" i="10"/>
  <c r="H108" i="10"/>
  <c r="E109" i="10"/>
  <c r="H109" i="10"/>
  <c r="E14" i="10"/>
  <c r="F14" i="10" s="1" a="1"/>
  <c r="F14" i="10" s="1"/>
  <c r="H14" i="10"/>
  <c r="E59" i="10"/>
  <c r="H59" i="10"/>
  <c r="H106" i="10"/>
  <c r="E106" i="10"/>
  <c r="F106" i="10" s="1" a="1"/>
  <c r="F106" i="10" s="1"/>
  <c r="H117" i="10"/>
  <c r="E117" i="10"/>
  <c r="H116" i="10"/>
  <c r="E116" i="10"/>
  <c r="E64" i="10"/>
  <c r="H64" i="10"/>
  <c r="F114" i="10" l="1" a="1"/>
  <c r="F114" i="10" s="1"/>
  <c r="F63" i="10" a="1"/>
  <c r="F63" i="10" s="1"/>
  <c r="F41" i="10" a="1"/>
  <c r="F41" i="10" s="1"/>
  <c r="F13" i="10" a="1"/>
  <c r="F13" i="10" s="1"/>
  <c r="F83" i="10" a="1"/>
  <c r="F83" i="10" s="1"/>
  <c r="F107" i="10" a="1"/>
  <c r="F107" i="10" s="1"/>
  <c r="F66" i="10" a="1"/>
  <c r="F66" i="10" s="1"/>
  <c r="F11" i="10" a="1"/>
  <c r="F11" i="10" s="1"/>
  <c r="F113" i="10" a="1"/>
  <c r="F113" i="10" s="1"/>
  <c r="F96" i="10" a="1"/>
  <c r="F96" i="10" s="1"/>
  <c r="F76" i="10" a="1"/>
  <c r="F76" i="10" s="1"/>
  <c r="F36" i="10" a="1"/>
  <c r="F36" i="10" s="1"/>
  <c r="F12" i="10" a="1"/>
  <c r="F12" i="10" s="1"/>
  <c r="F124" i="10" a="1"/>
  <c r="F124" i="10" s="1"/>
  <c r="F37" i="10" a="1"/>
  <c r="F37" i="10" s="1"/>
  <c r="F116" i="10" a="1"/>
  <c r="F116" i="10" s="1"/>
  <c r="F38" i="10" a="1"/>
  <c r="F38" i="10" s="1"/>
  <c r="F97" i="10" a="1"/>
  <c r="F97" i="10" s="1"/>
  <c r="F60" i="10" a="1"/>
  <c r="F60" i="10" s="1"/>
  <c r="F67" i="10" a="1"/>
  <c r="F67" i="10" s="1"/>
  <c r="F35" i="10" a="1"/>
  <c r="F35" i="10" s="1"/>
  <c r="F18" i="10" a="1"/>
  <c r="F18" i="10" s="1"/>
  <c r="F77" i="10" a="1"/>
  <c r="F77" i="10" s="1"/>
  <c r="F49" i="10" a="1"/>
  <c r="F49" i="10" s="1"/>
  <c r="F109" i="10" a="1"/>
  <c r="F109" i="10" s="1"/>
  <c r="F125" i="10" a="1"/>
  <c r="F125" i="10" s="1"/>
  <c r="D123" i="10" a="1"/>
  <c r="D123" i="10" s="1"/>
  <c r="D103" i="10" a="1"/>
  <c r="D103" i="10" s="1"/>
  <c r="F117" i="10" a="1"/>
  <c r="F117" i="10" s="1"/>
  <c r="F65" i="10" a="1"/>
  <c r="F65" i="10" s="1"/>
  <c r="F47" i="10" a="1"/>
  <c r="F47" i="10" s="1"/>
  <c r="F62" i="10" a="1"/>
  <c r="F62" i="10" s="1"/>
  <c r="F74" i="10" a="1"/>
  <c r="F74" i="10" s="1"/>
  <c r="F120" i="10" a="1"/>
  <c r="F120" i="10" s="1"/>
  <c r="F102" i="10" a="1"/>
  <c r="F102" i="10" s="1"/>
  <c r="F100" i="10" a="1"/>
  <c r="F100" i="10" s="1"/>
  <c r="F85" i="10" a="1"/>
  <c r="F85" i="10" s="1"/>
  <c r="F72" i="10" a="1"/>
  <c r="F72" i="10" s="1"/>
  <c r="F110" i="10" a="1"/>
  <c r="F110" i="10" s="1"/>
  <c r="F52" i="10" a="1"/>
  <c r="F52" i="10" s="1"/>
  <c r="F122" i="10" a="1"/>
  <c r="F122" i="10" s="1"/>
  <c r="F29" i="10" a="1"/>
  <c r="F29" i="10" s="1"/>
  <c r="D62" i="10" a="1"/>
  <c r="D62" i="10" s="1"/>
  <c r="D53" i="10" a="1"/>
  <c r="D53" i="10" s="1"/>
  <c r="F61" i="10" a="1"/>
  <c r="F61" i="10" s="1"/>
  <c r="F108" i="10" a="1"/>
  <c r="F108" i="10" s="1"/>
  <c r="F84" i="10" a="1"/>
  <c r="F84" i="10" s="1"/>
  <c r="F51" i="10" a="1"/>
  <c r="F51" i="10" s="1"/>
  <c r="D30" i="10" a="1"/>
  <c r="D30" i="10" s="1"/>
  <c r="F25" i="10" a="1"/>
  <c r="F25" i="10" s="1"/>
  <c r="F54" i="10" a="1"/>
  <c r="F54" i="10" s="1"/>
  <c r="F121" i="10" a="1"/>
  <c r="F121" i="10" s="1"/>
  <c r="F73" i="10" a="1"/>
  <c r="F73" i="10" s="1"/>
  <c r="F30" i="10" a="1"/>
  <c r="F30" i="10" s="1"/>
  <c r="F78" i="10" a="1"/>
  <c r="F78" i="10" s="1"/>
  <c r="F4" i="10" a="1"/>
  <c r="F4" i="10" s="1"/>
  <c r="F42" i="10" a="1"/>
  <c r="F42" i="10" s="1"/>
  <c r="F39" i="10" a="1"/>
  <c r="F39" i="10" s="1"/>
  <c r="F15" i="10" a="1"/>
  <c r="F15" i="10" s="1"/>
  <c r="F101" i="10" a="1"/>
  <c r="F101" i="10" s="1"/>
  <c r="F21" i="10" a="1"/>
  <c r="F21" i="10" s="1"/>
  <c r="F118" i="10" a="1"/>
  <c r="F118" i="10" s="1"/>
  <c r="F45" i="10" a="1"/>
  <c r="F45" i="10" s="1"/>
  <c r="F56" i="10" a="1"/>
  <c r="F56" i="10" s="1"/>
  <c r="F92" i="10" a="1"/>
  <c r="F92" i="10" s="1"/>
  <c r="F6" i="10" a="1"/>
  <c r="F6" i="10" s="1"/>
  <c r="D117" i="10" a="1"/>
  <c r="D117" i="10" s="1"/>
  <c r="D17" i="10" a="1"/>
  <c r="D17" i="10" s="1"/>
  <c r="F71" i="10" a="1"/>
  <c r="F71" i="10" s="1"/>
  <c r="F86" i="10" a="1"/>
  <c r="F86" i="10" s="1"/>
  <c r="D59" i="10" a="1"/>
  <c r="D59" i="10" s="1"/>
  <c r="D56" i="10" a="1"/>
  <c r="D56" i="10" s="1"/>
  <c r="F98" i="10" a="1"/>
  <c r="F98" i="10" s="1"/>
  <c r="F95" i="10" a="1"/>
  <c r="F95" i="10" s="1"/>
  <c r="F3" i="10" a="1"/>
  <c r="F3" i="10" s="1"/>
  <c r="F27" i="10" a="1"/>
  <c r="F27" i="10" s="1"/>
  <c r="F5" i="10" a="1"/>
  <c r="F5" i="10" s="1"/>
  <c r="F28" i="10" a="1"/>
  <c r="F28" i="10" s="1"/>
  <c r="D75" i="10" a="1"/>
  <c r="D75" i="10" s="1"/>
  <c r="D99" i="10" a="1"/>
  <c r="D99" i="10" s="1"/>
  <c r="F26" i="10" a="1"/>
  <c r="F26" i="10" s="1"/>
  <c r="F23" i="10" a="1"/>
  <c r="F23" i="10" s="1"/>
  <c r="F48" i="10" a="1"/>
  <c r="F48" i="10" s="1"/>
  <c r="F88" i="10" a="1"/>
  <c r="F88" i="10" s="1"/>
  <c r="F90" i="10" a="1"/>
  <c r="F90" i="10" s="1"/>
  <c r="F53" i="10" a="1"/>
  <c r="F53" i="10" s="1"/>
  <c r="F17" i="10" a="1"/>
  <c r="F17" i="10" s="1"/>
  <c r="D32" i="10" a="1"/>
  <c r="D32" i="10" s="1"/>
  <c r="F24" i="10" a="1"/>
  <c r="F24" i="10" s="1"/>
  <c r="F99" i="10" a="1"/>
  <c r="F99" i="10" s="1"/>
  <c r="F59" i="10" a="1"/>
  <c r="F59" i="10" s="1"/>
  <c r="F33" i="10" a="1"/>
  <c r="F33" i="10" s="1"/>
  <c r="F94" i="10" a="1"/>
  <c r="F94" i="10" s="1"/>
  <c r="F34" i="10" a="1"/>
  <c r="F34" i="10" s="1"/>
  <c r="F57" i="10" a="1"/>
  <c r="F57" i="10" s="1"/>
  <c r="F68" i="10" a="1"/>
  <c r="F68" i="10" s="1"/>
  <c r="F55" i="10" a="1"/>
  <c r="F55" i="10" s="1"/>
  <c r="F80" i="10" a="1"/>
  <c r="F80" i="10" s="1"/>
  <c r="F93" i="10" a="1"/>
  <c r="F93" i="10" s="1"/>
  <c r="D100" i="10" a="1"/>
  <c r="D100" i="10" s="1"/>
  <c r="D5" i="10" a="1"/>
  <c r="D5" i="10" s="1"/>
  <c r="F119" i="10" a="1"/>
  <c r="F119" i="10" s="1"/>
  <c r="F75" i="10" a="1"/>
  <c r="F75" i="10" s="1"/>
  <c r="F64" i="10" a="1"/>
  <c r="F64" i="10" s="1"/>
  <c r="D4" i="10" a="1"/>
  <c r="D4" i="10" s="1"/>
  <c r="D14" i="10" a="1"/>
  <c r="D14" i="10" s="1"/>
  <c r="D113" i="10" a="1"/>
  <c r="D113" i="10" s="1"/>
  <c r="D87" i="10" a="1"/>
  <c r="D87" i="10" s="1"/>
  <c r="D40" i="10" a="1"/>
  <c r="D40" i="10" s="1"/>
  <c r="D63" i="10" a="1"/>
  <c r="D63" i="10" s="1"/>
  <c r="D13" i="10" a="1"/>
  <c r="D13" i="10" s="1"/>
  <c r="D38" i="10" a="1"/>
  <c r="D38" i="10" s="1"/>
  <c r="D11" i="10" a="1"/>
  <c r="D11" i="10" s="1"/>
  <c r="D23" i="10" a="1"/>
  <c r="D23" i="10" s="1"/>
  <c r="D66" i="10" a="1"/>
  <c r="D66" i="10" s="1"/>
  <c r="D79" i="10" a="1"/>
  <c r="D79" i="10" s="1"/>
  <c r="D82" i="10" a="1"/>
  <c r="D82" i="10" s="1"/>
  <c r="D16" i="10" a="1"/>
  <c r="D16" i="10" s="1"/>
  <c r="D33" i="10" a="1"/>
  <c r="D33" i="10" s="1"/>
  <c r="D76" i="10" a="1"/>
  <c r="D76" i="10" s="1"/>
  <c r="D115" i="10" a="1"/>
  <c r="D115" i="10" s="1"/>
  <c r="D48" i="10" a="1"/>
  <c r="D48" i="10" s="1"/>
  <c r="D7" i="10" a="1"/>
  <c r="D7" i="10" s="1"/>
  <c r="D119" i="10" a="1"/>
  <c r="D119" i="10" s="1"/>
  <c r="D101" i="10" a="1"/>
  <c r="D101" i="10" s="1"/>
  <c r="D69" i="10" a="1"/>
  <c r="D69" i="10" s="1"/>
  <c r="D111" i="10" a="1"/>
  <c r="D111" i="10" s="1"/>
  <c r="D27" i="10" a="1"/>
  <c r="D27" i="10" s="1"/>
  <c r="D84" i="10" a="1"/>
  <c r="D84" i="10" s="1"/>
  <c r="D121" i="10" a="1"/>
  <c r="D121" i="10" s="1"/>
  <c r="D88" i="10" a="1"/>
  <c r="D88" i="10" s="1"/>
  <c r="D41" i="10" a="1"/>
  <c r="D41" i="10" s="1"/>
  <c r="D39" i="10" a="1"/>
  <c r="D39" i="10" s="1"/>
  <c r="D34" i="10" a="1"/>
  <c r="D34" i="10" s="1"/>
  <c r="D90" i="10" a="1"/>
  <c r="D90" i="10" s="1"/>
  <c r="D42" i="10" a="1"/>
  <c r="D42" i="10" s="1"/>
  <c r="D46" i="10" a="1"/>
  <c r="D46" i="10" s="1"/>
  <c r="D9" i="10" a="1"/>
  <c r="D9" i="10" s="1"/>
  <c r="D80" i="10" a="1"/>
  <c r="D80" i="10" s="1"/>
  <c r="D70" i="10" a="1"/>
  <c r="D70" i="10" s="1"/>
  <c r="D73" i="10" a="1"/>
  <c r="D73" i="10" s="1"/>
  <c r="D47" i="10" a="1"/>
  <c r="D47" i="10" s="1"/>
  <c r="D45" i="10" a="1"/>
  <c r="D45" i="10" s="1"/>
  <c r="D51" i="10" a="1"/>
  <c r="D51" i="10" s="1"/>
  <c r="D124" i="10" a="1"/>
  <c r="D124" i="10" s="1"/>
  <c r="D122" i="10" a="1"/>
  <c r="D122" i="10" s="1"/>
  <c r="D57" i="10" a="1"/>
  <c r="D57" i="10" s="1"/>
  <c r="D67" i="10" a="1"/>
  <c r="D67" i="10" s="1"/>
  <c r="D109" i="10" a="1"/>
  <c r="D109" i="10" s="1"/>
  <c r="D77" i="10" a="1"/>
  <c r="D77" i="10" s="1"/>
  <c r="D20" i="10" a="1"/>
  <c r="D20" i="10" s="1"/>
  <c r="D35" i="10" a="1"/>
  <c r="D35" i="10" s="1"/>
  <c r="D26" i="10" a="1"/>
  <c r="D26" i="10" s="1"/>
  <c r="D28" i="10" a="1"/>
  <c r="D28" i="10" s="1"/>
  <c r="D8" i="10" a="1"/>
  <c r="D8" i="10" s="1"/>
  <c r="D112" i="10" a="1"/>
  <c r="D112" i="10" s="1"/>
  <c r="D102" i="10" a="1"/>
  <c r="D102" i="10" s="1"/>
  <c r="D31" i="10" a="1"/>
  <c r="D31" i="10" s="1"/>
  <c r="D95" i="10" a="1"/>
  <c r="D95" i="10" s="1"/>
  <c r="D118" i="10" a="1"/>
  <c r="D118" i="10" s="1"/>
  <c r="D24" i="10" a="1"/>
  <c r="D24" i="10" s="1"/>
  <c r="D49" i="10" a="1"/>
  <c r="D49" i="10" s="1"/>
  <c r="D91" i="10" a="1"/>
  <c r="D91" i="10" s="1"/>
  <c r="D36" i="10" a="1"/>
  <c r="D36" i="10" s="1"/>
  <c r="D74" i="10" a="1"/>
  <c r="D74" i="10" s="1"/>
  <c r="D81" i="10" a="1"/>
  <c r="D81" i="10" s="1"/>
  <c r="D10" i="10" a="1"/>
  <c r="D10" i="10" s="1"/>
  <c r="D105" i="10" a="1"/>
  <c r="D105" i="10" s="1"/>
  <c r="D12" i="10" a="1"/>
  <c r="D12" i="10" s="1"/>
  <c r="D21" i="10" a="1"/>
  <c r="D21" i="10" s="1"/>
  <c r="D110" i="10" a="1"/>
  <c r="D110" i="10" s="1"/>
  <c r="D3" i="10" a="1"/>
  <c r="D3" i="10" s="1"/>
  <c r="D19" i="10" a="1"/>
  <c r="D19" i="10" s="1"/>
  <c r="D86" i="10" a="1"/>
  <c r="D86" i="10" s="1"/>
  <c r="D22" i="10" a="1"/>
  <c r="D22" i="10" s="1"/>
  <c r="D29" i="10" a="1"/>
  <c r="D29" i="10" s="1"/>
  <c r="D44" i="10" a="1"/>
  <c r="D44" i="10" s="1"/>
  <c r="D85" i="10" a="1"/>
  <c r="D85" i="10" s="1"/>
  <c r="D83" i="10" a="1"/>
  <c r="D83" i="10" s="1"/>
  <c r="D50" i="10" a="1"/>
  <c r="D50" i="10" s="1"/>
  <c r="D97" i="10" a="1"/>
  <c r="D97" i="10" s="1"/>
  <c r="D92" i="10" a="1"/>
  <c r="D92" i="10" s="1"/>
  <c r="D37" i="10" a="1"/>
  <c r="D37" i="10" s="1"/>
  <c r="D60" i="10" a="1"/>
  <c r="D60" i="10" s="1"/>
  <c r="D25" i="10" a="1"/>
  <c r="D25" i="10" s="1"/>
  <c r="D98" i="10" a="1"/>
  <c r="D98" i="10" s="1"/>
  <c r="D6" i="10" a="1"/>
  <c r="D6" i="10" s="1"/>
  <c r="D114" i="10" a="1"/>
  <c r="D114" i="10" s="1"/>
  <c r="D52" i="10" a="1"/>
  <c r="D52" i="10" s="1"/>
  <c r="D120" i="10" a="1"/>
  <c r="D120" i="10" s="1"/>
  <c r="D94" i="10" a="1"/>
  <c r="D94" i="10" s="1"/>
  <c r="D71" i="10" a="1"/>
  <c r="D71" i="10" s="1"/>
  <c r="D89" i="10" a="1"/>
  <c r="D89" i="10" s="1"/>
  <c r="D61" i="10" a="1"/>
  <c r="D61" i="10" s="1"/>
  <c r="D104" i="10" a="1"/>
  <c r="D104" i="10" s="1"/>
  <c r="D108" i="10" a="1"/>
  <c r="D108" i="10" s="1"/>
  <c r="D15" i="10" a="1"/>
  <c r="D15" i="10" s="1"/>
  <c r="D116" i="10" a="1"/>
  <c r="D116" i="10" s="1"/>
  <c r="D107" i="10" a="1"/>
  <c r="D107" i="10" s="1"/>
  <c r="D125" i="10" a="1"/>
  <c r="D125" i="10" s="1"/>
  <c r="D72" i="10" a="1"/>
  <c r="D72" i="10" s="1"/>
  <c r="D78" i="10" a="1"/>
  <c r="D78" i="10" s="1"/>
  <c r="D54" i="10" a="1"/>
  <c r="D54" i="10" s="1"/>
  <c r="D43" i="10" a="1"/>
  <c r="D43" i="10" s="1"/>
  <c r="D106" i="10" a="1"/>
  <c r="D106" i="10" s="1"/>
  <c r="D55" i="10" a="1"/>
  <c r="D55" i="10" s="1"/>
  <c r="J35" i="10" a="1"/>
  <c r="J35" i="10" s="1"/>
  <c r="J97" i="10" a="1"/>
  <c r="J97" i="10" s="1"/>
  <c r="J60" i="10" a="1"/>
  <c r="J60" i="10" s="1"/>
  <c r="J38" i="10" a="1"/>
  <c r="J38" i="10" s="1"/>
  <c r="J37" i="10" a="1"/>
  <c r="J37" i="10" s="1"/>
  <c r="J13" i="10" a="1"/>
  <c r="J13" i="10" s="1"/>
  <c r="J109" i="10" a="1"/>
  <c r="J109" i="10" s="1"/>
  <c r="J48" i="10" a="1"/>
  <c r="J48" i="10" s="1"/>
  <c r="J88" i="10" a="1"/>
  <c r="J88" i="10" s="1"/>
  <c r="J121" i="10" a="1"/>
  <c r="J121" i="10" s="1"/>
  <c r="J125" i="10" a="1"/>
  <c r="J125" i="10" s="1"/>
  <c r="J90" i="10" a="1"/>
  <c r="J90" i="10" s="1"/>
  <c r="J98" i="10" a="1"/>
  <c r="J98" i="10" s="1"/>
  <c r="J53" i="10" a="1"/>
  <c r="J53" i="10" s="1"/>
  <c r="J30" i="10" a="1"/>
  <c r="J30" i="10" s="1"/>
  <c r="J17" i="10" a="1"/>
  <c r="J17" i="10" s="1"/>
  <c r="J26" i="10" a="1"/>
  <c r="J26" i="10" s="1"/>
  <c r="J25" i="10" a="1"/>
  <c r="J25" i="10" s="1"/>
  <c r="J61" i="10" a="1"/>
  <c r="J61" i="10" s="1"/>
  <c r="J119" i="10" a="1"/>
  <c r="J119" i="10" s="1"/>
  <c r="J86" i="10" a="1"/>
  <c r="J86" i="10" s="1"/>
  <c r="J62" i="10" a="1"/>
  <c r="J62" i="10" s="1"/>
  <c r="J74" i="10" a="1"/>
  <c r="J74" i="10" s="1"/>
  <c r="J120" i="10" a="1"/>
  <c r="J120" i="10" s="1"/>
  <c r="J85" i="10" a="1"/>
  <c r="J85" i="10" s="1"/>
  <c r="J110" i="10" a="1"/>
  <c r="J110" i="10" s="1"/>
  <c r="J122" i="10" a="1"/>
  <c r="J122" i="10" s="1"/>
  <c r="J95" i="10" a="1"/>
  <c r="J95" i="10" s="1"/>
  <c r="J24" i="10" a="1"/>
  <c r="J24" i="10" s="1"/>
  <c r="J3" i="10" a="1"/>
  <c r="J3" i="10" s="1"/>
  <c r="J27" i="10" a="1"/>
  <c r="J27" i="10" s="1"/>
  <c r="J5" i="10" a="1"/>
  <c r="J5" i="10" s="1"/>
  <c r="J99" i="10" a="1"/>
  <c r="J99" i="10" s="1"/>
  <c r="J84" i="10" a="1"/>
  <c r="J84" i="10" s="1"/>
  <c r="J78" i="10" a="1"/>
  <c r="J78" i="10" s="1"/>
  <c r="J4" i="10" a="1"/>
  <c r="J4" i="10" s="1"/>
  <c r="J42" i="10" a="1"/>
  <c r="J42" i="10" s="1"/>
  <c r="J51" i="10" a="1"/>
  <c r="J51" i="10" s="1"/>
  <c r="J39" i="10" a="1"/>
  <c r="J39" i="10" s="1"/>
  <c r="J15" i="10" a="1"/>
  <c r="J15" i="10" s="1"/>
  <c r="J59" i="10" a="1"/>
  <c r="J59" i="10" s="1"/>
  <c r="J83" i="10" a="1"/>
  <c r="J83" i="10" s="1"/>
  <c r="J66" i="10" a="1"/>
  <c r="J66" i="10" s="1"/>
  <c r="J11" i="10" a="1"/>
  <c r="J11" i="10" s="1"/>
  <c r="J113" i="10" a="1"/>
  <c r="J113" i="10" s="1"/>
  <c r="J96" i="10" a="1"/>
  <c r="J96" i="10" s="1"/>
  <c r="J76" i="10" a="1"/>
  <c r="J76" i="10" s="1"/>
  <c r="J36" i="10" a="1"/>
  <c r="J36" i="10" s="1"/>
  <c r="J12" i="10" a="1"/>
  <c r="J12" i="10" s="1"/>
  <c r="J47" i="10" a="1"/>
  <c r="J47" i="10" s="1"/>
  <c r="J23" i="10" a="1"/>
  <c r="J23" i="10" s="1"/>
  <c r="J72" i="10" a="1"/>
  <c r="J72" i="10" s="1"/>
  <c r="J14" i="10" a="1"/>
  <c r="J14" i="10" s="1"/>
  <c r="J71" i="10" a="1"/>
  <c r="J71" i="10" s="1"/>
  <c r="J65" i="10" a="1"/>
  <c r="J65" i="10" s="1"/>
  <c r="J18" i="10" a="1"/>
  <c r="J18" i="10" s="1"/>
  <c r="J100" i="10" a="1"/>
  <c r="J100" i="10" s="1"/>
  <c r="J75" i="10" a="1"/>
  <c r="J75" i="10" s="1"/>
  <c r="J63" i="10" a="1"/>
  <c r="J63" i="10" s="1"/>
  <c r="J54" i="10" a="1"/>
  <c r="J54" i="10" s="1"/>
  <c r="J41" i="10" a="1"/>
  <c r="J41" i="10" s="1"/>
  <c r="J106" i="10" a="1"/>
  <c r="J106" i="10" s="1"/>
  <c r="J93" i="10" a="1"/>
  <c r="J93" i="10" s="1"/>
  <c r="J103" i="10" a="1"/>
  <c r="J103" i="10" s="1"/>
  <c r="I103" i="10" a="1"/>
  <c r="I103" i="10" s="1"/>
  <c r="J89" i="10" a="1"/>
  <c r="J89" i="10" s="1"/>
  <c r="I110" i="10" a="1"/>
  <c r="I110" i="10" s="1"/>
  <c r="I74" i="10" a="1"/>
  <c r="I74" i="10" s="1"/>
  <c r="I80" i="10" a="1"/>
  <c r="I80" i="10" s="1"/>
  <c r="I19" i="10" a="1"/>
  <c r="I19" i="10" s="1"/>
  <c r="I9" i="10" a="1"/>
  <c r="I9" i="10" s="1"/>
  <c r="I95" i="10" a="1"/>
  <c r="I95" i="10" s="1"/>
  <c r="I6" i="10" a="1"/>
  <c r="I6" i="10" s="1"/>
  <c r="I20" i="10" a="1"/>
  <c r="I20" i="10" s="1"/>
  <c r="I15" i="10" a="1"/>
  <c r="I15" i="10" s="1"/>
  <c r="I22" i="10" a="1"/>
  <c r="I22" i="10" s="1"/>
  <c r="J101" i="10" a="1"/>
  <c r="J101" i="10" s="1"/>
  <c r="J9" i="10" a="1"/>
  <c r="J9" i="10" s="1"/>
  <c r="J10" i="10" a="1"/>
  <c r="J10" i="10" s="1"/>
  <c r="J33" i="10" a="1"/>
  <c r="J33" i="10" s="1"/>
  <c r="J44" i="10" a="1"/>
  <c r="J44" i="10" s="1"/>
  <c r="J58" i="10" a="1"/>
  <c r="J58" i="10" s="1"/>
  <c r="J55" i="10" a="1"/>
  <c r="J55" i="10" s="1"/>
  <c r="J70" i="10" a="1"/>
  <c r="J70" i="10" s="1"/>
  <c r="J19" i="10" a="1"/>
  <c r="J19" i="10" s="1"/>
  <c r="J105" i="10" a="1"/>
  <c r="J105" i="10" s="1"/>
  <c r="I89" i="10" a="1"/>
  <c r="I89" i="10" s="1"/>
  <c r="I65" i="10" a="1"/>
  <c r="I65" i="10" s="1"/>
  <c r="I70" i="10" a="1"/>
  <c r="I70" i="10" s="1"/>
  <c r="I47" i="10" a="1"/>
  <c r="I47" i="10" s="1"/>
  <c r="I71" i="10" a="1"/>
  <c r="I71" i="10" s="1"/>
  <c r="I83" i="10" a="1"/>
  <c r="I83" i="10" s="1"/>
  <c r="I99" i="10" a="1"/>
  <c r="I99" i="10" s="1"/>
  <c r="I21" i="10" a="1"/>
  <c r="I21" i="10" s="1"/>
  <c r="I12" i="10" a="1"/>
  <c r="I12" i="10" s="1"/>
  <c r="I109" i="10" a="1"/>
  <c r="I109" i="10" s="1"/>
  <c r="I106" i="10" a="1"/>
  <c r="I106" i="10" s="1"/>
  <c r="I102" i="10" a="1"/>
  <c r="I102" i="10" s="1"/>
  <c r="I24" i="10" a="1"/>
  <c r="I24" i="10" s="1"/>
  <c r="J112" i="10" a="1"/>
  <c r="J112" i="10" s="1"/>
  <c r="J16" i="10" a="1"/>
  <c r="J16" i="10" s="1"/>
  <c r="I37" i="10" a="1"/>
  <c r="I37" i="10" s="1"/>
  <c r="I38" i="10" a="1"/>
  <c r="I38" i="10" s="1"/>
  <c r="I73" i="10" a="1"/>
  <c r="I73" i="10" s="1"/>
  <c r="I55" i="10" a="1"/>
  <c r="I55" i="10" s="1"/>
  <c r="I118" i="10" a="1"/>
  <c r="I118" i="10" s="1"/>
  <c r="I44" i="10" a="1"/>
  <c r="I44" i="10" s="1"/>
  <c r="I98" i="10" a="1"/>
  <c r="I98" i="10" s="1"/>
  <c r="I26" i="10" a="1"/>
  <c r="I26" i="10" s="1"/>
  <c r="I23" i="10" a="1"/>
  <c r="I23" i="10" s="1"/>
  <c r="I45" i="10" a="1"/>
  <c r="I45" i="10" s="1"/>
  <c r="I3" i="10" a="1"/>
  <c r="I3" i="10" s="1"/>
  <c r="I87" i="10" a="1"/>
  <c r="I87" i="10" s="1"/>
  <c r="I11" i="10" a="1"/>
  <c r="I11" i="10" s="1"/>
  <c r="J20" i="10" a="1"/>
  <c r="J20" i="10" s="1"/>
  <c r="J118" i="10" a="1"/>
  <c r="J118" i="10" s="1"/>
  <c r="J45" i="10" a="1"/>
  <c r="J45" i="10" s="1"/>
  <c r="J91" i="10" a="1"/>
  <c r="J91" i="10" s="1"/>
  <c r="J56" i="10" a="1"/>
  <c r="J56" i="10" s="1"/>
  <c r="J31" i="10" a="1"/>
  <c r="J31" i="10" s="1"/>
  <c r="J92" i="10" a="1"/>
  <c r="J92" i="10" s="1"/>
  <c r="J7" i="10" a="1"/>
  <c r="J7" i="10" s="1"/>
  <c r="J28" i="10" a="1"/>
  <c r="J28" i="10" s="1"/>
  <c r="I31" i="10" a="1"/>
  <c r="I31" i="10" s="1"/>
  <c r="I67" i="10" a="1"/>
  <c r="I67" i="10" s="1"/>
  <c r="I8" i="10" a="1"/>
  <c r="I8" i="10" s="1"/>
  <c r="I51" i="10" a="1"/>
  <c r="I51" i="10" s="1"/>
  <c r="I86" i="10" a="1"/>
  <c r="I86" i="10" s="1"/>
  <c r="I101" i="10" a="1"/>
  <c r="I101" i="10" s="1"/>
  <c r="I125" i="10" a="1"/>
  <c r="I125" i="10" s="1"/>
  <c r="I48" i="10" a="1"/>
  <c r="I48" i="10" s="1"/>
  <c r="I122" i="10" a="1"/>
  <c r="I122" i="10" s="1"/>
  <c r="I77" i="10" a="1"/>
  <c r="I77" i="10" s="1"/>
  <c r="I57" i="10" a="1"/>
  <c r="I57" i="10" s="1"/>
  <c r="I66" i="10" a="1"/>
  <c r="I66" i="10" s="1"/>
  <c r="J116" i="10" a="1"/>
  <c r="J116" i="10" s="1"/>
  <c r="J6" i="10" a="1"/>
  <c r="J6" i="10" s="1"/>
  <c r="I29" i="10" a="1"/>
  <c r="I29" i="10" s="1"/>
  <c r="I16" i="10" a="1"/>
  <c r="I16" i="10" s="1"/>
  <c r="I119" i="10" a="1"/>
  <c r="I119" i="10" s="1"/>
  <c r="I93" i="10" a="1"/>
  <c r="I93" i="10" s="1"/>
  <c r="I25" i="10" a="1"/>
  <c r="I25" i="10" s="1"/>
  <c r="I46" i="10" a="1"/>
  <c r="I46" i="10" s="1"/>
  <c r="I88" i="10" a="1"/>
  <c r="I88" i="10" s="1"/>
  <c r="I92" i="10" a="1"/>
  <c r="I92" i="10" s="1"/>
  <c r="I42" i="10" a="1"/>
  <c r="I42" i="10" s="1"/>
  <c r="I72" i="10" a="1"/>
  <c r="I72" i="10" s="1"/>
  <c r="I40" i="10" a="1"/>
  <c r="I40" i="10" s="1"/>
  <c r="I85" i="10" a="1"/>
  <c r="I85" i="10" s="1"/>
  <c r="J117" i="10" a="1"/>
  <c r="J117" i="10" s="1"/>
  <c r="J79" i="10" a="1"/>
  <c r="J79" i="10" s="1"/>
  <c r="J40" i="10" a="1"/>
  <c r="J40" i="10" s="1"/>
  <c r="J107" i="10" a="1"/>
  <c r="J107" i="10" s="1"/>
  <c r="J87" i="10" a="1"/>
  <c r="J87" i="10" s="1"/>
  <c r="J73" i="10" a="1"/>
  <c r="J73" i="10" s="1"/>
  <c r="I63" i="10" a="1"/>
  <c r="I63" i="10" s="1"/>
  <c r="I13" i="10" a="1"/>
  <c r="I13" i="10" s="1"/>
  <c r="I107" i="10" a="1"/>
  <c r="I107" i="10" s="1"/>
  <c r="I5" i="10" a="1"/>
  <c r="I5" i="10" s="1"/>
  <c r="I100" i="10" a="1"/>
  <c r="I100" i="10" s="1"/>
  <c r="I79" i="10" a="1"/>
  <c r="I79" i="10" s="1"/>
  <c r="I120" i="10" a="1"/>
  <c r="I120" i="10" s="1"/>
  <c r="I50" i="10" a="1"/>
  <c r="I50" i="10" s="1"/>
  <c r="I36" i="10" a="1"/>
  <c r="I36" i="10" s="1"/>
  <c r="I81" i="10" a="1"/>
  <c r="I81" i="10" s="1"/>
  <c r="I108" i="10" a="1"/>
  <c r="I108" i="10" s="1"/>
  <c r="I17" i="10" a="1"/>
  <c r="I17" i="10" s="1"/>
  <c r="I124" i="10" a="1"/>
  <c r="I124" i="10" s="1"/>
  <c r="J8" i="10" a="1"/>
  <c r="J8" i="10" s="1"/>
  <c r="J22" i="10" a="1"/>
  <c r="J22" i="10" s="1"/>
  <c r="J94" i="10" a="1"/>
  <c r="J94" i="10" s="1"/>
  <c r="J115" i="10" a="1"/>
  <c r="J115" i="10" s="1"/>
  <c r="J34" i="10" a="1"/>
  <c r="J34" i="10" s="1"/>
  <c r="J57" i="10" a="1"/>
  <c r="J57" i="10" s="1"/>
  <c r="J68" i="10" a="1"/>
  <c r="J68" i="10" s="1"/>
  <c r="J80" i="10" a="1"/>
  <c r="J80" i="10" s="1"/>
  <c r="I104" i="10" a="1"/>
  <c r="I104" i="10" s="1"/>
  <c r="I7" i="10" a="1"/>
  <c r="I7" i="10" s="1"/>
  <c r="I96" i="10" a="1"/>
  <c r="I96" i="10" s="1"/>
  <c r="I18" i="10" a="1"/>
  <c r="I18" i="10" s="1"/>
  <c r="I97" i="10" a="1"/>
  <c r="I97" i="10" s="1"/>
  <c r="I90" i="10" a="1"/>
  <c r="I90" i="10" s="1"/>
  <c r="I114" i="10" a="1"/>
  <c r="I114" i="10" s="1"/>
  <c r="I49" i="10" a="1"/>
  <c r="I49" i="10" s="1"/>
  <c r="I64" i="10" a="1"/>
  <c r="I64" i="10" s="1"/>
  <c r="I27" i="10" a="1"/>
  <c r="I27" i="10" s="1"/>
  <c r="I82" i="10" a="1"/>
  <c r="I82" i="10" s="1"/>
  <c r="I35" i="10" a="1"/>
  <c r="I35" i="10" s="1"/>
  <c r="J108" i="10" a="1"/>
  <c r="J108" i="10" s="1"/>
  <c r="J50" i="10" a="1"/>
  <c r="J50" i="10" s="1"/>
  <c r="J124" i="10" a="1"/>
  <c r="J124" i="10" s="1"/>
  <c r="J114" i="10" a="1"/>
  <c r="J114" i="10" s="1"/>
  <c r="J102" i="10" a="1"/>
  <c r="J102" i="10" s="1"/>
  <c r="J77" i="10" a="1"/>
  <c r="J77" i="10" s="1"/>
  <c r="J52" i="10" a="1"/>
  <c r="J52" i="10" s="1"/>
  <c r="J29" i="10" a="1"/>
  <c r="J29" i="10" s="1"/>
  <c r="I105" i="10" a="1"/>
  <c r="I105" i="10" s="1"/>
  <c r="I41" i="10" a="1"/>
  <c r="I41" i="10" s="1"/>
  <c r="I68" i="10" a="1"/>
  <c r="I68" i="10" s="1"/>
  <c r="I121" i="10" a="1"/>
  <c r="I121" i="10" s="1"/>
  <c r="I91" i="10" a="1"/>
  <c r="I91" i="10" s="1"/>
  <c r="I58" i="10" a="1"/>
  <c r="I58" i="10" s="1"/>
  <c r="I112" i="10" a="1"/>
  <c r="I112" i="10" s="1"/>
  <c r="I60" i="10" a="1"/>
  <c r="I60" i="10" s="1"/>
  <c r="I33" i="10" a="1"/>
  <c r="I33" i="10" s="1"/>
  <c r="I111" i="10" a="1"/>
  <c r="I111" i="10" s="1"/>
  <c r="J67" i="10" a="1"/>
  <c r="J67" i="10" s="1"/>
  <c r="I4" i="10" a="1"/>
  <c r="I4" i="10" s="1"/>
  <c r="I28" i="10" a="1"/>
  <c r="I28" i="10" s="1"/>
  <c r="I10" i="10" a="1"/>
  <c r="I10" i="10" s="1"/>
  <c r="I94" i="10" a="1"/>
  <c r="I94" i="10" s="1"/>
  <c r="I116" i="10" a="1"/>
  <c r="I116" i="10" s="1"/>
  <c r="I69" i="10" a="1"/>
  <c r="I69" i="10" s="1"/>
  <c r="I115" i="10" a="1"/>
  <c r="I115" i="10" s="1"/>
  <c r="I43" i="10" a="1"/>
  <c r="I43" i="10" s="1"/>
  <c r="I53" i="10" a="1"/>
  <c r="I53" i="10" s="1"/>
  <c r="I56" i="10" a="1"/>
  <c r="I56" i="10" s="1"/>
  <c r="I54" i="10" a="1"/>
  <c r="I54" i="10" s="1"/>
  <c r="I59" i="10" a="1"/>
  <c r="I59" i="10" s="1"/>
  <c r="I39" i="10" a="1"/>
  <c r="I39" i="10" s="1"/>
  <c r="J49" i="10" a="1"/>
  <c r="J49" i="10" s="1"/>
  <c r="I75" i="10" a="1"/>
  <c r="I75" i="10" s="1"/>
  <c r="I32" i="10" a="1"/>
  <c r="I32" i="10" s="1"/>
  <c r="I78" i="10" a="1"/>
  <c r="I78" i="10" s="1"/>
  <c r="I34" i="10" a="1"/>
  <c r="I34" i="10" s="1"/>
  <c r="J64" i="10" a="1"/>
  <c r="J64" i="10" s="1"/>
  <c r="J123" i="10" a="1"/>
  <c r="J123" i="10" s="1"/>
  <c r="J21" i="10" a="1"/>
  <c r="J21" i="10" s="1"/>
  <c r="J32" i="10" a="1"/>
  <c r="J32" i="10" s="1"/>
  <c r="J43" i="10" a="1"/>
  <c r="J43" i="10" s="1"/>
  <c r="J46" i="10" a="1"/>
  <c r="J46" i="10" s="1"/>
  <c r="J69" i="10" a="1"/>
  <c r="J69" i="10" s="1"/>
  <c r="J81" i="10" a="1"/>
  <c r="J81" i="10" s="1"/>
  <c r="J82" i="10" a="1"/>
  <c r="J82" i="10" s="1"/>
  <c r="J104" i="10" a="1"/>
  <c r="J104" i="10" s="1"/>
  <c r="J111" i="10" a="1"/>
  <c r="J111" i="10" s="1"/>
  <c r="I62" i="10" a="1"/>
  <c r="I62" i="10" s="1"/>
  <c r="I117" i="10" a="1"/>
  <c r="I117" i="10" s="1"/>
  <c r="I61" i="10" a="1"/>
  <c r="I61" i="10" s="1"/>
  <c r="I113" i="10" a="1"/>
  <c r="I113" i="10" s="1"/>
  <c r="I76" i="10" a="1"/>
  <c r="I76" i="10" s="1"/>
  <c r="I84" i="10" a="1"/>
  <c r="I84" i="10" s="1"/>
  <c r="I14" i="10" a="1"/>
  <c r="I14" i="10" s="1"/>
  <c r="I52" i="10" a="1"/>
  <c r="I52" i="10" s="1"/>
  <c r="I123" i="10" a="1"/>
  <c r="I123" i="10" s="1"/>
  <c r="I30" i="10" a="1"/>
  <c r="I30" i="10" s="1"/>
  <c r="G2" i="10"/>
  <c r="D2" i="10" s="1" a="1"/>
  <c r="D2" i="10" s="1"/>
  <c r="E2" i="10"/>
  <c r="H2" i="10"/>
  <c r="F2" i="10" l="1" a="1"/>
  <c r="F2" i="10" s="1"/>
  <c r="J2" i="10" a="1"/>
  <c r="J2" i="10" s="1"/>
  <c r="K105" i="10"/>
  <c r="K112" i="10"/>
  <c r="K29" i="10"/>
  <c r="K79" i="10"/>
  <c r="K67" i="10"/>
  <c r="K31" i="10"/>
  <c r="K114" i="10"/>
  <c r="K82" i="10"/>
  <c r="K81" i="10"/>
  <c r="K123" i="10"/>
  <c r="K28" i="10"/>
  <c r="K70" i="10"/>
  <c r="K46" i="10"/>
  <c r="K44" i="10"/>
  <c r="K107" i="10"/>
  <c r="K87" i="10"/>
  <c r="K91" i="10"/>
  <c r="K40" i="10"/>
  <c r="K102" i="10"/>
  <c r="K80" i="10"/>
  <c r="K37" i="10"/>
  <c r="K125" i="10"/>
  <c r="K117" i="10"/>
  <c r="K115" i="10"/>
  <c r="K9" i="10"/>
  <c r="K96" i="10"/>
  <c r="K50" i="10"/>
  <c r="K13" i="10"/>
  <c r="K25" i="10"/>
  <c r="K66" i="10"/>
  <c r="K101" i="10"/>
  <c r="K98" i="10"/>
  <c r="K58" i="10"/>
  <c r="K27" i="10"/>
  <c r="K18" i="10"/>
  <c r="K36" i="10"/>
  <c r="K85" i="10"/>
  <c r="K103" i="10"/>
  <c r="K52" i="10"/>
  <c r="K39" i="10"/>
  <c r="K4" i="10"/>
  <c r="K21" i="10"/>
  <c r="K65" i="10"/>
  <c r="K64" i="10"/>
  <c r="K14" i="10"/>
  <c r="K62" i="10"/>
  <c r="K59" i="10"/>
  <c r="K69" i="10"/>
  <c r="K3" i="10"/>
  <c r="K118" i="10"/>
  <c r="K24" i="10"/>
  <c r="K99" i="10"/>
  <c r="K89" i="10"/>
  <c r="K22" i="10"/>
  <c r="K19" i="10"/>
  <c r="K12" i="10"/>
  <c r="K111" i="10"/>
  <c r="K49" i="10"/>
  <c r="K120" i="10"/>
  <c r="K72" i="10"/>
  <c r="K84" i="10"/>
  <c r="K116" i="10"/>
  <c r="K45" i="10"/>
  <c r="K83" i="10"/>
  <c r="K15" i="10"/>
  <c r="K17" i="10"/>
  <c r="K77" i="10"/>
  <c r="K51" i="10"/>
  <c r="K23" i="10"/>
  <c r="K73" i="10"/>
  <c r="K106" i="10"/>
  <c r="K71" i="10"/>
  <c r="K20" i="10"/>
  <c r="K74" i="10"/>
  <c r="K75" i="10"/>
  <c r="K97" i="10"/>
  <c r="K5" i="10"/>
  <c r="K48" i="10"/>
  <c r="K61" i="10"/>
  <c r="K7" i="10"/>
  <c r="K63" i="10"/>
  <c r="K57" i="10"/>
  <c r="K54" i="10"/>
  <c r="K33" i="10"/>
  <c r="K104" i="10"/>
  <c r="K42" i="10"/>
  <c r="K56" i="10"/>
  <c r="K94" i="10"/>
  <c r="K32" i="10"/>
  <c r="K60" i="10"/>
  <c r="K41" i="10"/>
  <c r="K35" i="10"/>
  <c r="K90" i="10"/>
  <c r="K108" i="10"/>
  <c r="K100" i="10"/>
  <c r="K92" i="10"/>
  <c r="K16" i="10"/>
  <c r="K122" i="10"/>
  <c r="K8" i="10"/>
  <c r="K88" i="10"/>
  <c r="K43" i="10"/>
  <c r="K11" i="10"/>
  <c r="K95" i="10"/>
  <c r="K34" i="10"/>
  <c r="K121" i="10"/>
  <c r="K124" i="10"/>
  <c r="K93" i="10"/>
  <c r="K86" i="10"/>
  <c r="K55" i="10"/>
  <c r="K78" i="10"/>
  <c r="K68" i="10"/>
  <c r="K119" i="10"/>
  <c r="K76" i="10"/>
  <c r="K30" i="10"/>
  <c r="K113" i="10"/>
  <c r="K53" i="10"/>
  <c r="K10" i="10"/>
  <c r="K26" i="10"/>
  <c r="K38" i="10"/>
  <c r="K109" i="10"/>
  <c r="K47" i="10"/>
  <c r="K6" i="10"/>
  <c r="K110" i="10"/>
  <c r="I2" i="10" a="1"/>
  <c r="I2" i="10" s="1"/>
  <c r="K2" i="10" l="1"/>
  <c r="D3" i="12" s="1"/>
  <c r="C4" i="12"/>
  <c r="D4" i="12"/>
  <c r="C5" i="12"/>
  <c r="D5" i="12"/>
  <c r="C3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67ACCC-B931-4324-8EF6-C31551B61F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85EED12-529A-4DD6-9D36-DA525337EA59}" name="WorksheetConnection_Full data.xlsx!invoice" type="102" refreshedVersion="8" minRefreshableVersion="5">
    <extLst>
      <ext xmlns:x15="http://schemas.microsoft.com/office/spreadsheetml/2010/11/main" uri="{DE250136-89BD-433C-8126-D09CA5730AF9}">
        <x15:connection id="invoice">
          <x15:rangePr sourceName="_xlcn.WorksheetConnection_Fulldata.xlsxinvoice1"/>
        </x15:connection>
      </ext>
    </extLst>
  </connection>
  <connection id="3" xr16:uid="{BB1828DE-C77D-4CBD-BA8F-7FEC9FD1C850}" name="WorksheetConnection_Full data.xlsx!order" type="102" refreshedVersion="8" minRefreshableVersion="5">
    <extLst>
      <ext xmlns:x15="http://schemas.microsoft.com/office/spreadsheetml/2010/11/main" uri="{DE250136-89BD-433C-8126-D09CA5730AF9}">
        <x15:connection id="order">
          <x15:rangePr sourceName="_xlcn.WorksheetConnection_Fulldata.xlsxorder1"/>
        </x15:connection>
      </ext>
    </extLst>
  </connection>
  <connection id="4" xr16:uid="{29C14791-96EC-4638-8D3B-3359C2570B36}" name="WorksheetConnection_Full data.xlsx!pincode" type="102" refreshedVersion="8" minRefreshableVersion="5">
    <extLst>
      <ext xmlns:x15="http://schemas.microsoft.com/office/spreadsheetml/2010/11/main" uri="{DE250136-89BD-433C-8126-D09CA5730AF9}">
        <x15:connection id="pincode">
          <x15:rangePr sourceName="_xlcn.WorksheetConnection_Fulldata.xlsxpincode1"/>
        </x15:connection>
      </ext>
    </extLst>
  </connection>
  <connection id="5" xr16:uid="{0D7874D7-7A4D-4C78-B0F0-C4FC45D466A8}" name="WorksheetConnection_Full data.xlsx!rates" type="102" refreshedVersion="8" minRefreshableVersion="5">
    <extLst>
      <ext xmlns:x15="http://schemas.microsoft.com/office/spreadsheetml/2010/11/main" uri="{DE250136-89BD-433C-8126-D09CA5730AF9}">
        <x15:connection id="rates">
          <x15:rangePr sourceName="_xlcn.WorksheetConnection_Fulldata.xlsxrates1"/>
        </x15:connection>
      </ext>
    </extLst>
  </connection>
  <connection id="6" xr16:uid="{E45DF63B-8BF4-4771-B268-9DC3B48345BE}" name="WorksheetConnection_Full data.xlsx!sku" type="102" refreshedVersion="8" minRefreshableVersion="5">
    <extLst>
      <ext xmlns:x15="http://schemas.microsoft.com/office/spreadsheetml/2010/11/main" uri="{DE250136-89BD-433C-8126-D09CA5730AF9}">
        <x15:connection id="sku">
          <x15:rangePr sourceName="_xlcn.WorksheetConnection_Fulldata.xlsxsku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<sst xmlns="http://schemas.openxmlformats.org/spreadsheetml/2006/main" count="1051" uniqueCount="223">
  <si>
    <t>SKU</t>
  </si>
  <si>
    <t>Order Qty</t>
  </si>
  <si>
    <t>Payment Mode</t>
  </si>
  <si>
    <t>Item Price(Per Qty.)</t>
  </si>
  <si>
    <t>COD</t>
  </si>
  <si>
    <t>GIFTBOX202002</t>
  </si>
  <si>
    <t>SACHETS001</t>
  </si>
  <si>
    <t>Prepaid</t>
  </si>
  <si>
    <t>GIFTBOX202003</t>
  </si>
  <si>
    <t>GIFTBOX202004</t>
  </si>
  <si>
    <t>GIFTBOX202001</t>
  </si>
  <si>
    <t>Warehouse Pincode</t>
  </si>
  <si>
    <t>Customer Pincode</t>
  </si>
  <si>
    <t>Zone</t>
  </si>
  <si>
    <t>Weight (g)</t>
  </si>
  <si>
    <t>AWB Code</t>
  </si>
  <si>
    <t>Order ID</t>
  </si>
  <si>
    <t>Charged Weight</t>
  </si>
  <si>
    <t>Type of Shipment</t>
  </si>
  <si>
    <t>Billing Amount (Rs.)</t>
  </si>
  <si>
    <t>1091117222124</t>
  </si>
  <si>
    <t>1.3</t>
  </si>
  <si>
    <t>Forward charges</t>
  </si>
  <si>
    <t>1091117222194</t>
  </si>
  <si>
    <t>1091117222931</t>
  </si>
  <si>
    <t>1091117223244</t>
  </si>
  <si>
    <t>1091117229345</t>
  </si>
  <si>
    <t>0.15</t>
  </si>
  <si>
    <t>1091117229555</t>
  </si>
  <si>
    <t>1091117229776</t>
  </si>
  <si>
    <t>1091117323112</t>
  </si>
  <si>
    <t>1.15</t>
  </si>
  <si>
    <t>1091117323812</t>
  </si>
  <si>
    <t>0.5</t>
  </si>
  <si>
    <t>1091117324206</t>
  </si>
  <si>
    <t>1091117326612</t>
  </si>
  <si>
    <t>0.79</t>
  </si>
  <si>
    <t>1091117327172</t>
  </si>
  <si>
    <t>0.72</t>
  </si>
  <si>
    <t>1091117327275</t>
  </si>
  <si>
    <t>1.08</t>
  </si>
  <si>
    <t>1091117327312</t>
  </si>
  <si>
    <t>1091117327695</t>
  </si>
  <si>
    <t>1091117435005</t>
  </si>
  <si>
    <t>1.28</t>
  </si>
  <si>
    <t>1091117435134</t>
  </si>
  <si>
    <t>1091117435370</t>
  </si>
  <si>
    <t>1091117435661</t>
  </si>
  <si>
    <t>0.2</t>
  </si>
  <si>
    <t>Forward and RTO charges</t>
  </si>
  <si>
    <t>1091117436383</t>
  </si>
  <si>
    <t>1091117436464</t>
  </si>
  <si>
    <t>0.86</t>
  </si>
  <si>
    <t>1091117437050</t>
  </si>
  <si>
    <t>1.2</t>
  </si>
  <si>
    <t>1091117327496</t>
  </si>
  <si>
    <t>0.7</t>
  </si>
  <si>
    <t>1091118547832</t>
  </si>
  <si>
    <t>0.6</t>
  </si>
  <si>
    <t>1091119398844</t>
  </si>
  <si>
    <t>0.99</t>
  </si>
  <si>
    <t>1091119630264</t>
  </si>
  <si>
    <t>1091120014461</t>
  </si>
  <si>
    <t>0.8</t>
  </si>
  <si>
    <t>1091120959015</t>
  </si>
  <si>
    <t>1091121485824</t>
  </si>
  <si>
    <t>1091121666133</t>
  </si>
  <si>
    <t>1091121981575</t>
  </si>
  <si>
    <t>1.6</t>
  </si>
  <si>
    <t>1091117957780</t>
  </si>
  <si>
    <t>1.13</t>
  </si>
  <si>
    <t>1091121482593</t>
  </si>
  <si>
    <t>1091117221940</t>
  </si>
  <si>
    <t>2.92</t>
  </si>
  <si>
    <t>1091117222065</t>
  </si>
  <si>
    <t>0.68</t>
  </si>
  <si>
    <t>1091117222080</t>
  </si>
  <si>
    <t>0.71</t>
  </si>
  <si>
    <t>1091117222135</t>
  </si>
  <si>
    <t>0.78</t>
  </si>
  <si>
    <t>1091117222146</t>
  </si>
  <si>
    <t>1.27</t>
  </si>
  <si>
    <t>1091117222570</t>
  </si>
  <si>
    <t>1091117223211</t>
  </si>
  <si>
    <t>0.69</t>
  </si>
  <si>
    <t>1091117224353</t>
  </si>
  <si>
    <t>1091117224611</t>
  </si>
  <si>
    <t>1091117224902</t>
  </si>
  <si>
    <t>1.16</t>
  </si>
  <si>
    <t>1091117225016</t>
  </si>
  <si>
    <t>1091117225484</t>
  </si>
  <si>
    <t>1091117226221</t>
  </si>
  <si>
    <t>1091117226674</t>
  </si>
  <si>
    <t>1091117226711</t>
  </si>
  <si>
    <t>1091117226910</t>
  </si>
  <si>
    <t>1091117227573</t>
  </si>
  <si>
    <t>2.86</t>
  </si>
  <si>
    <t>1091117227816</t>
  </si>
  <si>
    <t>1.35</t>
  </si>
  <si>
    <t>1091117229290</t>
  </si>
  <si>
    <t>1091117323005</t>
  </si>
  <si>
    <t>1.64</t>
  </si>
  <si>
    <t>1091117323215</t>
  </si>
  <si>
    <t>0.67</t>
  </si>
  <si>
    <t>1091117324394</t>
  </si>
  <si>
    <t>1091117325094</t>
  </si>
  <si>
    <t>1091117616121</t>
  </si>
  <si>
    <t>1.5</t>
  </si>
  <si>
    <t>1091117795531</t>
  </si>
  <si>
    <t>1091117795623</t>
  </si>
  <si>
    <t>1091117223351</t>
  </si>
  <si>
    <t>1091117324011</t>
  </si>
  <si>
    <t>1091117327570</t>
  </si>
  <si>
    <t>1091117435602</t>
  </si>
  <si>
    <t>0.77</t>
  </si>
  <si>
    <t>1091117437680</t>
  </si>
  <si>
    <t>1091117804200</t>
  </si>
  <si>
    <t>0.76</t>
  </si>
  <si>
    <t>1091117957533</t>
  </si>
  <si>
    <t>1091117957942</t>
  </si>
  <si>
    <t>1091117958395</t>
  </si>
  <si>
    <t>0.59</t>
  </si>
  <si>
    <t>1091118001865</t>
  </si>
  <si>
    <t>1091118009786</t>
  </si>
  <si>
    <t>1091118548333</t>
  </si>
  <si>
    <t>2.94</t>
  </si>
  <si>
    <t>1091118553701</t>
  </si>
  <si>
    <t>1091118591534</t>
  </si>
  <si>
    <t>0.61</t>
  </si>
  <si>
    <t>1091118925110</t>
  </si>
  <si>
    <t>1091119169701</t>
  </si>
  <si>
    <t>1091119367193</t>
  </si>
  <si>
    <t>1091119429202</t>
  </si>
  <si>
    <t>1091120959225</t>
  </si>
  <si>
    <t>2.1</t>
  </si>
  <si>
    <t>1091120962515</t>
  </si>
  <si>
    <t>1091121031745</t>
  </si>
  <si>
    <t>1091121034114</t>
  </si>
  <si>
    <t>1091121034350</t>
  </si>
  <si>
    <t>1091121034641</t>
  </si>
  <si>
    <t>1091121183730</t>
  </si>
  <si>
    <t>1091121185863</t>
  </si>
  <si>
    <t>1091121305541</t>
  </si>
  <si>
    <t>1.1</t>
  </si>
  <si>
    <t>1091121306101</t>
  </si>
  <si>
    <t>1091118004245</t>
  </si>
  <si>
    <t>1091120352712</t>
  </si>
  <si>
    <t>0.3</t>
  </si>
  <si>
    <t>1091122418320</t>
  </si>
  <si>
    <t>1091117222360</t>
  </si>
  <si>
    <t>1091117227116</t>
  </si>
  <si>
    <t>1.02</t>
  </si>
  <si>
    <t>1091117228133</t>
  </si>
  <si>
    <t>1091117228192</t>
  </si>
  <si>
    <t>1091117229183</t>
  </si>
  <si>
    <t>1091117324346</t>
  </si>
  <si>
    <t>2.28</t>
  </si>
  <si>
    <t>1091117326424</t>
  </si>
  <si>
    <t>1091117326925</t>
  </si>
  <si>
    <t>0.74</t>
  </si>
  <si>
    <t>1091117327474</t>
  </si>
  <si>
    <t>4.13</t>
  </si>
  <si>
    <t>1091117333100</t>
  </si>
  <si>
    <t>0.73</t>
  </si>
  <si>
    <t>1091117333251</t>
  </si>
  <si>
    <t>1.04</t>
  </si>
  <si>
    <t>1091117436346</t>
  </si>
  <si>
    <t>1091117436652</t>
  </si>
  <si>
    <t>1091117437035</t>
  </si>
  <si>
    <t>1091117437293</t>
  </si>
  <si>
    <t>1.63</t>
  </si>
  <si>
    <t>1091117437864</t>
  </si>
  <si>
    <t>2.47</t>
  </si>
  <si>
    <t>1091117437890</t>
  </si>
  <si>
    <t>1091117438074</t>
  </si>
  <si>
    <t>1091117611501</t>
  </si>
  <si>
    <t>1091117613962</t>
  </si>
  <si>
    <t>1091117803511</t>
  </si>
  <si>
    <t>0.82</t>
  </si>
  <si>
    <t>1091117804314</t>
  </si>
  <si>
    <t>0.66</t>
  </si>
  <si>
    <t>1091117805390</t>
  </si>
  <si>
    <t>1091117806263</t>
  </si>
  <si>
    <t>1.86</t>
  </si>
  <si>
    <t>1091117807140</t>
  </si>
  <si>
    <t>2.27</t>
  </si>
  <si>
    <t>1091117904860</t>
  </si>
  <si>
    <t>1091117905022</t>
  </si>
  <si>
    <t>1091117958163</t>
  </si>
  <si>
    <t>1091118442390</t>
  </si>
  <si>
    <t>1091118551656</t>
  </si>
  <si>
    <t>1091117614452</t>
  </si>
  <si>
    <t>1091120922803</t>
  </si>
  <si>
    <t>1091121844806</t>
  </si>
  <si>
    <t>1091121846136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</si>
  <si>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</si>
  <si>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</si>
  <si>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</si>
  <si>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</si>
  <si>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</si>
  <si>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A</t>
  </si>
  <si>
    <t>B</t>
  </si>
  <si>
    <t>C</t>
  </si>
  <si>
    <t>D</t>
  </si>
  <si>
    <t>E</t>
  </si>
  <si>
    <t>Weight(g)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</si>
  <si>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</si>
  <si>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</si>
  <si>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</si>
  <si>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</si>
  <si>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</si>
  <si>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</si>
  <si>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</si>
  <si>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</si>
  <si>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</si>
  <si>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</t>
  </si>
  <si>
    <t>Total orders where X has been correctly charged</t>
  </si>
  <si>
    <t>Total Orders where X has been overcharged</t>
  </si>
  <si>
    <t>Total Orders where X has been undercharged</t>
  </si>
  <si>
    <t xml:space="preserve">Count </t>
  </si>
  <si>
    <t>Amount (Rs.)</t>
  </si>
  <si>
    <t>&gt;0</t>
  </si>
  <si>
    <t>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</si>
</sst>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 &quot;₹&quot;\ * #,##0.0_ ;_ &quot;₹&quot;\ * \-#,##0.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3" borderId="0" xfId="0" applyFont="1" applyFill="1"/>
    <xf numFmtId="171" fontId="0" fillId="3" borderId="1" xfId="0" applyNumberFormat="1" applyFill="1" applyBorder="1"/>
    <xf numFmtId="0" fontId="3" fillId="2" borderId="1" xfId="1" applyFont="1" applyBorder="1" applyAlignment="1">
      <alignment horizontal="center" vertical="center" wrapText="1"/>
    </xf>
    <xf numFmtId="2" fontId="3" fillId="2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2" formatCode="0.00"/>
    </dxf>
    <dxf>
      <numFmt numFmtId="1" formatCode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149F0-088F-4D49-B28C-B697D000AD63}" name="order" displayName="order" ref="A1:F401" totalsRowShown="0" headerRowDxfId="32" dataDxfId="33">
  <autoFilter ref="A1:F401" xr:uid="{8A5149F0-088F-4D49-B28C-B697D000AD63}"/>
  <tableColumns count="6">
    <tableColumn id="1" xr3:uid="{45CBE68E-F74B-4CE2-A811-62ABD486777B}" name="Order ID" dataDxfId="38"/>
    <tableColumn id="2" xr3:uid="{2A20DC08-D1E0-4D13-A207-467215C5840F}" name="SKU" dataDxfId="37"/>
    <tableColumn id="3" xr3:uid="{26CFC923-1E9E-4138-9AB5-CA973ADC2E88}" name="Order Qty" dataDxfId="36"/>
    <tableColumn id="4" xr3:uid="{705D3A4D-826D-4154-96F2-6F896ED5CDF7}" name="Payment Mode" dataDxfId="35"/>
    <tableColumn id="5" xr3:uid="{DE793661-F2F2-4EE6-B3F2-840434E4B4C6}" name="Item Price(Per Qty.)" dataDxfId="34"/>
    <tableColumn id="6" xr3:uid="{F1B6DB1C-27C4-471F-A4CE-4919CBFBB2FE}" name="Weight(g)" dataDxfId="14">
      <calculatedColumnFormula>_xlfn.XLOOKUP(order[[#This Row],[SKU]],sku[SKU],sku[Weight (g)])*order[[#This Row],[Order Qty]]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4181E-33E6-4A06-9BE4-DC9D02E1FC53}" name="pincode" displayName="pincode" ref="A1:C109" totalsRowShown="0" headerRowDxfId="31" dataDxfId="30">
  <autoFilter ref="A1:C109" xr:uid="{0EA4181E-33E6-4A06-9BE4-DC9D02E1FC53}"/>
  <sortState xmlns:xlrd2="http://schemas.microsoft.com/office/spreadsheetml/2017/richdata2" ref="A2:C109">
    <sortCondition ref="B1:B125"/>
  </sortState>
  <tableColumns count="3">
    <tableColumn id="1" xr3:uid="{5E85DC6B-F86C-4295-8EB1-5D3CDF0DC8B2}" name="Warehouse Pincode" dataDxfId="13"/>
    <tableColumn id="2" xr3:uid="{A62B8BC7-A9B3-445D-B4B3-E16EB795ACB1}" name="Customer Pincode" dataDxfId="11"/>
    <tableColumn id="3" xr3:uid="{992AA8FC-2D01-4433-85BB-AF0CF0748B06}" name="Zon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53D3F3-F7E2-488D-99C3-E0606DDE051F}" name="sku" displayName="sku" ref="A1:B66" totalsRowShown="0">
  <autoFilter ref="A1:B66" xr:uid="{C853D3F3-F7E2-488D-99C3-E0606DDE051F}"/>
  <tableColumns count="2">
    <tableColumn id="1" xr3:uid="{46EC95A4-4E46-4C92-AA1C-6902AF9F5D4A}" name="SKU" dataDxfId="16"/>
    <tableColumn id="2" xr3:uid="{053215C6-A4EB-49D1-849C-A96E5AD11F28}" name="Weight (g)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608777-74F9-429E-89BE-2B383CC499A3}" name="invoice" displayName="invoice" ref="A1:H125" totalsRowShown="0" headerRowDxfId="18" dataDxfId="17">
  <autoFilter ref="A1:H125" xr:uid="{F7608777-74F9-429E-89BE-2B383CC499A3}"/>
  <tableColumns count="8">
    <tableColumn id="1" xr3:uid="{BB3FD09C-C374-4521-8DF9-8D1D99F7C74C}" name="AWB Code" dataDxfId="21"/>
    <tableColumn id="2" xr3:uid="{32D9A5A4-C5B7-4B16-92C5-FFEDAF65793E}" name="Order ID" dataDxfId="8"/>
    <tableColumn id="3" xr3:uid="{DF4BED89-BB6E-45BA-9046-48E60587B93D}" name="Charged Weight" dataDxfId="6"/>
    <tableColumn id="4" xr3:uid="{37F5EB74-6563-4DA4-990D-49BB4C9C468D}" name="Warehouse Pincode" dataDxfId="7"/>
    <tableColumn id="9" xr3:uid="{2F5A26A3-73E3-4EE9-A792-8521FC469AE8}" name="Customer Pincode" dataDxfId="9"/>
    <tableColumn id="6" xr3:uid="{9E864156-B5FE-43D8-BE4F-CD7FE9B23D00}" name="Zone" dataDxfId="10"/>
    <tableColumn id="7" xr3:uid="{2F4B9CB7-B92E-4754-B5DB-CA229081E283}" name="Type of Shipment" dataDxfId="20"/>
    <tableColumn id="8" xr3:uid="{E5169451-AB5D-4DAC-8883-D9DC9168C256}" name="Billing Amount (Rs.)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031E06-A85D-4A2A-B45F-D43FED8E56BA}" name="rates" displayName="rates" ref="A1:F6" totalsRowShown="0" headerRowDxfId="23" dataDxfId="22">
  <autoFilter ref="A1:F6" xr:uid="{33031E06-A85D-4A2A-B45F-D43FED8E56BA}"/>
  <tableColumns count="6">
    <tableColumn id="1" xr3:uid="{B8E90221-636F-40AA-8F85-CED3EC634B23}" name="Zone" dataDxfId="29"/>
    <tableColumn id="2" xr3:uid="{26E733E5-DA0F-4A59-8834-95D38A26544E}" name="Weight Slabs" dataDxfId="28"/>
    <tableColumn id="3" xr3:uid="{E4785D28-8FB1-4FB2-881D-77F74185BCBB}" name="Forward Fixed Charge" dataDxfId="27"/>
    <tableColumn id="4" xr3:uid="{769946C6-AA9F-43A4-A3EA-26ADD54CD1F0}" name="Forward Additional Weight Slab Charge" dataDxfId="26"/>
    <tableColumn id="5" xr3:uid="{BC225E10-8424-49FE-B48A-2BD3D2D22DE3}" name="RTO Fixed Charge" dataDxfId="25"/>
    <tableColumn id="6" xr3:uid="{0037D4E0-D63E-42CA-8C9C-1032106C5F4C}" name="RTO Additional Weight Slab Charge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1D76-64BE-4B44-996A-DA2902EBE784}">
  <dimension ref="A2:D5"/>
  <sheetViews>
    <sheetView zoomScale="115" zoomScaleNormal="115" workbookViewId="0">
      <selection activeCell="K4" sqref="K4"/>
    </sheetView>
  </sheetViews>
  <sheetFormatPr defaultRowHeight="14.5" x14ac:dyDescent="0.35"/>
  <cols>
    <col min="1" max="1" width="3.1796875" style="10" customWidth="1"/>
    <col min="2" max="2" width="41.54296875" style="10" bestFit="1" customWidth="1"/>
    <col min="3" max="3" width="8.7265625" style="10"/>
    <col min="4" max="4" width="11.7265625" style="10" bestFit="1" customWidth="1"/>
    <col min="5" max="16384" width="8.7265625" style="10"/>
  </cols>
  <sheetData>
    <row r="2" spans="1:4" x14ac:dyDescent="0.35">
      <c r="B2" s="11"/>
      <c r="C2" s="11" t="s">
        <v>219</v>
      </c>
      <c r="D2" s="11" t="s">
        <v>220</v>
      </c>
    </row>
    <row r="3" spans="1:4" ht="23.5" customHeight="1" x14ac:dyDescent="0.35">
      <c r="B3" s="11" t="s">
        <v>216</v>
      </c>
      <c r="C3" s="22">
        <f>COUNTIF(Calculation!$K$2:$K$125,0)</f>
        <v>48</v>
      </c>
      <c r="D3" s="16">
        <f ca="1">SUMIF(Calculation!K2:K125,0,_xlfn.XLOOKUP(Calculation!$B2,invoice[AWB Code],invoice[Billing Amount (Rs.)]))</f>
        <v>5955.5999999999985</v>
      </c>
    </row>
    <row r="4" spans="1:4" ht="23.5" customHeight="1" x14ac:dyDescent="0.35">
      <c r="A4" s="15" t="s">
        <v>222</v>
      </c>
      <c r="B4" s="11" t="s">
        <v>217</v>
      </c>
      <c r="C4" s="22">
        <f>COUNTIF(Calculation!$K$2:$K$125,A4)</f>
        <v>49</v>
      </c>
      <c r="D4" s="16">
        <f>SUMIF(Calculation!$K$2:$K$125,A4,Calculation!$K$2:$K$125)</f>
        <v>-1274.900000000001</v>
      </c>
    </row>
    <row r="5" spans="1:4" ht="23.5" customHeight="1" x14ac:dyDescent="0.35">
      <c r="A5" s="15" t="s">
        <v>221</v>
      </c>
      <c r="B5" s="11" t="s">
        <v>218</v>
      </c>
      <c r="C5" s="22">
        <f>COUNTIF(Calculation!$K$2:$K$125,A5)</f>
        <v>27</v>
      </c>
      <c r="D5" s="16">
        <f>SUMIF(Calculation!$K$2:$K$125,A5,Calculation!$K$2:$K$125)</f>
        <v>580.79999999999984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6961-4415-416F-9FDE-06518412300B}">
  <dimension ref="A1:K125"/>
  <sheetViews>
    <sheetView zoomScale="70" zoomScaleNormal="70" workbookViewId="0">
      <selection activeCell="N12" sqref="N12"/>
    </sheetView>
  </sheetViews>
  <sheetFormatPr defaultColWidth="12.453125" defaultRowHeight="14.5" x14ac:dyDescent="0.35"/>
  <cols>
    <col min="1" max="1" width="11.453125" style="8" customWidth="1"/>
    <col min="2" max="2" width="14.7265625" style="8" customWidth="1"/>
    <col min="3" max="3" width="11.54296875" style="8" bestFit="1" customWidth="1"/>
    <col min="4" max="4" width="11" style="8" customWidth="1"/>
    <col min="5" max="5" width="11.54296875" style="9" bestFit="1" customWidth="1"/>
    <col min="6" max="6" width="11.54296875" style="9" customWidth="1"/>
    <col min="7" max="7" width="12" style="9" bestFit="1" customWidth="1"/>
    <col min="8" max="8" width="13.36328125" style="8" bestFit="1" customWidth="1"/>
    <col min="9" max="9" width="12.26953125" style="8" bestFit="1" customWidth="1"/>
    <col min="10" max="10" width="12.453125" style="20"/>
    <col min="11" max="11" width="16.54296875" style="8" bestFit="1" customWidth="1"/>
    <col min="12" max="16384" width="12.453125" style="8"/>
  </cols>
  <sheetData>
    <row r="1" spans="1:11" s="19" customFormat="1" ht="48" x14ac:dyDescent="0.35">
      <c r="A1" s="17" t="s">
        <v>16</v>
      </c>
      <c r="B1" s="17" t="s">
        <v>206</v>
      </c>
      <c r="C1" s="17" t="s">
        <v>207</v>
      </c>
      <c r="D1" s="17" t="s">
        <v>208</v>
      </c>
      <c r="E1" s="18" t="s">
        <v>209</v>
      </c>
      <c r="F1" s="17" t="s">
        <v>210</v>
      </c>
      <c r="G1" s="17" t="s">
        <v>211</v>
      </c>
      <c r="H1" s="17" t="s">
        <v>212</v>
      </c>
      <c r="I1" s="17" t="s">
        <v>213</v>
      </c>
      <c r="J1" s="17" t="s">
        <v>214</v>
      </c>
      <c r="K1" s="17" t="s">
        <v>215</v>
      </c>
    </row>
    <row r="2" spans="1:11" x14ac:dyDescent="0.35">
      <c r="A2" s="12">
        <v>2001806232</v>
      </c>
      <c r="B2" s="12" t="str">
        <f>_xlfn.XLOOKUP(A2,invoice[Order ID],invoice[AWB Code])</f>
        <v>1091117222124</v>
      </c>
      <c r="C2" s="13">
        <f>SUMIF(order[Order ID],Calculation!A2,order[Weight(g)])/1000</f>
        <v>1.302</v>
      </c>
      <c r="D2" s="13" cm="1">
        <f t="array" ref="D2">(Aditional_slab_X+1)*Applicable_weight_slab_X</f>
        <v>2.5</v>
      </c>
      <c r="E2" s="13">
        <f>_xlfn.XLOOKUP(B2,invoice[AWB Code],invoice[Charged Weight])</f>
        <v>1.3</v>
      </c>
      <c r="F2" s="13" cm="1">
        <f t="array" ref="F2">(Aditional_slab_courier+1)*Applicable_weight_slab_Courier</f>
        <v>2.5</v>
      </c>
      <c r="G2" s="14" t="str">
        <f>_xlfn.XLOOKUP(_xlfn.XLOOKUP(B2,invoice[AWB Code],invoice[Customer Pincode]),pincode[Customer Pincode],pincode[Zone])</f>
        <v>D</v>
      </c>
      <c r="H2" s="12" t="str">
        <f>_xlfn.XLOOKUP(Calculation!B2,invoice[AWB Code],invoice[Zone])</f>
        <v>D</v>
      </c>
      <c r="I2" s="12" cm="1">
        <f t="array" ref="I2">(Forward_fix_charge_X+Aditional_slab_X*Forward_aditional_charge_X)+(IF(Shipment_Type="Forward and RTO charges",RTO_fixed_charge_X+Aditional_slab_X*RTO_aditional_charge_X,0))</f>
        <v>90.199999999999989</v>
      </c>
      <c r="J2" s="21" cm="1">
        <f t="array" ref="J2">(Forward_fix_charge_courier+Aditional_slab_courier*Forward_aditional_charge_Courier)+(IF(Shipment_Type="Forward and RTO charges",RTO_fixed_charge_courier+Aditional_slab_courier*RTO_aditional_charge_Courier,0))</f>
        <v>90.199999999999989</v>
      </c>
      <c r="K2" s="12">
        <f>I2-J2</f>
        <v>0</v>
      </c>
    </row>
    <row r="3" spans="1:11" x14ac:dyDescent="0.35">
      <c r="A3" s="12">
        <v>2001806273</v>
      </c>
      <c r="B3" s="12" t="str">
        <f>_xlfn.XLOOKUP(A3,invoice[Order ID],invoice[AWB Code])</f>
        <v>1091117222194</v>
      </c>
      <c r="C3" s="13">
        <f>SUMIF(order[Order ID],Calculation!A3,order[Weight(g)])/1000</f>
        <v>0.61499999999999999</v>
      </c>
      <c r="D3" s="13" cm="1">
        <f t="array" ref="D3">(Aditional_slab_X+1)*Applicable_weight_slab_X</f>
        <v>1.25</v>
      </c>
      <c r="E3" s="13">
        <f>_xlfn.XLOOKUP(B3,invoice[AWB Code],invoice[Charged Weight])</f>
        <v>1</v>
      </c>
      <c r="F3" s="13" cm="1">
        <f t="array" ref="F3">(Aditional_slab_courier+1)*Applicable_weight_slab_Courier</f>
        <v>1.25</v>
      </c>
      <c r="G3" s="14" t="str">
        <f>_xlfn.XLOOKUP(_xlfn.XLOOKUP(B3,invoice[AWB Code],invoice[Customer Pincode]),pincode[Customer Pincode],pincode[Zone])</f>
        <v>D</v>
      </c>
      <c r="H3" s="12" t="str">
        <f>_xlfn.XLOOKUP(Calculation!B3,invoice[AWB Code],invoice[Zone])</f>
        <v>D</v>
      </c>
      <c r="I3" s="12" cm="1">
        <f t="array" ref="I3">(Forward_fix_charge_X+Aditional_slab_X*Forward_aditional_charge_X)+(IF(Shipment_Type="Forward and RTO charges",RTO_fixed_charge_X+Aditional_slab_X*RTO_aditional_charge_X,0))</f>
        <v>45.4</v>
      </c>
      <c r="J3" s="21" cm="1">
        <f t="array" ref="J3">(Forward_fix_charge_courier+Aditional_slab_courier*Forward_aditional_charge_Courier)+(IF(Shipment_Type="Forward and RTO charges",RTO_fixed_charge_courier+Aditional_slab_courier*RTO_aditional_charge_Courier,0))</f>
        <v>45.4</v>
      </c>
      <c r="K3" s="12">
        <f t="shared" ref="K3:K66" si="0">I3-J3</f>
        <v>0</v>
      </c>
    </row>
    <row r="4" spans="1:11" x14ac:dyDescent="0.35">
      <c r="A4" s="12">
        <v>2001806408</v>
      </c>
      <c r="B4" s="12" t="str">
        <f>_xlfn.XLOOKUP(A4,invoice[Order ID],invoice[AWB Code])</f>
        <v>1091117222931</v>
      </c>
      <c r="C4" s="13">
        <f>SUMIF(order[Order ID],Calculation!A4,order[Weight(g)])/1000</f>
        <v>2.2650000000000001</v>
      </c>
      <c r="D4" s="13" cm="1">
        <f t="array" ref="D4">(Aditional_slab_X+1)*Applicable_weight_slab_X</f>
        <v>2.5</v>
      </c>
      <c r="E4" s="13">
        <f>_xlfn.XLOOKUP(B4,invoice[AWB Code],invoice[Charged Weight])</f>
        <v>2.5</v>
      </c>
      <c r="F4" s="13" cm="1">
        <f t="array" ref="F4">(Aditional_slab_courier+1)*Applicable_weight_slab_Courier</f>
        <v>2.5</v>
      </c>
      <c r="G4" s="14" t="str">
        <f>_xlfn.XLOOKUP(_xlfn.XLOOKUP(B4,invoice[AWB Code],invoice[Customer Pincode]),pincode[Customer Pincode],pincode[Zone])</f>
        <v>D</v>
      </c>
      <c r="H4" s="12" t="str">
        <f>_xlfn.XLOOKUP(Calculation!B4,invoice[AWB Code],invoice[Zone])</f>
        <v>D</v>
      </c>
      <c r="I4" s="12" cm="1">
        <f t="array" ref="I4">(Forward_fix_charge_X+Aditional_slab_X*Forward_aditional_charge_X)+(IF(Shipment_Type="Forward and RTO charges",RTO_fixed_charge_X+Aditional_slab_X*RTO_aditional_charge_X,0))</f>
        <v>90.199999999999989</v>
      </c>
      <c r="J4" s="21" cm="1">
        <f t="array" ref="J4">(Forward_fix_charge_courier+Aditional_slab_courier*Forward_aditional_charge_Courier)+(IF(Shipment_Type="Forward and RTO charges",RTO_fixed_charge_courier+Aditional_slab_courier*RTO_aditional_charge_Courier,0))</f>
        <v>90.199999999999989</v>
      </c>
      <c r="K4" s="12">
        <f t="shared" si="0"/>
        <v>0</v>
      </c>
    </row>
    <row r="5" spans="1:11" x14ac:dyDescent="0.35">
      <c r="A5" s="12">
        <v>2001806458</v>
      </c>
      <c r="B5" s="12" t="str">
        <f>_xlfn.XLOOKUP(A5,invoice[Order ID],invoice[AWB Code])</f>
        <v>1091117223244</v>
      </c>
      <c r="C5" s="13">
        <f>SUMIF(order[Order ID],Calculation!A5,order[Weight(g)])/1000</f>
        <v>0.7</v>
      </c>
      <c r="D5" s="13" cm="1">
        <f t="array" ref="D5">(Aditional_slab_X+1)*Applicable_weight_slab_X</f>
        <v>1</v>
      </c>
      <c r="E5" s="13">
        <f>_xlfn.XLOOKUP(B5,invoice[AWB Code],invoice[Charged Weight])</f>
        <v>1</v>
      </c>
      <c r="F5" s="13" cm="1">
        <f t="array" ref="F5">(Aditional_slab_courier+1)*Applicable_weight_slab_Courier</f>
        <v>1</v>
      </c>
      <c r="G5" s="14" t="str">
        <f>_xlfn.XLOOKUP(_xlfn.XLOOKUP(B5,invoice[AWB Code],invoice[Customer Pincode]),pincode[Customer Pincode],pincode[Zone])</f>
        <v>B</v>
      </c>
      <c r="H5" s="12" t="str">
        <f>_xlfn.XLOOKUP(Calculation!B5,invoice[AWB Code],invoice[Zone])</f>
        <v>B</v>
      </c>
      <c r="I5" s="12" cm="1">
        <f t="array" ref="I5">(Forward_fix_charge_X+Aditional_slab_X*Forward_aditional_charge_X)+(IF(Shipment_Type="Forward and RTO charges",RTO_fixed_charge_X+Aditional_slab_X*RTO_aditional_charge_X,0))</f>
        <v>61.3</v>
      </c>
      <c r="J5" s="21" cm="1">
        <f t="array" ref="J5">(Forward_fix_charge_courier+Aditional_slab_courier*Forward_aditional_charge_Courier)+(IF(Shipment_Type="Forward and RTO charges",RTO_fixed_charge_courier+Aditional_slab_courier*RTO_aditional_charge_Courier,0))</f>
        <v>61.3</v>
      </c>
      <c r="K5" s="12">
        <f t="shared" si="0"/>
        <v>0</v>
      </c>
    </row>
    <row r="6" spans="1:11" x14ac:dyDescent="0.35">
      <c r="A6" s="12">
        <v>2001807012</v>
      </c>
      <c r="B6" s="12" t="str">
        <f>_xlfn.XLOOKUP(A6,invoice[Order ID],invoice[AWB Code])</f>
        <v>1091117229345</v>
      </c>
      <c r="C6" s="13">
        <f>SUMIF(order[Order ID],Calculation!A6,order[Weight(g)])/1000</f>
        <v>0.24</v>
      </c>
      <c r="D6" s="13" cm="1">
        <f t="array" ref="D6">(Aditional_slab_X+1)*Applicable_weight_slab_X</f>
        <v>1.25</v>
      </c>
      <c r="E6" s="13" t="str">
        <f>_xlfn.XLOOKUP(B6,invoice[AWB Code],invoice[Charged Weight])</f>
        <v>0.15</v>
      </c>
      <c r="F6" s="13" cm="1">
        <f t="array" ref="F6">(Aditional_slab_courier+1)*Applicable_weight_slab_Courier</f>
        <v>1.25</v>
      </c>
      <c r="G6" s="14" t="str">
        <f>_xlfn.XLOOKUP(_xlfn.XLOOKUP(B6,invoice[AWB Code],invoice[Customer Pincode]),pincode[Customer Pincode],pincode[Zone])</f>
        <v>D</v>
      </c>
      <c r="H6" s="12" t="str">
        <f>_xlfn.XLOOKUP(Calculation!B6,invoice[AWB Code],invoice[Zone])</f>
        <v>D</v>
      </c>
      <c r="I6" s="12" cm="1">
        <f t="array" ref="I6">(Forward_fix_charge_X+Aditional_slab_X*Forward_aditional_charge_X)+(IF(Shipment_Type="Forward and RTO charges",RTO_fixed_charge_X+Aditional_slab_X*RTO_aditional_charge_X,0))</f>
        <v>45.4</v>
      </c>
      <c r="J6" s="21" cm="1">
        <f t="array" ref="J6">(Forward_fix_charge_courier+Aditional_slab_courier*Forward_aditional_charge_Courier)+(IF(Shipment_Type="Forward and RTO charges",RTO_fixed_charge_courier+Aditional_slab_courier*RTO_aditional_charge_Courier,0))</f>
        <v>45.4</v>
      </c>
      <c r="K6" s="12">
        <f t="shared" si="0"/>
        <v>0</v>
      </c>
    </row>
    <row r="7" spans="1:11" x14ac:dyDescent="0.35">
      <c r="A7" s="12">
        <v>2001806686</v>
      </c>
      <c r="B7" s="12" t="str">
        <f>_xlfn.XLOOKUP(A7,invoice[Order ID],invoice[AWB Code])</f>
        <v>1091117229555</v>
      </c>
      <c r="C7" s="13">
        <f>SUMIF(order[Order ID],Calculation!A7,order[Weight(g)])/1000</f>
        <v>0.24</v>
      </c>
      <c r="D7" s="13" cm="1">
        <f t="array" ref="D7">(Aditional_slab_X+1)*Applicable_weight_slab_X</f>
        <v>1.25</v>
      </c>
      <c r="E7" s="13" t="str">
        <f>_xlfn.XLOOKUP(B7,invoice[AWB Code],invoice[Charged Weight])</f>
        <v>0.15</v>
      </c>
      <c r="F7" s="13" cm="1">
        <f t="array" ref="F7">(Aditional_slab_courier+1)*Applicable_weight_slab_Courier</f>
        <v>1.25</v>
      </c>
      <c r="G7" s="14" t="str">
        <f>_xlfn.XLOOKUP(_xlfn.XLOOKUP(B7,invoice[AWB Code],invoice[Customer Pincode]),pincode[Customer Pincode],pincode[Zone])</f>
        <v>D</v>
      </c>
      <c r="H7" s="12" t="str">
        <f>_xlfn.XLOOKUP(Calculation!B7,invoice[AWB Code],invoice[Zone])</f>
        <v>D</v>
      </c>
      <c r="I7" s="12" cm="1">
        <f t="array" ref="I7">(Forward_fix_charge_X+Aditional_slab_X*Forward_aditional_charge_X)+(IF(Shipment_Type="Forward and RTO charges",RTO_fixed_charge_X+Aditional_slab_X*RTO_aditional_charge_X,0))</f>
        <v>45.4</v>
      </c>
      <c r="J7" s="21" cm="1">
        <f t="array" ref="J7">(Forward_fix_charge_courier+Aditional_slab_courier*Forward_aditional_charge_Courier)+(IF(Shipment_Type="Forward and RTO charges",RTO_fixed_charge_courier+Aditional_slab_courier*RTO_aditional_charge_Courier,0))</f>
        <v>45.4</v>
      </c>
      <c r="K7" s="12">
        <f t="shared" si="0"/>
        <v>0</v>
      </c>
    </row>
    <row r="8" spans="1:11" x14ac:dyDescent="0.35">
      <c r="A8" s="12">
        <v>2001806885</v>
      </c>
      <c r="B8" s="12" t="str">
        <f>_xlfn.XLOOKUP(A8,invoice[Order ID],invoice[AWB Code])</f>
        <v>1091117229776</v>
      </c>
      <c r="C8" s="13">
        <f>SUMIF(order[Order ID],Calculation!A8,order[Weight(g)])/1000</f>
        <v>0.84</v>
      </c>
      <c r="D8" s="13" cm="1">
        <f t="array" ref="D8">(Aditional_slab_X+1)*Applicable_weight_slab_X</f>
        <v>1</v>
      </c>
      <c r="E8" s="13">
        <f>_xlfn.XLOOKUP(B8,invoice[AWB Code],invoice[Charged Weight])</f>
        <v>1</v>
      </c>
      <c r="F8" s="13" cm="1">
        <f t="array" ref="F8">(Aditional_slab_courier+1)*Applicable_weight_slab_Courier</f>
        <v>1</v>
      </c>
      <c r="G8" s="14" t="str">
        <f>_xlfn.XLOOKUP(_xlfn.XLOOKUP(B8,invoice[AWB Code],invoice[Customer Pincode]),pincode[Customer Pincode],pincode[Zone])</f>
        <v>B</v>
      </c>
      <c r="H8" s="12" t="str">
        <f>_xlfn.XLOOKUP(Calculation!B8,invoice[AWB Code],invoice[Zone])</f>
        <v>B</v>
      </c>
      <c r="I8" s="12" cm="1">
        <f t="array" ref="I8">(Forward_fix_charge_X+Aditional_slab_X*Forward_aditional_charge_X)+(IF(Shipment_Type="Forward and RTO charges",RTO_fixed_charge_X+Aditional_slab_X*RTO_aditional_charge_X,0))</f>
        <v>61.3</v>
      </c>
      <c r="J8" s="21" cm="1">
        <f t="array" ref="J8">(Forward_fix_charge_courier+Aditional_slab_courier*Forward_aditional_charge_Courier)+(IF(Shipment_Type="Forward and RTO charges",RTO_fixed_charge_courier+Aditional_slab_courier*RTO_aditional_charge_Courier,0))</f>
        <v>61.3</v>
      </c>
      <c r="K8" s="12">
        <f t="shared" si="0"/>
        <v>0</v>
      </c>
    </row>
    <row r="9" spans="1:11" x14ac:dyDescent="0.35">
      <c r="A9" s="12">
        <v>2001807058</v>
      </c>
      <c r="B9" s="12" t="str">
        <f>_xlfn.XLOOKUP(A9,invoice[Order ID],invoice[AWB Code])</f>
        <v>1091117323112</v>
      </c>
      <c r="C9" s="13">
        <f>SUMIF(order[Order ID],Calculation!A9,order[Weight(g)])/1000</f>
        <v>1.1679999999999999</v>
      </c>
      <c r="D9" s="13" cm="1">
        <f t="array" ref="D9">(Aditional_slab_X+1)*Applicable_weight_slab_X</f>
        <v>1.5</v>
      </c>
      <c r="E9" s="13" t="str">
        <f>_xlfn.XLOOKUP(B9,invoice[AWB Code],invoice[Charged Weight])</f>
        <v>1.15</v>
      </c>
      <c r="F9" s="13" cm="1">
        <f t="array" ref="F9">(Aditional_slab_courier+1)*Applicable_weight_slab_Courier</f>
        <v>1.5</v>
      </c>
      <c r="G9" s="14" t="str">
        <f>_xlfn.XLOOKUP(_xlfn.XLOOKUP(B9,invoice[AWB Code],invoice[Customer Pincode]),pincode[Customer Pincode],pincode[Zone])</f>
        <v>B</v>
      </c>
      <c r="H9" s="12" t="str">
        <f>_xlfn.XLOOKUP(Calculation!B9,invoice[AWB Code],invoice[Zone])</f>
        <v>B</v>
      </c>
      <c r="I9" s="12" cm="1">
        <f t="array" ref="I9">(Forward_fix_charge_X+Aditional_slab_X*Forward_aditional_charge_X)+(IF(Shipment_Type="Forward and RTO charges",RTO_fixed_charge_X+Aditional_slab_X*RTO_aditional_charge_X,0))</f>
        <v>89.6</v>
      </c>
      <c r="J9" s="21" cm="1">
        <f t="array" ref="J9">(Forward_fix_charge_courier+Aditional_slab_courier*Forward_aditional_charge_Courier)+(IF(Shipment_Type="Forward and RTO charges",RTO_fixed_charge_courier+Aditional_slab_courier*RTO_aditional_charge_Courier,0))</f>
        <v>89.6</v>
      </c>
      <c r="K9" s="12">
        <f t="shared" si="0"/>
        <v>0</v>
      </c>
    </row>
    <row r="10" spans="1:11" x14ac:dyDescent="0.35">
      <c r="A10" s="12">
        <v>2001807186</v>
      </c>
      <c r="B10" s="12" t="str">
        <f>_xlfn.XLOOKUP(A10,invoice[Order ID],invoice[AWB Code])</f>
        <v>1091117323812</v>
      </c>
      <c r="C10" s="13">
        <f>SUMIF(order[Order ID],Calculation!A10,order[Weight(g)])/1000</f>
        <v>0.5</v>
      </c>
      <c r="D10" s="13" cm="1">
        <f t="array" ref="D10">(Aditional_slab_X+1)*Applicable_weight_slab_X</f>
        <v>1.25</v>
      </c>
      <c r="E10" s="13" t="str">
        <f>_xlfn.XLOOKUP(B10,invoice[AWB Code],invoice[Charged Weight])</f>
        <v>0.5</v>
      </c>
      <c r="F10" s="13" cm="1">
        <f t="array" ref="F10">(Aditional_slab_courier+1)*Applicable_weight_slab_Courier</f>
        <v>1.25</v>
      </c>
      <c r="G10" s="14" t="str">
        <f>_xlfn.XLOOKUP(_xlfn.XLOOKUP(B10,invoice[AWB Code],invoice[Customer Pincode]),pincode[Customer Pincode],pincode[Zone])</f>
        <v>D</v>
      </c>
      <c r="H10" s="12" t="str">
        <f>_xlfn.XLOOKUP(Calculation!B10,invoice[AWB Code],invoice[Zone])</f>
        <v>D</v>
      </c>
      <c r="I10" s="12" cm="1">
        <f t="array" ref="I10">(Forward_fix_charge_X+Aditional_slab_X*Forward_aditional_charge_X)+(IF(Shipment_Type="Forward and RTO charges",RTO_fixed_charge_X+Aditional_slab_X*RTO_aditional_charge_X,0))</f>
        <v>45.4</v>
      </c>
      <c r="J10" s="21" cm="1">
        <f t="array" ref="J10">(Forward_fix_charge_courier+Aditional_slab_courier*Forward_aditional_charge_Courier)+(IF(Shipment_Type="Forward and RTO charges",RTO_fixed_charge_courier+Aditional_slab_courier*RTO_aditional_charge_Courier,0))</f>
        <v>45.4</v>
      </c>
      <c r="K10" s="12">
        <f t="shared" si="0"/>
        <v>0</v>
      </c>
    </row>
    <row r="11" spans="1:11" x14ac:dyDescent="0.35">
      <c r="A11" s="12">
        <v>2001807290</v>
      </c>
      <c r="B11" s="12" t="str">
        <f>_xlfn.XLOOKUP(A11,invoice[Order ID],invoice[AWB Code])</f>
        <v>1091117324206</v>
      </c>
      <c r="C11" s="13">
        <f>SUMIF(order[Order ID],Calculation!A11,order[Weight(g)])/1000</f>
        <v>0.5</v>
      </c>
      <c r="D11" s="13" cm="1">
        <f t="array" ref="D11">(Aditional_slab_X+1)*Applicable_weight_slab_X</f>
        <v>1.25</v>
      </c>
      <c r="E11" s="13" t="str">
        <f>_xlfn.XLOOKUP(B11,invoice[AWB Code],invoice[Charged Weight])</f>
        <v>0.5</v>
      </c>
      <c r="F11" s="13" cm="1">
        <f t="array" ref="F11">(Aditional_slab_courier+1)*Applicable_weight_slab_Courier</f>
        <v>1.25</v>
      </c>
      <c r="G11" s="14" t="str">
        <f>_xlfn.XLOOKUP(_xlfn.XLOOKUP(B11,invoice[AWB Code],invoice[Customer Pincode]),pincode[Customer Pincode],pincode[Zone])</f>
        <v>D</v>
      </c>
      <c r="H11" s="12" t="str">
        <f>_xlfn.XLOOKUP(Calculation!B11,invoice[AWB Code],invoice[Zone])</f>
        <v>D</v>
      </c>
      <c r="I11" s="12" cm="1">
        <f t="array" ref="I11">(Forward_fix_charge_X+Aditional_slab_X*Forward_aditional_charge_X)+(IF(Shipment_Type="Forward and RTO charges",RTO_fixed_charge_X+Aditional_slab_X*RTO_aditional_charge_X,0))</f>
        <v>45.4</v>
      </c>
      <c r="J11" s="21" cm="1">
        <f t="array" ref="J11">(Forward_fix_charge_courier+Aditional_slab_courier*Forward_aditional_charge_Courier)+(IF(Shipment_Type="Forward and RTO charges",RTO_fixed_charge_courier+Aditional_slab_courier*RTO_aditional_charge_Courier,0))</f>
        <v>45.4</v>
      </c>
      <c r="K11" s="12">
        <f t="shared" si="0"/>
        <v>0</v>
      </c>
    </row>
    <row r="12" spans="1:11" x14ac:dyDescent="0.35">
      <c r="A12" s="12">
        <v>2001807814</v>
      </c>
      <c r="B12" s="12" t="str">
        <f>_xlfn.XLOOKUP(A12,invoice[Order ID],invoice[AWB Code])</f>
        <v>1091117326612</v>
      </c>
      <c r="C12" s="13">
        <f>SUMIF(order[Order ID],Calculation!A12,order[Weight(g)])/1000</f>
        <v>0.60699999999999998</v>
      </c>
      <c r="D12" s="13" cm="1">
        <f t="array" ref="D12">(Aditional_slab_X+1)*Applicable_weight_slab_X</f>
        <v>1</v>
      </c>
      <c r="E12" s="13" t="str">
        <f>_xlfn.XLOOKUP(B12,invoice[AWB Code],invoice[Charged Weight])</f>
        <v>0.79</v>
      </c>
      <c r="F12" s="13" cm="1">
        <f t="array" ref="F12">(Aditional_slab_courier+1)*Applicable_weight_slab_Courier</f>
        <v>1</v>
      </c>
      <c r="G12" s="14" t="str">
        <f>_xlfn.XLOOKUP(_xlfn.XLOOKUP(B12,invoice[AWB Code],invoice[Customer Pincode]),pincode[Customer Pincode],pincode[Zone])</f>
        <v>B</v>
      </c>
      <c r="H12" s="12" t="str">
        <f>_xlfn.XLOOKUP(Calculation!B12,invoice[AWB Code],invoice[Zone])</f>
        <v>B</v>
      </c>
      <c r="I12" s="12" cm="1">
        <f t="array" ref="I12">(Forward_fix_charge_X+Aditional_slab_X*Forward_aditional_charge_X)+(IF(Shipment_Type="Forward and RTO charges",RTO_fixed_charge_X+Aditional_slab_X*RTO_aditional_charge_X,0))</f>
        <v>61.3</v>
      </c>
      <c r="J12" s="21" cm="1">
        <f t="array" ref="J12">(Forward_fix_charge_courier+Aditional_slab_courier*Forward_aditional_charge_Courier)+(IF(Shipment_Type="Forward and RTO charges",RTO_fixed_charge_courier+Aditional_slab_courier*RTO_aditional_charge_Courier,0))</f>
        <v>61.3</v>
      </c>
      <c r="K12" s="12">
        <f t="shared" si="0"/>
        <v>0</v>
      </c>
    </row>
    <row r="13" spans="1:11" x14ac:dyDescent="0.35">
      <c r="A13" s="12">
        <v>2001807931</v>
      </c>
      <c r="B13" s="12" t="str">
        <f>_xlfn.XLOOKUP(A13,invoice[Order ID],invoice[AWB Code])</f>
        <v>1091117327172</v>
      </c>
      <c r="C13" s="13">
        <f>SUMIF(order[Order ID],Calculation!A13,order[Weight(g)])/1000</f>
        <v>0.60699999999999998</v>
      </c>
      <c r="D13" s="13" cm="1">
        <f t="array" ref="D13">(Aditional_slab_X+1)*Applicable_weight_slab_X</f>
        <v>1.25</v>
      </c>
      <c r="E13" s="13" t="str">
        <f>_xlfn.XLOOKUP(B13,invoice[AWB Code],invoice[Charged Weight])</f>
        <v>0.72</v>
      </c>
      <c r="F13" s="13" cm="1">
        <f t="array" ref="F13">(Aditional_slab_courier+1)*Applicable_weight_slab_Courier</f>
        <v>1.25</v>
      </c>
      <c r="G13" s="14" t="str">
        <f>_xlfn.XLOOKUP(_xlfn.XLOOKUP(B13,invoice[AWB Code],invoice[Customer Pincode]),pincode[Customer Pincode],pincode[Zone])</f>
        <v>D</v>
      </c>
      <c r="H13" s="12" t="str">
        <f>_xlfn.XLOOKUP(Calculation!B13,invoice[AWB Code],invoice[Zone])</f>
        <v>D</v>
      </c>
      <c r="I13" s="12" cm="1">
        <f t="array" ref="I13">(Forward_fix_charge_X+Aditional_slab_X*Forward_aditional_charge_X)+(IF(Shipment_Type="Forward and RTO charges",RTO_fixed_charge_X+Aditional_slab_X*RTO_aditional_charge_X,0))</f>
        <v>45.4</v>
      </c>
      <c r="J13" s="21" cm="1">
        <f t="array" ref="J13">(Forward_fix_charge_courier+Aditional_slab_courier*Forward_aditional_charge_Courier)+(IF(Shipment_Type="Forward and RTO charges",RTO_fixed_charge_courier+Aditional_slab_courier*RTO_aditional_charge_Courier,0))</f>
        <v>45.4</v>
      </c>
      <c r="K13" s="12">
        <f t="shared" si="0"/>
        <v>0</v>
      </c>
    </row>
    <row r="14" spans="1:11" x14ac:dyDescent="0.35">
      <c r="A14" s="12">
        <v>2001807956</v>
      </c>
      <c r="B14" s="12" t="str">
        <f>_xlfn.XLOOKUP(A14,invoice[Order ID],invoice[AWB Code])</f>
        <v>1091117327275</v>
      </c>
      <c r="C14" s="13">
        <f>SUMIF(order[Order ID],Calculation!A14,order[Weight(g)])/1000</f>
        <v>1.08</v>
      </c>
      <c r="D14" s="13" cm="1">
        <f t="array" ref="D14">(Aditional_slab_X+1)*Applicable_weight_slab_X</f>
        <v>1.5</v>
      </c>
      <c r="E14" s="13" t="str">
        <f>_xlfn.XLOOKUP(B14,invoice[AWB Code],invoice[Charged Weight])</f>
        <v>1.08</v>
      </c>
      <c r="F14" s="13" cm="1">
        <f t="array" ref="F14">(Aditional_slab_courier+1)*Applicable_weight_slab_Courier</f>
        <v>1.5</v>
      </c>
      <c r="G14" s="14" t="str">
        <f>_xlfn.XLOOKUP(_xlfn.XLOOKUP(B14,invoice[AWB Code],invoice[Customer Pincode]),pincode[Customer Pincode],pincode[Zone])</f>
        <v>B</v>
      </c>
      <c r="H14" s="12" t="str">
        <f>_xlfn.XLOOKUP(Calculation!B14,invoice[AWB Code],invoice[Zone])</f>
        <v>B</v>
      </c>
      <c r="I14" s="12" cm="1">
        <f t="array" ref="I14">(Forward_fix_charge_X+Aditional_slab_X*Forward_aditional_charge_X)+(IF(Shipment_Type="Forward and RTO charges",RTO_fixed_charge_X+Aditional_slab_X*RTO_aditional_charge_X,0))</f>
        <v>89.6</v>
      </c>
      <c r="J14" s="21" cm="1">
        <f t="array" ref="J14">(Forward_fix_charge_courier+Aditional_slab_courier*Forward_aditional_charge_Courier)+(IF(Shipment_Type="Forward and RTO charges",RTO_fixed_charge_courier+Aditional_slab_courier*RTO_aditional_charge_Courier,0))</f>
        <v>89.6</v>
      </c>
      <c r="K14" s="12">
        <f t="shared" si="0"/>
        <v>0</v>
      </c>
    </row>
    <row r="15" spans="1:11" x14ac:dyDescent="0.35">
      <c r="A15" s="12">
        <v>2001807960</v>
      </c>
      <c r="B15" s="12" t="str">
        <f>_xlfn.XLOOKUP(A15,invoice[Order ID],invoice[AWB Code])</f>
        <v>1091117327312</v>
      </c>
      <c r="C15" s="13">
        <f>SUMIF(order[Order ID],Calculation!A15,order[Weight(g)])/1000</f>
        <v>0.93</v>
      </c>
      <c r="D15" s="13" cm="1">
        <f t="array" ref="D15">(Aditional_slab_X+1)*Applicable_weight_slab_X</f>
        <v>1.25</v>
      </c>
      <c r="E15" s="13">
        <f>_xlfn.XLOOKUP(B15,invoice[AWB Code],invoice[Charged Weight])</f>
        <v>1</v>
      </c>
      <c r="F15" s="13" cm="1">
        <f t="array" ref="F15">(Aditional_slab_courier+1)*Applicable_weight_slab_Courier</f>
        <v>1.25</v>
      </c>
      <c r="G15" s="14" t="str">
        <f>_xlfn.XLOOKUP(_xlfn.XLOOKUP(B15,invoice[AWB Code],invoice[Customer Pincode]),pincode[Customer Pincode],pincode[Zone])</f>
        <v>D</v>
      </c>
      <c r="H15" s="12" t="str">
        <f>_xlfn.XLOOKUP(Calculation!B15,invoice[AWB Code],invoice[Zone])</f>
        <v>D</v>
      </c>
      <c r="I15" s="12" cm="1">
        <f t="array" ref="I15">(Forward_fix_charge_X+Aditional_slab_X*Forward_aditional_charge_X)+(IF(Shipment_Type="Forward and RTO charges",RTO_fixed_charge_X+Aditional_slab_X*RTO_aditional_charge_X,0))</f>
        <v>45.4</v>
      </c>
      <c r="J15" s="21" cm="1">
        <f t="array" ref="J15">(Forward_fix_charge_courier+Aditional_slab_courier*Forward_aditional_charge_Courier)+(IF(Shipment_Type="Forward and RTO charges",RTO_fixed_charge_courier+Aditional_slab_courier*RTO_aditional_charge_Courier,0))</f>
        <v>45.4</v>
      </c>
      <c r="K15" s="12">
        <f t="shared" si="0"/>
        <v>0</v>
      </c>
    </row>
    <row r="16" spans="1:11" x14ac:dyDescent="0.35">
      <c r="A16" s="12">
        <v>2001807930</v>
      </c>
      <c r="B16" s="12" t="str">
        <f>_xlfn.XLOOKUP(A16,invoice[Order ID],invoice[AWB Code])</f>
        <v>1091117327695</v>
      </c>
      <c r="C16" s="13">
        <f>SUMIF(order[Order ID],Calculation!A16,order[Weight(g)])/1000</f>
        <v>0.24</v>
      </c>
      <c r="D16" s="13" cm="1">
        <f t="array" ref="D16">(Aditional_slab_X+1)*Applicable_weight_slab_X</f>
        <v>1.25</v>
      </c>
      <c r="E16" s="13" t="str">
        <f>_xlfn.XLOOKUP(B16,invoice[AWB Code],invoice[Charged Weight])</f>
        <v>0.15</v>
      </c>
      <c r="F16" s="13" cm="1">
        <f t="array" ref="F16">(Aditional_slab_courier+1)*Applicable_weight_slab_Courier</f>
        <v>1.25</v>
      </c>
      <c r="G16" s="14" t="str">
        <f>_xlfn.XLOOKUP(_xlfn.XLOOKUP(B16,invoice[AWB Code],invoice[Customer Pincode]),pincode[Customer Pincode],pincode[Zone])</f>
        <v>D</v>
      </c>
      <c r="H16" s="12" t="str">
        <f>_xlfn.XLOOKUP(Calculation!B16,invoice[AWB Code],invoice[Zone])</f>
        <v>D</v>
      </c>
      <c r="I16" s="12" cm="1">
        <f t="array" ref="I16">(Forward_fix_charge_X+Aditional_slab_X*Forward_aditional_charge_X)+(IF(Shipment_Type="Forward and RTO charges",RTO_fixed_charge_X+Aditional_slab_X*RTO_aditional_charge_X,0))</f>
        <v>45.4</v>
      </c>
      <c r="J16" s="21" cm="1">
        <f t="array" ref="J16">(Forward_fix_charge_courier+Aditional_slab_courier*Forward_aditional_charge_Courier)+(IF(Shipment_Type="Forward and RTO charges",RTO_fixed_charge_courier+Aditional_slab_courier*RTO_aditional_charge_Courier,0))</f>
        <v>45.4</v>
      </c>
      <c r="K16" s="12">
        <f t="shared" si="0"/>
        <v>0</v>
      </c>
    </row>
    <row r="17" spans="1:11" x14ac:dyDescent="0.35">
      <c r="A17" s="12">
        <v>2001808102</v>
      </c>
      <c r="B17" s="12" t="str">
        <f>_xlfn.XLOOKUP(A17,invoice[Order ID],invoice[AWB Code])</f>
        <v>1091117435005</v>
      </c>
      <c r="C17" s="13">
        <f>SUMIF(order[Order ID],Calculation!A17,order[Weight(g)])/1000</f>
        <v>1.157</v>
      </c>
      <c r="D17" s="13" cm="1">
        <f t="array" ref="D17">(Aditional_slab_X+1)*Applicable_weight_slab_X</f>
        <v>1.25</v>
      </c>
      <c r="E17" s="13" t="str">
        <f>_xlfn.XLOOKUP(B17,invoice[AWB Code],invoice[Charged Weight])</f>
        <v>1.28</v>
      </c>
      <c r="F17" s="13" cm="1">
        <f t="array" ref="F17">(Aditional_slab_courier+1)*Applicable_weight_slab_Courier</f>
        <v>2.5</v>
      </c>
      <c r="G17" s="14" t="str">
        <f>_xlfn.XLOOKUP(_xlfn.XLOOKUP(B17,invoice[AWB Code],invoice[Customer Pincode]),pincode[Customer Pincode],pincode[Zone])</f>
        <v>D</v>
      </c>
      <c r="H17" s="12" t="str">
        <f>_xlfn.XLOOKUP(Calculation!B17,invoice[AWB Code],invoice[Zone])</f>
        <v>D</v>
      </c>
      <c r="I17" s="12" cm="1">
        <f t="array" ref="I17">(Forward_fix_charge_X+Aditional_slab_X*Forward_aditional_charge_X)+(IF(Shipment_Type="Forward and RTO charges",RTO_fixed_charge_X+Aditional_slab_X*RTO_aditional_charge_X,0))</f>
        <v>45.4</v>
      </c>
      <c r="J17" s="21" cm="1">
        <f t="array" ref="J17">(Forward_fix_charge_courier+Aditional_slab_courier*Forward_aditional_charge_Courier)+(IF(Shipment_Type="Forward and RTO charges",RTO_fixed_charge_courier+Aditional_slab_courier*RTO_aditional_charge_Courier,0))</f>
        <v>90.199999999999989</v>
      </c>
      <c r="K17" s="12">
        <f t="shared" si="0"/>
        <v>-44.79999999999999</v>
      </c>
    </row>
    <row r="18" spans="1:11" x14ac:dyDescent="0.35">
      <c r="A18" s="12">
        <v>2001808118</v>
      </c>
      <c r="B18" s="12" t="str">
        <f>_xlfn.XLOOKUP(A18,invoice[Order ID],invoice[AWB Code])</f>
        <v>1091117435134</v>
      </c>
      <c r="C18" s="13">
        <f>SUMIF(order[Order ID],Calculation!A18,order[Weight(g)])/1000</f>
        <v>0.34300000000000003</v>
      </c>
      <c r="D18" s="13" cm="1">
        <f t="array" ref="D18">(Aditional_slab_X+1)*Applicable_weight_slab_X</f>
        <v>0.5</v>
      </c>
      <c r="E18" s="13" t="str">
        <f>_xlfn.XLOOKUP(B18,invoice[AWB Code],invoice[Charged Weight])</f>
        <v>0.5</v>
      </c>
      <c r="F18" s="13" cm="1">
        <f t="array" ref="F18">(Aditional_slab_courier+1)*Applicable_weight_slab_Courier</f>
        <v>0.5</v>
      </c>
      <c r="G18" s="14" t="str">
        <f>_xlfn.XLOOKUP(_xlfn.XLOOKUP(B18,invoice[AWB Code],invoice[Customer Pincode]),pincode[Customer Pincode],pincode[Zone])</f>
        <v>B</v>
      </c>
      <c r="H18" s="12" t="str">
        <f>_xlfn.XLOOKUP(Calculation!B18,invoice[AWB Code],invoice[Zone])</f>
        <v>B</v>
      </c>
      <c r="I18" s="12" cm="1">
        <f t="array" ref="I18">(Forward_fix_charge_X+Aditional_slab_X*Forward_aditional_charge_X)+(IF(Shipment_Type="Forward and RTO charges",RTO_fixed_charge_X+Aditional_slab_X*RTO_aditional_charge_X,0))</f>
        <v>33</v>
      </c>
      <c r="J18" s="21" cm="1">
        <f t="array" ref="J18">(Forward_fix_charge_courier+Aditional_slab_courier*Forward_aditional_charge_Courier)+(IF(Shipment_Type="Forward and RTO charges",RTO_fixed_charge_courier+Aditional_slab_courier*RTO_aditional_charge_Courier,0))</f>
        <v>33</v>
      </c>
      <c r="K18" s="12">
        <f t="shared" si="0"/>
        <v>0</v>
      </c>
    </row>
    <row r="19" spans="1:11" x14ac:dyDescent="0.35">
      <c r="A19" s="12">
        <v>2001808207</v>
      </c>
      <c r="B19" s="12" t="str">
        <f>_xlfn.XLOOKUP(A19,invoice[Order ID],invoice[AWB Code])</f>
        <v>1091117435370</v>
      </c>
      <c r="C19" s="13">
        <f>SUMIF(order[Order ID],Calculation!A19,order[Weight(g)])/1000</f>
        <v>0.60699999999999998</v>
      </c>
      <c r="D19" s="13" cm="1">
        <f t="array" ref="D19">(Aditional_slab_X+1)*Applicable_weight_slab_X</f>
        <v>1.25</v>
      </c>
      <c r="E19" s="13" t="str">
        <f>_xlfn.XLOOKUP(B19,invoice[AWB Code],invoice[Charged Weight])</f>
        <v>0.79</v>
      </c>
      <c r="F19" s="13" cm="1">
        <f t="array" ref="F19">(Aditional_slab_courier+1)*Applicable_weight_slab_Courier</f>
        <v>1.25</v>
      </c>
      <c r="G19" s="14" t="str">
        <f>_xlfn.XLOOKUP(_xlfn.XLOOKUP(B19,invoice[AWB Code],invoice[Customer Pincode]),pincode[Customer Pincode],pincode[Zone])</f>
        <v>D</v>
      </c>
      <c r="H19" s="12" t="str">
        <f>_xlfn.XLOOKUP(Calculation!B19,invoice[AWB Code],invoice[Zone])</f>
        <v>D</v>
      </c>
      <c r="I19" s="12" cm="1">
        <f t="array" ref="I19">(Forward_fix_charge_X+Aditional_slab_X*Forward_aditional_charge_X)+(IF(Shipment_Type="Forward and RTO charges",RTO_fixed_charge_X+Aditional_slab_X*RTO_aditional_charge_X,0))</f>
        <v>45.4</v>
      </c>
      <c r="J19" s="21" cm="1">
        <f t="array" ref="J19">(Forward_fix_charge_courier+Aditional_slab_courier*Forward_aditional_charge_Courier)+(IF(Shipment_Type="Forward and RTO charges",RTO_fixed_charge_courier+Aditional_slab_courier*RTO_aditional_charge_Courier,0))</f>
        <v>45.4</v>
      </c>
      <c r="K19" s="12">
        <f t="shared" si="0"/>
        <v>0</v>
      </c>
    </row>
    <row r="20" spans="1:11" x14ac:dyDescent="0.35">
      <c r="A20" s="12">
        <v>2001808295</v>
      </c>
      <c r="B20" s="12" t="str">
        <f>_xlfn.XLOOKUP(A20,invoice[Order ID],invoice[AWB Code])</f>
        <v>1091117435661</v>
      </c>
      <c r="C20" s="13">
        <f>SUMIF(order[Order ID],Calculation!A20,order[Weight(g)])/1000</f>
        <v>0.245</v>
      </c>
      <c r="D20" s="13" cm="1">
        <f t="array" ref="D20">(Aditional_slab_X+1)*Applicable_weight_slab_X</f>
        <v>1.5</v>
      </c>
      <c r="E20" s="13" t="str">
        <f>_xlfn.XLOOKUP(B20,invoice[AWB Code],invoice[Charged Weight])</f>
        <v>0.2</v>
      </c>
      <c r="F20" s="13" cm="1">
        <f t="array" ref="F20">(Aditional_slab_courier+1)*Applicable_weight_slab_Courier</f>
        <v>1.5</v>
      </c>
      <c r="G20" s="14" t="str">
        <f>_xlfn.XLOOKUP(_xlfn.XLOOKUP(B20,invoice[AWB Code],invoice[Customer Pincode]),pincode[Customer Pincode],pincode[Zone])</f>
        <v>E</v>
      </c>
      <c r="H20" s="12" t="str">
        <f>_xlfn.XLOOKUP(Calculation!B20,invoice[AWB Code],invoice[Zone])</f>
        <v>E</v>
      </c>
      <c r="I20" s="12" cm="1">
        <f t="array" ref="I20">(Forward_fix_charge_X+Aditional_slab_X*Forward_aditional_charge_X)+(IF(Shipment_Type="Forward and RTO charges",RTO_fixed_charge_X+Aditional_slab_X*RTO_aditional_charge_X,0))</f>
        <v>107.30000000000001</v>
      </c>
      <c r="J20" s="21" cm="1">
        <f t="array" ref="J20">(Forward_fix_charge_courier+Aditional_slab_courier*Forward_aditional_charge_Courier)+(IF(Shipment_Type="Forward and RTO charges",RTO_fixed_charge_courier+Aditional_slab_courier*RTO_aditional_charge_Courier,0))</f>
        <v>107.30000000000001</v>
      </c>
      <c r="K20" s="12">
        <f t="shared" si="0"/>
        <v>0</v>
      </c>
    </row>
    <row r="21" spans="1:11" x14ac:dyDescent="0.35">
      <c r="A21" s="12">
        <v>2001808507</v>
      </c>
      <c r="B21" s="12" t="str">
        <f>_xlfn.XLOOKUP(A21,invoice[Order ID],invoice[AWB Code])</f>
        <v>1091117436383</v>
      </c>
      <c r="C21" s="13">
        <f>SUMIF(order[Order ID],Calculation!A21,order[Weight(g)])/1000</f>
        <v>0.60699999999999998</v>
      </c>
      <c r="D21" s="13" cm="1">
        <f t="array" ref="D21">(Aditional_slab_X+1)*Applicable_weight_slab_X</f>
        <v>1</v>
      </c>
      <c r="E21" s="13" t="str">
        <f>_xlfn.XLOOKUP(B21,invoice[AWB Code],invoice[Charged Weight])</f>
        <v>0.79</v>
      </c>
      <c r="F21" s="13" cm="1">
        <f t="array" ref="F21">(Aditional_slab_courier+1)*Applicable_weight_slab_Courier</f>
        <v>1</v>
      </c>
      <c r="G21" s="14" t="str">
        <f>_xlfn.XLOOKUP(_xlfn.XLOOKUP(B21,invoice[AWB Code],invoice[Customer Pincode]),pincode[Customer Pincode],pincode[Zone])</f>
        <v>B</v>
      </c>
      <c r="H21" s="12" t="str">
        <f>_xlfn.XLOOKUP(Calculation!B21,invoice[AWB Code],invoice[Zone])</f>
        <v>B</v>
      </c>
      <c r="I21" s="12" cm="1">
        <f t="array" ref="I21">(Forward_fix_charge_X+Aditional_slab_X*Forward_aditional_charge_X)+(IF(Shipment_Type="Forward and RTO charges",RTO_fixed_charge_X+Aditional_slab_X*RTO_aditional_charge_X,0))</f>
        <v>61.3</v>
      </c>
      <c r="J21" s="21" cm="1">
        <f t="array" ref="J21">(Forward_fix_charge_courier+Aditional_slab_courier*Forward_aditional_charge_Courier)+(IF(Shipment_Type="Forward and RTO charges",RTO_fixed_charge_courier+Aditional_slab_courier*RTO_aditional_charge_Courier,0))</f>
        <v>61.3</v>
      </c>
      <c r="K21" s="12">
        <f t="shared" si="0"/>
        <v>0</v>
      </c>
    </row>
    <row r="22" spans="1:11" x14ac:dyDescent="0.35">
      <c r="A22" s="12">
        <v>2001808542</v>
      </c>
      <c r="B22" s="12" t="str">
        <f>_xlfn.XLOOKUP(A22,invoice[Order ID],invoice[AWB Code])</f>
        <v>1091117436464</v>
      </c>
      <c r="C22" s="13">
        <f>SUMIF(order[Order ID],Calculation!A22,order[Weight(g)])/1000</f>
        <v>0.73399999999999999</v>
      </c>
      <c r="D22" s="13" cm="1">
        <f t="array" ref="D22">(Aditional_slab_X+1)*Applicable_weight_slab_X</f>
        <v>1.25</v>
      </c>
      <c r="E22" s="13" t="str">
        <f>_xlfn.XLOOKUP(B22,invoice[AWB Code],invoice[Charged Weight])</f>
        <v>0.86</v>
      </c>
      <c r="F22" s="13" cm="1">
        <f t="array" ref="F22">(Aditional_slab_courier+1)*Applicable_weight_slab_Courier</f>
        <v>1.25</v>
      </c>
      <c r="G22" s="14" t="str">
        <f>_xlfn.XLOOKUP(_xlfn.XLOOKUP(B22,invoice[AWB Code],invoice[Customer Pincode]),pincode[Customer Pincode],pincode[Zone])</f>
        <v>D</v>
      </c>
      <c r="H22" s="12" t="str">
        <f>_xlfn.XLOOKUP(Calculation!B22,invoice[AWB Code],invoice[Zone])</f>
        <v>D</v>
      </c>
      <c r="I22" s="12" cm="1">
        <f t="array" ref="I22">(Forward_fix_charge_X+Aditional_slab_X*Forward_aditional_charge_X)+(IF(Shipment_Type="Forward and RTO charges",RTO_fixed_charge_X+Aditional_slab_X*RTO_aditional_charge_X,0))</f>
        <v>45.4</v>
      </c>
      <c r="J22" s="21" cm="1">
        <f t="array" ref="J22">(Forward_fix_charge_courier+Aditional_slab_courier*Forward_aditional_charge_Courier)+(IF(Shipment_Type="Forward and RTO charges",RTO_fixed_charge_courier+Aditional_slab_courier*RTO_aditional_charge_Courier,0))</f>
        <v>45.4</v>
      </c>
      <c r="K22" s="12">
        <f t="shared" si="0"/>
        <v>0</v>
      </c>
    </row>
    <row r="23" spans="1:11" x14ac:dyDescent="0.35">
      <c r="A23" s="12">
        <v>2001808675</v>
      </c>
      <c r="B23" s="12" t="str">
        <f>_xlfn.XLOOKUP(A23,invoice[Order ID],invoice[AWB Code])</f>
        <v>1091117437050</v>
      </c>
      <c r="C23" s="13">
        <f>SUMIF(order[Order ID],Calculation!A23,order[Weight(g)])/1000</f>
        <v>1.1830000000000001</v>
      </c>
      <c r="D23" s="13" cm="1">
        <f t="array" ref="D23">(Aditional_slab_X+1)*Applicable_weight_slab_X</f>
        <v>1.5</v>
      </c>
      <c r="E23" s="13" t="str">
        <f>_xlfn.XLOOKUP(B23,invoice[AWB Code],invoice[Charged Weight])</f>
        <v>1.2</v>
      </c>
      <c r="F23" s="13" cm="1">
        <f t="array" ref="F23">(Aditional_slab_courier+1)*Applicable_weight_slab_Courier</f>
        <v>1.5</v>
      </c>
      <c r="G23" s="14" t="str">
        <f>_xlfn.XLOOKUP(_xlfn.XLOOKUP(B23,invoice[AWB Code],invoice[Customer Pincode]),pincode[Customer Pincode],pincode[Zone])</f>
        <v>B</v>
      </c>
      <c r="H23" s="12" t="str">
        <f>_xlfn.XLOOKUP(Calculation!B23,invoice[AWB Code],invoice[Zone])</f>
        <v>B</v>
      </c>
      <c r="I23" s="12" cm="1">
        <f t="array" ref="I23">(Forward_fix_charge_X+Aditional_slab_X*Forward_aditional_charge_X)+(IF(Shipment_Type="Forward and RTO charges",RTO_fixed_charge_X+Aditional_slab_X*RTO_aditional_charge_X,0))</f>
        <v>89.6</v>
      </c>
      <c r="J23" s="21" cm="1">
        <f t="array" ref="J23">(Forward_fix_charge_courier+Aditional_slab_courier*Forward_aditional_charge_Courier)+(IF(Shipment_Type="Forward and RTO charges",RTO_fixed_charge_courier+Aditional_slab_courier*RTO_aditional_charge_Courier,0))</f>
        <v>89.6</v>
      </c>
      <c r="K23" s="12">
        <f t="shared" si="0"/>
        <v>0</v>
      </c>
    </row>
    <row r="24" spans="1:11" x14ac:dyDescent="0.35">
      <c r="A24" s="12">
        <v>2001807976</v>
      </c>
      <c r="B24" s="12" t="str">
        <f>_xlfn.XLOOKUP(A24,invoice[Order ID],invoice[AWB Code])</f>
        <v>1091117327496</v>
      </c>
      <c r="C24" s="13">
        <f>SUMIF(order[Order ID],Calculation!A24,order[Weight(g)])/1000</f>
        <v>0.72099999999999997</v>
      </c>
      <c r="D24" s="13" cm="1">
        <f t="array" ref="D24">(Aditional_slab_X+1)*Applicable_weight_slab_X</f>
        <v>1.25</v>
      </c>
      <c r="E24" s="13" t="str">
        <f>_xlfn.XLOOKUP(B24,invoice[AWB Code],invoice[Charged Weight])</f>
        <v>0.7</v>
      </c>
      <c r="F24" s="13" cm="1">
        <f t="array" ref="F24">(Aditional_slab_courier+1)*Applicable_weight_slab_Courier</f>
        <v>1.25</v>
      </c>
      <c r="G24" s="14" t="str">
        <f>_xlfn.XLOOKUP(_xlfn.XLOOKUP(B24,invoice[AWB Code],invoice[Customer Pincode]),pincode[Customer Pincode],pincode[Zone])</f>
        <v>D</v>
      </c>
      <c r="H24" s="12" t="str">
        <f>_xlfn.XLOOKUP(Calculation!B24,invoice[AWB Code],invoice[Zone])</f>
        <v>D</v>
      </c>
      <c r="I24" s="12" cm="1">
        <f t="array" ref="I24">(Forward_fix_charge_X+Aditional_slab_X*Forward_aditional_charge_X)+(IF(Shipment_Type="Forward and RTO charges",RTO_fixed_charge_X+Aditional_slab_X*RTO_aditional_charge_X,0))</f>
        <v>86.699999999999989</v>
      </c>
      <c r="J24" s="21" cm="1">
        <f t="array" ref="J24">(Forward_fix_charge_courier+Aditional_slab_courier*Forward_aditional_charge_Courier)+(IF(Shipment_Type="Forward and RTO charges",RTO_fixed_charge_courier+Aditional_slab_courier*RTO_aditional_charge_Courier,0))</f>
        <v>86.699999999999989</v>
      </c>
      <c r="K24" s="12">
        <f t="shared" si="0"/>
        <v>0</v>
      </c>
    </row>
    <row r="25" spans="1:11" x14ac:dyDescent="0.35">
      <c r="A25" s="12">
        <v>2001812838</v>
      </c>
      <c r="B25" s="12" t="str">
        <f>_xlfn.XLOOKUP(A25,invoice[Order ID],invoice[AWB Code])</f>
        <v>1091118547832</v>
      </c>
      <c r="C25" s="13">
        <f>SUMIF(order[Order ID],Calculation!A25,order[Weight(g)])/1000</f>
        <v>0.55800000000000005</v>
      </c>
      <c r="D25" s="13" cm="1">
        <f t="array" ref="D25">(Aditional_slab_X+1)*Applicable_weight_slab_X</f>
        <v>1</v>
      </c>
      <c r="E25" s="13" t="str">
        <f>_xlfn.XLOOKUP(B25,invoice[AWB Code],invoice[Charged Weight])</f>
        <v>0.6</v>
      </c>
      <c r="F25" s="13" cm="1">
        <f t="array" ref="F25">(Aditional_slab_courier+1)*Applicable_weight_slab_Courier</f>
        <v>1</v>
      </c>
      <c r="G25" s="14" t="str">
        <f>_xlfn.XLOOKUP(_xlfn.XLOOKUP(B25,invoice[AWB Code],invoice[Customer Pincode]),pincode[Customer Pincode],pincode[Zone])</f>
        <v>B</v>
      </c>
      <c r="H25" s="12" t="str">
        <f>_xlfn.XLOOKUP(Calculation!B25,invoice[AWB Code],invoice[Zone])</f>
        <v>B</v>
      </c>
      <c r="I25" s="12" cm="1">
        <f t="array" ref="I25">(Forward_fix_charge_X+Aditional_slab_X*Forward_aditional_charge_X)+(IF(Shipment_Type="Forward and RTO charges",RTO_fixed_charge_X+Aditional_slab_X*RTO_aditional_charge_X,0))</f>
        <v>110.1</v>
      </c>
      <c r="J25" s="21" cm="1">
        <f t="array" ref="J25">(Forward_fix_charge_courier+Aditional_slab_courier*Forward_aditional_charge_Courier)+(IF(Shipment_Type="Forward and RTO charges",RTO_fixed_charge_courier+Aditional_slab_courier*RTO_aditional_charge_Courier,0))</f>
        <v>110.1</v>
      </c>
      <c r="K25" s="12">
        <f t="shared" si="0"/>
        <v>0</v>
      </c>
    </row>
    <row r="26" spans="1:11" x14ac:dyDescent="0.35">
      <c r="A26" s="12">
        <v>2001816684</v>
      </c>
      <c r="B26" s="12" t="str">
        <f>_xlfn.XLOOKUP(A26,invoice[Order ID],invoice[AWB Code])</f>
        <v>1091119398844</v>
      </c>
      <c r="C26" s="13">
        <f>SUMIF(order[Order ID],Calculation!A26,order[Weight(g)])/1000</f>
        <v>0.92</v>
      </c>
      <c r="D26" s="13" cm="1">
        <f t="array" ref="D26">(Aditional_slab_X+1)*Applicable_weight_slab_X</f>
        <v>1.25</v>
      </c>
      <c r="E26" s="13" t="str">
        <f>_xlfn.XLOOKUP(B26,invoice[AWB Code],invoice[Charged Weight])</f>
        <v>0.99</v>
      </c>
      <c r="F26" s="13" cm="1">
        <f t="array" ref="F26">(Aditional_slab_courier+1)*Applicable_weight_slab_Courier</f>
        <v>1.25</v>
      </c>
      <c r="G26" s="14" t="str">
        <f>_xlfn.XLOOKUP(_xlfn.XLOOKUP(B26,invoice[AWB Code],invoice[Customer Pincode]),pincode[Customer Pincode],pincode[Zone])</f>
        <v>D</v>
      </c>
      <c r="H26" s="12" t="str">
        <f>_xlfn.XLOOKUP(Calculation!B26,invoice[AWB Code],invoice[Zone])</f>
        <v>D</v>
      </c>
      <c r="I26" s="12" cm="1">
        <f t="array" ref="I26">(Forward_fix_charge_X+Aditional_slab_X*Forward_aditional_charge_X)+(IF(Shipment_Type="Forward and RTO charges",RTO_fixed_charge_X+Aditional_slab_X*RTO_aditional_charge_X,0))</f>
        <v>86.699999999999989</v>
      </c>
      <c r="J26" s="21" cm="1">
        <f t="array" ref="J26">(Forward_fix_charge_courier+Aditional_slab_courier*Forward_aditional_charge_Courier)+(IF(Shipment_Type="Forward and RTO charges",RTO_fixed_charge_courier+Aditional_slab_courier*RTO_aditional_charge_Courier,0))</f>
        <v>86.699999999999989</v>
      </c>
      <c r="K26" s="12">
        <f t="shared" si="0"/>
        <v>0</v>
      </c>
    </row>
    <row r="27" spans="1:11" x14ac:dyDescent="0.35">
      <c r="A27" s="12">
        <v>2001817160</v>
      </c>
      <c r="B27" s="12" t="str">
        <f>_xlfn.XLOOKUP(A27,invoice[Order ID],invoice[AWB Code])</f>
        <v>1091119630264</v>
      </c>
      <c r="C27" s="13">
        <f>SUMIF(order[Order ID],Calculation!A27,order[Weight(g)])/1000</f>
        <v>0.7</v>
      </c>
      <c r="D27" s="13" cm="1">
        <f t="array" ref="D27">(Aditional_slab_X+1)*Applicable_weight_slab_X</f>
        <v>1.25</v>
      </c>
      <c r="E27" s="13" t="str">
        <f>_xlfn.XLOOKUP(B27,invoice[AWB Code],invoice[Charged Weight])</f>
        <v>0.7</v>
      </c>
      <c r="F27" s="13" cm="1">
        <f t="array" ref="F27">(Aditional_slab_courier+1)*Applicable_weight_slab_Courier</f>
        <v>1.25</v>
      </c>
      <c r="G27" s="14" t="str">
        <f>_xlfn.XLOOKUP(_xlfn.XLOOKUP(B27,invoice[AWB Code],invoice[Customer Pincode]),pincode[Customer Pincode],pincode[Zone])</f>
        <v>D</v>
      </c>
      <c r="H27" s="12" t="str">
        <f>_xlfn.XLOOKUP(Calculation!B27,invoice[AWB Code],invoice[Zone])</f>
        <v>D</v>
      </c>
      <c r="I27" s="12" cm="1">
        <f t="array" ref="I27">(Forward_fix_charge_X+Aditional_slab_X*Forward_aditional_charge_X)+(IF(Shipment_Type="Forward and RTO charges",RTO_fixed_charge_X+Aditional_slab_X*RTO_aditional_charge_X,0))</f>
        <v>86.699999999999989</v>
      </c>
      <c r="J27" s="21" cm="1">
        <f t="array" ref="J27">(Forward_fix_charge_courier+Aditional_slab_courier*Forward_aditional_charge_Courier)+(IF(Shipment_Type="Forward and RTO charges",RTO_fixed_charge_courier+Aditional_slab_courier*RTO_aditional_charge_Courier,0))</f>
        <v>86.699999999999989</v>
      </c>
      <c r="K27" s="12">
        <f t="shared" si="0"/>
        <v>0</v>
      </c>
    </row>
    <row r="28" spans="1:11" x14ac:dyDescent="0.35">
      <c r="A28" s="12">
        <v>2001818390</v>
      </c>
      <c r="B28" s="12" t="str">
        <f>_xlfn.XLOOKUP(A28,invoice[Order ID],invoice[AWB Code])</f>
        <v>1091120014461</v>
      </c>
      <c r="C28" s="13">
        <f>SUMIF(order[Order ID],Calculation!A28,order[Weight(g)])/1000</f>
        <v>0.84099999999999997</v>
      </c>
      <c r="D28" s="13" cm="1">
        <f t="array" ref="D28">(Aditional_slab_X+1)*Applicable_weight_slab_X</f>
        <v>1.5</v>
      </c>
      <c r="E28" s="13" t="str">
        <f>_xlfn.XLOOKUP(B28,invoice[AWB Code],invoice[Charged Weight])</f>
        <v>0.8</v>
      </c>
      <c r="F28" s="13" cm="1">
        <f t="array" ref="F28">(Aditional_slab_courier+1)*Applicable_weight_slab_Courier</f>
        <v>1.5</v>
      </c>
      <c r="G28" s="14" t="str">
        <f>_xlfn.XLOOKUP(_xlfn.XLOOKUP(B28,invoice[AWB Code],invoice[Customer Pincode]),pincode[Customer Pincode],pincode[Zone])</f>
        <v>E</v>
      </c>
      <c r="H28" s="12" t="str">
        <f>_xlfn.XLOOKUP(Calculation!B28,invoice[AWB Code],invoice[Zone])</f>
        <v>E</v>
      </c>
      <c r="I28" s="12" cm="1">
        <f t="array" ref="I28">(Forward_fix_charge_X+Aditional_slab_X*Forward_aditional_charge_X)+(IF(Shipment_Type="Forward and RTO charges",RTO_fixed_charge_X+Aditional_slab_X*RTO_aditional_charge_X,0))</f>
        <v>107.30000000000001</v>
      </c>
      <c r="J28" s="21" cm="1">
        <f t="array" ref="J28">(Forward_fix_charge_courier+Aditional_slab_courier*Forward_aditional_charge_Courier)+(IF(Shipment_Type="Forward and RTO charges",RTO_fixed_charge_courier+Aditional_slab_courier*RTO_aditional_charge_Courier,0))</f>
        <v>107.30000000000001</v>
      </c>
      <c r="K28" s="12">
        <f t="shared" si="0"/>
        <v>0</v>
      </c>
    </row>
    <row r="29" spans="1:11" x14ac:dyDescent="0.35">
      <c r="A29" s="12">
        <v>2001821190</v>
      </c>
      <c r="B29" s="12" t="str">
        <f>_xlfn.XLOOKUP(A29,invoice[Order ID],invoice[AWB Code])</f>
        <v>1091120959015</v>
      </c>
      <c r="C29" s="13">
        <f>SUMIF(order[Order ID],Calculation!A29,order[Weight(g)])/1000</f>
        <v>1.2</v>
      </c>
      <c r="D29" s="13" cm="1">
        <f t="array" ref="D29">(Aditional_slab_X+1)*Applicable_weight_slab_X</f>
        <v>1.25</v>
      </c>
      <c r="E29" s="13" t="str">
        <f>_xlfn.XLOOKUP(B29,invoice[AWB Code],invoice[Charged Weight])</f>
        <v>1.2</v>
      </c>
      <c r="F29" s="13" cm="1">
        <f t="array" ref="F29">(Aditional_slab_courier+1)*Applicable_weight_slab_Courier</f>
        <v>1.25</v>
      </c>
      <c r="G29" s="14" t="str">
        <f>_xlfn.XLOOKUP(_xlfn.XLOOKUP(B29,invoice[AWB Code],invoice[Customer Pincode]),pincode[Customer Pincode],pincode[Zone])</f>
        <v>D</v>
      </c>
      <c r="H29" s="12" t="str">
        <f>_xlfn.XLOOKUP(Calculation!B29,invoice[AWB Code],invoice[Zone])</f>
        <v>D</v>
      </c>
      <c r="I29" s="12" cm="1">
        <f t="array" ref="I29">(Forward_fix_charge_X+Aditional_slab_X*Forward_aditional_charge_X)+(IF(Shipment_Type="Forward and RTO charges",RTO_fixed_charge_X+Aditional_slab_X*RTO_aditional_charge_X,0))</f>
        <v>86.699999999999989</v>
      </c>
      <c r="J29" s="21" cm="1">
        <f t="array" ref="J29">(Forward_fix_charge_courier+Aditional_slab_courier*Forward_aditional_charge_Courier)+(IF(Shipment_Type="Forward and RTO charges",RTO_fixed_charge_courier+Aditional_slab_courier*RTO_aditional_charge_Courier,0))</f>
        <v>86.699999999999989</v>
      </c>
      <c r="K29" s="12">
        <f t="shared" si="0"/>
        <v>0</v>
      </c>
    </row>
    <row r="30" spans="1:11" x14ac:dyDescent="0.35">
      <c r="A30" s="12">
        <v>2001817093</v>
      </c>
      <c r="B30" s="12" t="str">
        <f>_xlfn.XLOOKUP(A30,invoice[Order ID],invoice[AWB Code])</f>
        <v>1091121485824</v>
      </c>
      <c r="C30" s="13">
        <f>SUMIF(order[Order ID],Calculation!A30,order[Weight(g)])/1000</f>
        <v>1.357</v>
      </c>
      <c r="D30" s="13" cm="1">
        <f t="array" ref="D30">(Aditional_slab_X+1)*Applicable_weight_slab_X</f>
        <v>1.5</v>
      </c>
      <c r="E30" s="13" t="str">
        <f>_xlfn.XLOOKUP(B30,invoice[AWB Code],invoice[Charged Weight])</f>
        <v>1.3</v>
      </c>
      <c r="F30" s="13" cm="1">
        <f t="array" ref="F30">(Aditional_slab_courier+1)*Applicable_weight_slab_Courier</f>
        <v>1.5</v>
      </c>
      <c r="G30" s="14" t="str">
        <f>_xlfn.XLOOKUP(_xlfn.XLOOKUP(B30,invoice[AWB Code],invoice[Customer Pincode]),pincode[Customer Pincode],pincode[Zone])</f>
        <v>B</v>
      </c>
      <c r="H30" s="12" t="str">
        <f>_xlfn.XLOOKUP(Calculation!B30,invoice[AWB Code],invoice[Zone])</f>
        <v>B</v>
      </c>
      <c r="I30" s="12" cm="1">
        <f t="array" ref="I30">(Forward_fix_charge_X+Aditional_slab_X*Forward_aditional_charge_X)+(IF(Shipment_Type="Forward and RTO charges",RTO_fixed_charge_X+Aditional_slab_X*RTO_aditional_charge_X,0))</f>
        <v>166.7</v>
      </c>
      <c r="J30" s="21" cm="1">
        <f t="array" ref="J30">(Forward_fix_charge_courier+Aditional_slab_courier*Forward_aditional_charge_Courier)+(IF(Shipment_Type="Forward and RTO charges",RTO_fixed_charge_courier+Aditional_slab_courier*RTO_aditional_charge_Courier,0))</f>
        <v>166.7</v>
      </c>
      <c r="K30" s="12">
        <f t="shared" si="0"/>
        <v>0</v>
      </c>
    </row>
    <row r="31" spans="1:11" x14ac:dyDescent="0.35">
      <c r="A31" s="12">
        <v>2001823564</v>
      </c>
      <c r="B31" s="12" t="str">
        <f>_xlfn.XLOOKUP(A31,invoice[Order ID],invoice[AWB Code])</f>
        <v>1091121666133</v>
      </c>
      <c r="C31" s="13">
        <f>SUMIF(order[Order ID],Calculation!A31,order[Weight(g)])/1000</f>
        <v>0.67200000000000004</v>
      </c>
      <c r="D31" s="13" cm="1">
        <f t="array" ref="D31">(Aditional_slab_X+1)*Applicable_weight_slab_X</f>
        <v>1.25</v>
      </c>
      <c r="E31" s="13" t="str">
        <f>_xlfn.XLOOKUP(B31,invoice[AWB Code],invoice[Charged Weight])</f>
        <v>0.7</v>
      </c>
      <c r="F31" s="13" cm="1">
        <f t="array" ref="F31">(Aditional_slab_courier+1)*Applicable_weight_slab_Courier</f>
        <v>1.25</v>
      </c>
      <c r="G31" s="14" t="str">
        <f>_xlfn.XLOOKUP(_xlfn.XLOOKUP(B31,invoice[AWB Code],invoice[Customer Pincode]),pincode[Customer Pincode],pincode[Zone])</f>
        <v>D</v>
      </c>
      <c r="H31" s="12" t="str">
        <f>_xlfn.XLOOKUP(Calculation!B31,invoice[AWB Code],invoice[Zone])</f>
        <v>D</v>
      </c>
      <c r="I31" s="12" cm="1">
        <f t="array" ref="I31">(Forward_fix_charge_X+Aditional_slab_X*Forward_aditional_charge_X)+(IF(Shipment_Type="Forward and RTO charges",RTO_fixed_charge_X+Aditional_slab_X*RTO_aditional_charge_X,0))</f>
        <v>86.699999999999989</v>
      </c>
      <c r="J31" s="21" cm="1">
        <f t="array" ref="J31">(Forward_fix_charge_courier+Aditional_slab_courier*Forward_aditional_charge_Courier)+(IF(Shipment_Type="Forward and RTO charges",RTO_fixed_charge_courier+Aditional_slab_courier*RTO_aditional_charge_Courier,0))</f>
        <v>86.699999999999989</v>
      </c>
      <c r="K31" s="12">
        <f t="shared" si="0"/>
        <v>0</v>
      </c>
    </row>
    <row r="32" spans="1:11" x14ac:dyDescent="0.35">
      <c r="A32" s="12">
        <v>2001825261</v>
      </c>
      <c r="B32" s="12" t="str">
        <f>_xlfn.XLOOKUP(A32,invoice[Order ID],invoice[AWB Code])</f>
        <v>1091121981575</v>
      </c>
      <c r="C32" s="13">
        <f>SUMIF(order[Order ID],Calculation!A32,order[Weight(g)])/1000</f>
        <v>1.5569999999999999</v>
      </c>
      <c r="D32" s="13" cm="1">
        <f t="array" ref="D32">(Aditional_slab_X+1)*Applicable_weight_slab_X</f>
        <v>2.5</v>
      </c>
      <c r="E32" s="13" t="str">
        <f>_xlfn.XLOOKUP(B32,invoice[AWB Code],invoice[Charged Weight])</f>
        <v>1.6</v>
      </c>
      <c r="F32" s="13" cm="1">
        <f t="array" ref="F32">(Aditional_slab_courier+1)*Applicable_weight_slab_Courier</f>
        <v>2.5</v>
      </c>
      <c r="G32" s="14" t="str">
        <f>_xlfn.XLOOKUP(_xlfn.XLOOKUP(B32,invoice[AWB Code],invoice[Customer Pincode]),pincode[Customer Pincode],pincode[Zone])</f>
        <v>D</v>
      </c>
      <c r="H32" s="12" t="str">
        <f>_xlfn.XLOOKUP(Calculation!B32,invoice[AWB Code],invoice[Zone])</f>
        <v>D</v>
      </c>
      <c r="I32" s="12" cm="1">
        <f t="array" ref="I32">(Forward_fix_charge_X+Aditional_slab_X*Forward_aditional_charge_X)+(IF(Shipment_Type="Forward and RTO charges",RTO_fixed_charge_X+Aditional_slab_X*RTO_aditional_charge_X,0))</f>
        <v>176.29999999999998</v>
      </c>
      <c r="J32" s="21" cm="1">
        <f t="array" ref="J32">(Forward_fix_charge_courier+Aditional_slab_courier*Forward_aditional_charge_Courier)+(IF(Shipment_Type="Forward and RTO charges",RTO_fixed_charge_courier+Aditional_slab_courier*RTO_aditional_charge_Courier,0))</f>
        <v>176.29999999999998</v>
      </c>
      <c r="K32" s="12">
        <f t="shared" si="0"/>
        <v>0</v>
      </c>
    </row>
    <row r="33" spans="1:11" x14ac:dyDescent="0.35">
      <c r="A33" s="12">
        <v>2001811192</v>
      </c>
      <c r="B33" s="12" t="str">
        <f>_xlfn.XLOOKUP(A33,invoice[Order ID],invoice[AWB Code])</f>
        <v>1091117957780</v>
      </c>
      <c r="C33" s="13">
        <f>SUMIF(order[Order ID],Calculation!A33,order[Weight(g)])/1000</f>
        <v>1.032</v>
      </c>
      <c r="D33" s="13" cm="1">
        <f t="array" ref="D33">(Aditional_slab_X+1)*Applicable_weight_slab_X</f>
        <v>1.25</v>
      </c>
      <c r="E33" s="13" t="str">
        <f>_xlfn.XLOOKUP(B33,invoice[AWB Code],invoice[Charged Weight])</f>
        <v>1.13</v>
      </c>
      <c r="F33" s="13" cm="1">
        <f t="array" ref="F33">(Aditional_slab_courier+1)*Applicable_weight_slab_Courier</f>
        <v>1.25</v>
      </c>
      <c r="G33" s="14" t="str">
        <f>_xlfn.XLOOKUP(_xlfn.XLOOKUP(B33,invoice[AWB Code],invoice[Customer Pincode]),pincode[Customer Pincode],pincode[Zone])</f>
        <v>D</v>
      </c>
      <c r="H33" s="12" t="str">
        <f>_xlfn.XLOOKUP(Calculation!B33,invoice[AWB Code],invoice[Zone])</f>
        <v>D</v>
      </c>
      <c r="I33" s="12" cm="1">
        <f t="array" ref="I33">(Forward_fix_charge_X+Aditional_slab_X*Forward_aditional_charge_X)+(IF(Shipment_Type="Forward and RTO charges",RTO_fixed_charge_X+Aditional_slab_X*RTO_aditional_charge_X,0))</f>
        <v>86.699999999999989</v>
      </c>
      <c r="J33" s="21" cm="1">
        <f t="array" ref="J33">(Forward_fix_charge_courier+Aditional_slab_courier*Forward_aditional_charge_Courier)+(IF(Shipment_Type="Forward and RTO charges",RTO_fixed_charge_courier+Aditional_slab_courier*RTO_aditional_charge_Courier,0))</f>
        <v>86.699999999999989</v>
      </c>
      <c r="K33" s="12">
        <f t="shared" si="0"/>
        <v>0</v>
      </c>
    </row>
    <row r="34" spans="1:11" x14ac:dyDescent="0.35">
      <c r="A34" s="12">
        <v>2001809917</v>
      </c>
      <c r="B34" s="12" t="str">
        <f>_xlfn.XLOOKUP(A34,invoice[Order ID],invoice[AWB Code])</f>
        <v>1091121482593</v>
      </c>
      <c r="C34" s="13">
        <f>SUMIF(order[Order ID],Calculation!A34,order[Weight(g)])/1000</f>
        <v>0.63</v>
      </c>
      <c r="D34" s="13" cm="1">
        <f t="array" ref="D34">(Aditional_slab_X+1)*Applicable_weight_slab_X</f>
        <v>1.25</v>
      </c>
      <c r="E34" s="13" t="str">
        <f>_xlfn.XLOOKUP(B34,invoice[AWB Code],invoice[Charged Weight])</f>
        <v>0.6</v>
      </c>
      <c r="F34" s="13" cm="1">
        <f t="array" ref="F34">(Aditional_slab_courier+1)*Applicable_weight_slab_Courier</f>
        <v>1.25</v>
      </c>
      <c r="G34" s="14" t="str">
        <f>_xlfn.XLOOKUP(_xlfn.XLOOKUP(B34,invoice[AWB Code],invoice[Customer Pincode]),pincode[Customer Pincode],pincode[Zone])</f>
        <v>D</v>
      </c>
      <c r="H34" s="12" t="str">
        <f>_xlfn.XLOOKUP(Calculation!B34,invoice[AWB Code],invoice[Zone])</f>
        <v>D</v>
      </c>
      <c r="I34" s="12" cm="1">
        <f t="array" ref="I34">(Forward_fix_charge_X+Aditional_slab_X*Forward_aditional_charge_X)+(IF(Shipment_Type="Forward and RTO charges",RTO_fixed_charge_X+Aditional_slab_X*RTO_aditional_charge_X,0))</f>
        <v>86.699999999999989</v>
      </c>
      <c r="J34" s="21" cm="1">
        <f t="array" ref="J34">(Forward_fix_charge_courier+Aditional_slab_courier*Forward_aditional_charge_Courier)+(IF(Shipment_Type="Forward and RTO charges",RTO_fixed_charge_courier+Aditional_slab_courier*RTO_aditional_charge_Courier,0))</f>
        <v>86.699999999999989</v>
      </c>
      <c r="K34" s="12">
        <f t="shared" si="0"/>
        <v>0</v>
      </c>
    </row>
    <row r="35" spans="1:11" x14ac:dyDescent="0.35">
      <c r="A35" s="12">
        <v>2001806210</v>
      </c>
      <c r="B35" s="12" t="str">
        <f>_xlfn.XLOOKUP(A35,invoice[Order ID],invoice[AWB Code])</f>
        <v>1091117221940</v>
      </c>
      <c r="C35" s="13">
        <f>SUMIF(order[Order ID],Calculation!A35,order[Weight(g)])/1000</f>
        <v>0.22</v>
      </c>
      <c r="D35" s="13" cm="1">
        <f t="array" ref="D35">(Aditional_slab_X+1)*Applicable_weight_slab_X</f>
        <v>0.5</v>
      </c>
      <c r="E35" s="13" t="str">
        <f>_xlfn.XLOOKUP(B35,invoice[AWB Code],invoice[Charged Weight])</f>
        <v>2.92</v>
      </c>
      <c r="F35" s="13" cm="1">
        <f t="array" ref="F35">(Aditional_slab_courier+1)*Applicable_weight_slab_Courier</f>
        <v>3</v>
      </c>
      <c r="G35" s="14" t="str">
        <f>_xlfn.XLOOKUP(_xlfn.XLOOKUP(B35,invoice[AWB Code],invoice[Customer Pincode]),pincode[Customer Pincode],pincode[Zone])</f>
        <v>B</v>
      </c>
      <c r="H35" s="12" t="str">
        <f>_xlfn.XLOOKUP(Calculation!B35,invoice[AWB Code],invoice[Zone])</f>
        <v>B</v>
      </c>
      <c r="I35" s="12" cm="1">
        <f t="array" ref="I35">(Forward_fix_charge_X+Aditional_slab_X*Forward_aditional_charge_X)+(IF(Shipment_Type="Forward and RTO charges",RTO_fixed_charge_X+Aditional_slab_X*RTO_aditional_charge_X,0))</f>
        <v>33</v>
      </c>
      <c r="J35" s="21" cm="1">
        <f t="array" ref="J35">(Forward_fix_charge_courier+Aditional_slab_courier*Forward_aditional_charge_Courier)+(IF(Shipment_Type="Forward and RTO charges",RTO_fixed_charge_courier+Aditional_slab_courier*RTO_aditional_charge_Courier,0))</f>
        <v>174.5</v>
      </c>
      <c r="K35" s="12">
        <f t="shared" si="0"/>
        <v>-141.5</v>
      </c>
    </row>
    <row r="36" spans="1:11" x14ac:dyDescent="0.35">
      <c r="A36" s="12">
        <v>2001806226</v>
      </c>
      <c r="B36" s="12" t="str">
        <f>_xlfn.XLOOKUP(A36,invoice[Order ID],invoice[AWB Code])</f>
        <v>1091117222065</v>
      </c>
      <c r="C36" s="13">
        <f>SUMIF(order[Order ID],Calculation!A36,order[Weight(g)])/1000</f>
        <v>0.48</v>
      </c>
      <c r="D36" s="13" cm="1">
        <f t="array" ref="D36">(Aditional_slab_X+1)*Applicable_weight_slab_X</f>
        <v>1.25</v>
      </c>
      <c r="E36" s="13" t="str">
        <f>_xlfn.XLOOKUP(B36,invoice[AWB Code],invoice[Charged Weight])</f>
        <v>0.68</v>
      </c>
      <c r="F36" s="13" cm="1">
        <f t="array" ref="F36">(Aditional_slab_courier+1)*Applicable_weight_slab_Courier</f>
        <v>1.25</v>
      </c>
      <c r="G36" s="14" t="str">
        <f>_xlfn.XLOOKUP(_xlfn.XLOOKUP(B36,invoice[AWB Code],invoice[Customer Pincode]),pincode[Customer Pincode],pincode[Zone])</f>
        <v>D</v>
      </c>
      <c r="H36" s="12" t="str">
        <f>_xlfn.XLOOKUP(Calculation!B36,invoice[AWB Code],invoice[Zone])</f>
        <v>D</v>
      </c>
      <c r="I36" s="12" cm="1">
        <f t="array" ref="I36">(Forward_fix_charge_X+Aditional_slab_X*Forward_aditional_charge_X)+(IF(Shipment_Type="Forward and RTO charges",RTO_fixed_charge_X+Aditional_slab_X*RTO_aditional_charge_X,0))</f>
        <v>45.4</v>
      </c>
      <c r="J36" s="21" cm="1">
        <f t="array" ref="J36">(Forward_fix_charge_courier+Aditional_slab_courier*Forward_aditional_charge_Courier)+(IF(Shipment_Type="Forward and RTO charges",RTO_fixed_charge_courier+Aditional_slab_courier*RTO_aditional_charge_Courier,0))</f>
        <v>45.4</v>
      </c>
      <c r="K36" s="12">
        <f t="shared" si="0"/>
        <v>0</v>
      </c>
    </row>
    <row r="37" spans="1:11" x14ac:dyDescent="0.35">
      <c r="A37" s="12">
        <v>2001806229</v>
      </c>
      <c r="B37" s="12" t="str">
        <f>_xlfn.XLOOKUP(A37,invoice[Order ID],invoice[AWB Code])</f>
        <v>1091117222080</v>
      </c>
      <c r="C37" s="13">
        <f>SUMIF(order[Order ID],Calculation!A37,order[Weight(g)])/1000</f>
        <v>0.5</v>
      </c>
      <c r="D37" s="13" cm="1">
        <f t="array" ref="D37">(Aditional_slab_X+1)*Applicable_weight_slab_X</f>
        <v>1.25</v>
      </c>
      <c r="E37" s="13" t="str">
        <f>_xlfn.XLOOKUP(B37,invoice[AWB Code],invoice[Charged Weight])</f>
        <v>0.71</v>
      </c>
      <c r="F37" s="13" cm="1">
        <f t="array" ref="F37">(Aditional_slab_courier+1)*Applicable_weight_slab_Courier</f>
        <v>1.25</v>
      </c>
      <c r="G37" s="14" t="str">
        <f>_xlfn.XLOOKUP(_xlfn.XLOOKUP(B37,invoice[AWB Code],invoice[Customer Pincode]),pincode[Customer Pincode],pincode[Zone])</f>
        <v>D</v>
      </c>
      <c r="H37" s="12" t="str">
        <f>_xlfn.XLOOKUP(Calculation!B37,invoice[AWB Code],invoice[Zone])</f>
        <v>D</v>
      </c>
      <c r="I37" s="12" cm="1">
        <f t="array" ref="I37">(Forward_fix_charge_X+Aditional_slab_X*Forward_aditional_charge_X)+(IF(Shipment_Type="Forward and RTO charges",RTO_fixed_charge_X+Aditional_slab_X*RTO_aditional_charge_X,0))</f>
        <v>45.4</v>
      </c>
      <c r="J37" s="21" cm="1">
        <f t="array" ref="J37">(Forward_fix_charge_courier+Aditional_slab_courier*Forward_aditional_charge_Courier)+(IF(Shipment_Type="Forward and RTO charges",RTO_fixed_charge_courier+Aditional_slab_courier*RTO_aditional_charge_Courier,0))</f>
        <v>45.4</v>
      </c>
      <c r="K37" s="12">
        <f t="shared" si="0"/>
        <v>0</v>
      </c>
    </row>
    <row r="38" spans="1:11" x14ac:dyDescent="0.35">
      <c r="A38" s="12">
        <v>2001806233</v>
      </c>
      <c r="B38" s="12" t="str">
        <f>_xlfn.XLOOKUP(A38,invoice[Order ID],invoice[AWB Code])</f>
        <v>1091117222135</v>
      </c>
      <c r="C38" s="13">
        <f>SUMIF(order[Order ID],Calculation!A38,order[Weight(g)])/1000</f>
        <v>0.245</v>
      </c>
      <c r="D38" s="13" cm="1">
        <f t="array" ref="D38">(Aditional_slab_X+1)*Applicable_weight_slab_X</f>
        <v>0.5</v>
      </c>
      <c r="E38" s="13" t="str">
        <f>_xlfn.XLOOKUP(B38,invoice[AWB Code],invoice[Charged Weight])</f>
        <v>0.78</v>
      </c>
      <c r="F38" s="13" cm="1">
        <f t="array" ref="F38">(Aditional_slab_courier+1)*Applicable_weight_slab_Courier</f>
        <v>1</v>
      </c>
      <c r="G38" s="14" t="str">
        <f>_xlfn.XLOOKUP(_xlfn.XLOOKUP(B38,invoice[AWB Code],invoice[Customer Pincode]),pincode[Customer Pincode],pincode[Zone])</f>
        <v>B</v>
      </c>
      <c r="H38" s="12" t="str">
        <f>_xlfn.XLOOKUP(Calculation!B38,invoice[AWB Code],invoice[Zone])</f>
        <v>B</v>
      </c>
      <c r="I38" s="12" cm="1">
        <f t="array" ref="I38">(Forward_fix_charge_X+Aditional_slab_X*Forward_aditional_charge_X)+(IF(Shipment_Type="Forward and RTO charges",RTO_fixed_charge_X+Aditional_slab_X*RTO_aditional_charge_X,0))</f>
        <v>33</v>
      </c>
      <c r="J38" s="21" cm="1">
        <f t="array" ref="J38">(Forward_fix_charge_courier+Aditional_slab_courier*Forward_aditional_charge_Courier)+(IF(Shipment_Type="Forward and RTO charges",RTO_fixed_charge_courier+Aditional_slab_courier*RTO_aditional_charge_Courier,0))</f>
        <v>61.3</v>
      </c>
      <c r="K38" s="12">
        <f t="shared" si="0"/>
        <v>-28.299999999999997</v>
      </c>
    </row>
    <row r="39" spans="1:11" x14ac:dyDescent="0.35">
      <c r="A39" s="12">
        <v>2001806251</v>
      </c>
      <c r="B39" s="12" t="str">
        <f>_xlfn.XLOOKUP(A39,invoice[Order ID],invoice[AWB Code])</f>
        <v>1091117222146</v>
      </c>
      <c r="C39" s="13">
        <f>SUMIF(order[Order ID],Calculation!A39,order[Weight(g)])/1000</f>
        <v>0.245</v>
      </c>
      <c r="D39" s="13" cm="1">
        <f t="array" ref="D39">(Aditional_slab_X+1)*Applicable_weight_slab_X</f>
        <v>1.25</v>
      </c>
      <c r="E39" s="13" t="str">
        <f>_xlfn.XLOOKUP(B39,invoice[AWB Code],invoice[Charged Weight])</f>
        <v>1.27</v>
      </c>
      <c r="F39" s="13" cm="1">
        <f t="array" ref="F39">(Aditional_slab_courier+1)*Applicable_weight_slab_Courier</f>
        <v>2.5</v>
      </c>
      <c r="G39" s="14" t="str">
        <f>_xlfn.XLOOKUP(_xlfn.XLOOKUP(B39,invoice[AWB Code],invoice[Customer Pincode]),pincode[Customer Pincode],pincode[Zone])</f>
        <v>D</v>
      </c>
      <c r="H39" s="12" t="str">
        <f>_xlfn.XLOOKUP(Calculation!B39,invoice[AWB Code],invoice[Zone])</f>
        <v>D</v>
      </c>
      <c r="I39" s="12" cm="1">
        <f t="array" ref="I39">(Forward_fix_charge_X+Aditional_slab_X*Forward_aditional_charge_X)+(IF(Shipment_Type="Forward and RTO charges",RTO_fixed_charge_X+Aditional_slab_X*RTO_aditional_charge_X,0))</f>
        <v>45.4</v>
      </c>
      <c r="J39" s="21" cm="1">
        <f t="array" ref="J39">(Forward_fix_charge_courier+Aditional_slab_courier*Forward_aditional_charge_Courier)+(IF(Shipment_Type="Forward and RTO charges",RTO_fixed_charge_courier+Aditional_slab_courier*RTO_aditional_charge_Courier,0))</f>
        <v>90.199999999999989</v>
      </c>
      <c r="K39" s="12">
        <f t="shared" si="0"/>
        <v>-44.79999999999999</v>
      </c>
    </row>
    <row r="40" spans="1:11" x14ac:dyDescent="0.35">
      <c r="A40" s="12">
        <v>2001806338</v>
      </c>
      <c r="B40" s="12" t="str">
        <f>_xlfn.XLOOKUP(A40,invoice[Order ID],invoice[AWB Code])</f>
        <v>1091117222570</v>
      </c>
      <c r="C40" s="13">
        <f>SUMIF(order[Order ID],Calculation!A40,order[Weight(g)])/1000</f>
        <v>0.5</v>
      </c>
      <c r="D40" s="13" cm="1">
        <f t="array" ref="D40">(Aditional_slab_X+1)*Applicable_weight_slab_X</f>
        <v>1.25</v>
      </c>
      <c r="E40" s="13" t="str">
        <f>_xlfn.XLOOKUP(B40,invoice[AWB Code],invoice[Charged Weight])</f>
        <v>0.7</v>
      </c>
      <c r="F40" s="13" cm="1">
        <f t="array" ref="F40">(Aditional_slab_courier+1)*Applicable_weight_slab_Courier</f>
        <v>1.25</v>
      </c>
      <c r="G40" s="14" t="str">
        <f>_xlfn.XLOOKUP(_xlfn.XLOOKUP(B40,invoice[AWB Code],invoice[Customer Pincode]),pincode[Customer Pincode],pincode[Zone])</f>
        <v>D</v>
      </c>
      <c r="H40" s="12" t="str">
        <f>_xlfn.XLOOKUP(Calculation!B40,invoice[AWB Code],invoice[Zone])</f>
        <v>D</v>
      </c>
      <c r="I40" s="12" cm="1">
        <f t="array" ref="I40">(Forward_fix_charge_X+Aditional_slab_X*Forward_aditional_charge_X)+(IF(Shipment_Type="Forward and RTO charges",RTO_fixed_charge_X+Aditional_slab_X*RTO_aditional_charge_X,0))</f>
        <v>45.4</v>
      </c>
      <c r="J40" s="21" cm="1">
        <f t="array" ref="J40">(Forward_fix_charge_courier+Aditional_slab_courier*Forward_aditional_charge_Courier)+(IF(Shipment_Type="Forward and RTO charges",RTO_fixed_charge_courier+Aditional_slab_courier*RTO_aditional_charge_Courier,0))</f>
        <v>45.4</v>
      </c>
      <c r="K40" s="12">
        <f t="shared" si="0"/>
        <v>0</v>
      </c>
    </row>
    <row r="41" spans="1:11" x14ac:dyDescent="0.35">
      <c r="A41" s="12">
        <v>2001806446</v>
      </c>
      <c r="B41" s="12" t="str">
        <f>_xlfn.XLOOKUP(A41,invoice[Order ID],invoice[AWB Code])</f>
        <v>1091117223211</v>
      </c>
      <c r="C41" s="13">
        <f>SUMIF(order[Order ID],Calculation!A41,order[Weight(g)])/1000</f>
        <v>0.5</v>
      </c>
      <c r="D41" s="13" cm="1">
        <f t="array" ref="D41">(Aditional_slab_X+1)*Applicable_weight_slab_X</f>
        <v>1.25</v>
      </c>
      <c r="E41" s="13" t="str">
        <f>_xlfn.XLOOKUP(B41,invoice[AWB Code],invoice[Charged Weight])</f>
        <v>0.69</v>
      </c>
      <c r="F41" s="13" cm="1">
        <f t="array" ref="F41">(Aditional_slab_courier+1)*Applicable_weight_slab_Courier</f>
        <v>1.25</v>
      </c>
      <c r="G41" s="14" t="str">
        <f>_xlfn.XLOOKUP(_xlfn.XLOOKUP(B41,invoice[AWB Code],invoice[Customer Pincode]),pincode[Customer Pincode],pincode[Zone])</f>
        <v>D</v>
      </c>
      <c r="H41" s="12" t="str">
        <f>_xlfn.XLOOKUP(Calculation!B41,invoice[AWB Code],invoice[Zone])</f>
        <v>D</v>
      </c>
      <c r="I41" s="12" cm="1">
        <f t="array" ref="I41">(Forward_fix_charge_X+Aditional_slab_X*Forward_aditional_charge_X)+(IF(Shipment_Type="Forward and RTO charges",RTO_fixed_charge_X+Aditional_slab_X*RTO_aditional_charge_X,0))</f>
        <v>45.4</v>
      </c>
      <c r="J41" s="21" cm="1">
        <f t="array" ref="J41">(Forward_fix_charge_courier+Aditional_slab_courier*Forward_aditional_charge_Courier)+(IF(Shipment_Type="Forward and RTO charges",RTO_fixed_charge_courier+Aditional_slab_courier*RTO_aditional_charge_Courier,0))</f>
        <v>45.4</v>
      </c>
      <c r="K41" s="12">
        <f t="shared" si="0"/>
        <v>0</v>
      </c>
    </row>
    <row r="42" spans="1:11" x14ac:dyDescent="0.35">
      <c r="A42" s="12">
        <v>2001806533</v>
      </c>
      <c r="B42" s="12" t="str">
        <f>_xlfn.XLOOKUP(A42,invoice[Order ID],invoice[AWB Code])</f>
        <v>1091117224353</v>
      </c>
      <c r="C42" s="13">
        <f>SUMIF(order[Order ID],Calculation!A42,order[Weight(g)])/1000</f>
        <v>0.5</v>
      </c>
      <c r="D42" s="13" cm="1">
        <f t="array" ref="D42">(Aditional_slab_X+1)*Applicable_weight_slab_X</f>
        <v>1.25</v>
      </c>
      <c r="E42" s="13" t="str">
        <f>_xlfn.XLOOKUP(B42,invoice[AWB Code],invoice[Charged Weight])</f>
        <v>0.68</v>
      </c>
      <c r="F42" s="13" cm="1">
        <f t="array" ref="F42">(Aditional_slab_courier+1)*Applicable_weight_slab_Courier</f>
        <v>1.25</v>
      </c>
      <c r="G42" s="14" t="str">
        <f>_xlfn.XLOOKUP(_xlfn.XLOOKUP(B42,invoice[AWB Code],invoice[Customer Pincode]),pincode[Customer Pincode],pincode[Zone])</f>
        <v>D</v>
      </c>
      <c r="H42" s="12" t="str">
        <f>_xlfn.XLOOKUP(Calculation!B42,invoice[AWB Code],invoice[Zone])</f>
        <v>D</v>
      </c>
      <c r="I42" s="12" cm="1">
        <f t="array" ref="I42">(Forward_fix_charge_X+Aditional_slab_X*Forward_aditional_charge_X)+(IF(Shipment_Type="Forward and RTO charges",RTO_fixed_charge_X+Aditional_slab_X*RTO_aditional_charge_X,0))</f>
        <v>45.4</v>
      </c>
      <c r="J42" s="21" cm="1">
        <f t="array" ref="J42">(Forward_fix_charge_courier+Aditional_slab_courier*Forward_aditional_charge_Courier)+(IF(Shipment_Type="Forward and RTO charges",RTO_fixed_charge_courier+Aditional_slab_courier*RTO_aditional_charge_Courier,0))</f>
        <v>45.4</v>
      </c>
      <c r="K42" s="12">
        <f t="shared" si="0"/>
        <v>0</v>
      </c>
    </row>
    <row r="43" spans="1:11" x14ac:dyDescent="0.35">
      <c r="A43" s="12">
        <v>2001806547</v>
      </c>
      <c r="B43" s="12" t="str">
        <f>_xlfn.XLOOKUP(A43,invoice[Order ID],invoice[AWB Code])</f>
        <v>1091117224611</v>
      </c>
      <c r="C43" s="13">
        <f>SUMIF(order[Order ID],Calculation!A43,order[Weight(g)])/1000</f>
        <v>0.127</v>
      </c>
      <c r="D43" s="13" cm="1">
        <f t="array" ref="D43">(Aditional_slab_X+1)*Applicable_weight_slab_X</f>
        <v>0.5</v>
      </c>
      <c r="E43" s="13">
        <f>_xlfn.XLOOKUP(B43,invoice[AWB Code],invoice[Charged Weight])</f>
        <v>1</v>
      </c>
      <c r="F43" s="13" cm="1">
        <f t="array" ref="F43">(Aditional_slab_courier+1)*Applicable_weight_slab_Courier</f>
        <v>1</v>
      </c>
      <c r="G43" s="14" t="str">
        <f>_xlfn.XLOOKUP(_xlfn.XLOOKUP(B43,invoice[AWB Code],invoice[Customer Pincode]),pincode[Customer Pincode],pincode[Zone])</f>
        <v>B</v>
      </c>
      <c r="H43" s="12" t="str">
        <f>_xlfn.XLOOKUP(Calculation!B43,invoice[AWB Code],invoice[Zone])</f>
        <v>B</v>
      </c>
      <c r="I43" s="12" cm="1">
        <f t="array" ref="I43">(Forward_fix_charge_X+Aditional_slab_X*Forward_aditional_charge_X)+(IF(Shipment_Type="Forward and RTO charges",RTO_fixed_charge_X+Aditional_slab_X*RTO_aditional_charge_X,0))</f>
        <v>33</v>
      </c>
      <c r="J43" s="21" cm="1">
        <f t="array" ref="J43">(Forward_fix_charge_courier+Aditional_slab_courier*Forward_aditional_charge_Courier)+(IF(Shipment_Type="Forward and RTO charges",RTO_fixed_charge_courier+Aditional_slab_courier*RTO_aditional_charge_Courier,0))</f>
        <v>61.3</v>
      </c>
      <c r="K43" s="12">
        <f t="shared" si="0"/>
        <v>-28.299999999999997</v>
      </c>
    </row>
    <row r="44" spans="1:11" x14ac:dyDescent="0.35">
      <c r="A44" s="12">
        <v>2001806567</v>
      </c>
      <c r="B44" s="12" t="str">
        <f>_xlfn.XLOOKUP(A44,invoice[Order ID],invoice[AWB Code])</f>
        <v>1091117224902</v>
      </c>
      <c r="C44" s="13">
        <f>SUMIF(order[Order ID],Calculation!A44,order[Weight(g)])/1000</f>
        <v>0.95199999999999996</v>
      </c>
      <c r="D44" s="13" cm="1">
        <f t="array" ref="D44">(Aditional_slab_X+1)*Applicable_weight_slab_X</f>
        <v>1.25</v>
      </c>
      <c r="E44" s="13" t="str">
        <f>_xlfn.XLOOKUP(B44,invoice[AWB Code],invoice[Charged Weight])</f>
        <v>1.16</v>
      </c>
      <c r="F44" s="13" cm="1">
        <f t="array" ref="F44">(Aditional_slab_courier+1)*Applicable_weight_slab_Courier</f>
        <v>1.25</v>
      </c>
      <c r="G44" s="14" t="str">
        <f>_xlfn.XLOOKUP(_xlfn.XLOOKUP(B44,invoice[AWB Code],invoice[Customer Pincode]),pincode[Customer Pincode],pincode[Zone])</f>
        <v>D</v>
      </c>
      <c r="H44" s="12" t="str">
        <f>_xlfn.XLOOKUP(Calculation!B44,invoice[AWB Code],invoice[Zone])</f>
        <v>D</v>
      </c>
      <c r="I44" s="12" cm="1">
        <f t="array" ref="I44">(Forward_fix_charge_X+Aditional_slab_X*Forward_aditional_charge_X)+(IF(Shipment_Type="Forward and RTO charges",RTO_fixed_charge_X+Aditional_slab_X*RTO_aditional_charge_X,0))</f>
        <v>45.4</v>
      </c>
      <c r="J44" s="21" cm="1">
        <f t="array" ref="J44">(Forward_fix_charge_courier+Aditional_slab_courier*Forward_aditional_charge_Courier)+(IF(Shipment_Type="Forward and RTO charges",RTO_fixed_charge_courier+Aditional_slab_courier*RTO_aditional_charge_Courier,0))</f>
        <v>45.4</v>
      </c>
      <c r="K44" s="12">
        <f t="shared" si="0"/>
        <v>0</v>
      </c>
    </row>
    <row r="45" spans="1:11" x14ac:dyDescent="0.35">
      <c r="A45" s="12">
        <v>2001806575</v>
      </c>
      <c r="B45" s="12" t="str">
        <f>_xlfn.XLOOKUP(A45,invoice[Order ID],invoice[AWB Code])</f>
        <v>1091117225016</v>
      </c>
      <c r="C45" s="13">
        <f>SUMIF(order[Order ID],Calculation!A45,order[Weight(g)])/1000</f>
        <v>0.5</v>
      </c>
      <c r="D45" s="13" cm="1">
        <f t="array" ref="D45">(Aditional_slab_X+1)*Applicable_weight_slab_X</f>
        <v>0.5</v>
      </c>
      <c r="E45" s="13" t="str">
        <f>_xlfn.XLOOKUP(B45,invoice[AWB Code],invoice[Charged Weight])</f>
        <v>0.68</v>
      </c>
      <c r="F45" s="13" cm="1">
        <f t="array" ref="F45">(Aditional_slab_courier+1)*Applicable_weight_slab_Courier</f>
        <v>1</v>
      </c>
      <c r="G45" s="14" t="str">
        <f>_xlfn.XLOOKUP(_xlfn.XLOOKUP(B45,invoice[AWB Code],invoice[Customer Pincode]),pincode[Customer Pincode],pincode[Zone])</f>
        <v>B</v>
      </c>
      <c r="H45" s="12" t="str">
        <f>_xlfn.XLOOKUP(Calculation!B45,invoice[AWB Code],invoice[Zone])</f>
        <v>B</v>
      </c>
      <c r="I45" s="12" cm="1">
        <f t="array" ref="I45">(Forward_fix_charge_X+Aditional_slab_X*Forward_aditional_charge_X)+(IF(Shipment_Type="Forward and RTO charges",RTO_fixed_charge_X+Aditional_slab_X*RTO_aditional_charge_X,0))</f>
        <v>33</v>
      </c>
      <c r="J45" s="21" cm="1">
        <f t="array" ref="J45">(Forward_fix_charge_courier+Aditional_slab_courier*Forward_aditional_charge_Courier)+(IF(Shipment_Type="Forward and RTO charges",RTO_fixed_charge_courier+Aditional_slab_courier*RTO_aditional_charge_Courier,0))</f>
        <v>61.3</v>
      </c>
      <c r="K45" s="12">
        <f t="shared" si="0"/>
        <v>-28.299999999999997</v>
      </c>
    </row>
    <row r="46" spans="1:11" x14ac:dyDescent="0.35">
      <c r="A46" s="12">
        <v>2001806616</v>
      </c>
      <c r="B46" s="12" t="str">
        <f>_xlfn.XLOOKUP(A46,invoice[Order ID],invoice[AWB Code])</f>
        <v>1091117225484</v>
      </c>
      <c r="C46" s="13">
        <f>SUMIF(order[Order ID],Calculation!A46,order[Weight(g)])/1000</f>
        <v>0.96299999999999997</v>
      </c>
      <c r="D46" s="13" cm="1">
        <f t="array" ref="D46">(Aditional_slab_X+1)*Applicable_weight_slab_X</f>
        <v>1</v>
      </c>
      <c r="E46" s="13" t="str">
        <f>_xlfn.XLOOKUP(B46,invoice[AWB Code],invoice[Charged Weight])</f>
        <v>1.08</v>
      </c>
      <c r="F46" s="13" cm="1">
        <f t="array" ref="F46">(Aditional_slab_courier+1)*Applicable_weight_slab_Courier</f>
        <v>1.5</v>
      </c>
      <c r="G46" s="14" t="str">
        <f>_xlfn.XLOOKUP(_xlfn.XLOOKUP(B46,invoice[AWB Code],invoice[Customer Pincode]),pincode[Customer Pincode],pincode[Zone])</f>
        <v>B</v>
      </c>
      <c r="H46" s="12" t="str">
        <f>_xlfn.XLOOKUP(Calculation!B46,invoice[AWB Code],invoice[Zone])</f>
        <v>B</v>
      </c>
      <c r="I46" s="12" cm="1">
        <f t="array" ref="I46">(Forward_fix_charge_X+Aditional_slab_X*Forward_aditional_charge_X)+(IF(Shipment_Type="Forward and RTO charges",RTO_fixed_charge_X+Aditional_slab_X*RTO_aditional_charge_X,0))</f>
        <v>61.3</v>
      </c>
      <c r="J46" s="21" cm="1">
        <f t="array" ref="J46">(Forward_fix_charge_courier+Aditional_slab_courier*Forward_aditional_charge_Courier)+(IF(Shipment_Type="Forward and RTO charges",RTO_fixed_charge_courier+Aditional_slab_courier*RTO_aditional_charge_Courier,0))</f>
        <v>89.6</v>
      </c>
      <c r="K46" s="12">
        <f t="shared" si="0"/>
        <v>-28.299999999999997</v>
      </c>
    </row>
    <row r="47" spans="1:11" x14ac:dyDescent="0.35">
      <c r="A47" s="12">
        <v>2001806652</v>
      </c>
      <c r="B47" s="12" t="str">
        <f>_xlfn.XLOOKUP(A47,invoice[Order ID],invoice[AWB Code])</f>
        <v>1091117226221</v>
      </c>
      <c r="C47" s="13">
        <f>SUMIF(order[Order ID],Calculation!A47,order[Weight(g)])/1000</f>
        <v>0.5</v>
      </c>
      <c r="D47" s="13" cm="1">
        <f t="array" ref="D47">(Aditional_slab_X+1)*Applicable_weight_slab_X</f>
        <v>1.25</v>
      </c>
      <c r="E47" s="13" t="str">
        <f>_xlfn.XLOOKUP(B47,invoice[AWB Code],invoice[Charged Weight])</f>
        <v>0.69</v>
      </c>
      <c r="F47" s="13" cm="1">
        <f t="array" ref="F47">(Aditional_slab_courier+1)*Applicable_weight_slab_Courier</f>
        <v>1.25</v>
      </c>
      <c r="G47" s="14" t="str">
        <f>_xlfn.XLOOKUP(_xlfn.XLOOKUP(B47,invoice[AWB Code],invoice[Customer Pincode]),pincode[Customer Pincode],pincode[Zone])</f>
        <v>D</v>
      </c>
      <c r="H47" s="12" t="str">
        <f>_xlfn.XLOOKUP(Calculation!B47,invoice[AWB Code],invoice[Zone])</f>
        <v>D</v>
      </c>
      <c r="I47" s="12" cm="1">
        <f t="array" ref="I47">(Forward_fix_charge_X+Aditional_slab_X*Forward_aditional_charge_X)+(IF(Shipment_Type="Forward and RTO charges",RTO_fixed_charge_X+Aditional_slab_X*RTO_aditional_charge_X,0))</f>
        <v>45.4</v>
      </c>
      <c r="J47" s="21" cm="1">
        <f t="array" ref="J47">(Forward_fix_charge_courier+Aditional_slab_courier*Forward_aditional_charge_Courier)+(IF(Shipment_Type="Forward and RTO charges",RTO_fixed_charge_courier+Aditional_slab_courier*RTO_aditional_charge_Courier,0))</f>
        <v>45.4</v>
      </c>
      <c r="K47" s="12">
        <f t="shared" si="0"/>
        <v>0</v>
      </c>
    </row>
    <row r="48" spans="1:11" x14ac:dyDescent="0.35">
      <c r="A48" s="12">
        <v>2001806733</v>
      </c>
      <c r="B48" s="12" t="str">
        <f>_xlfn.XLOOKUP(A48,invoice[Order ID],invoice[AWB Code])</f>
        <v>1091117226674</v>
      </c>
      <c r="C48" s="13">
        <f>SUMIF(order[Order ID],Calculation!A48,order[Weight(g)])/1000</f>
        <v>0.96699999999999997</v>
      </c>
      <c r="D48" s="13" cm="1">
        <f t="array" ref="D48">(Aditional_slab_X+1)*Applicable_weight_slab_X</f>
        <v>1.25</v>
      </c>
      <c r="E48" s="13" t="str">
        <f>_xlfn.XLOOKUP(B48,invoice[AWB Code],invoice[Charged Weight])</f>
        <v>1.13</v>
      </c>
      <c r="F48" s="13" cm="1">
        <f t="array" ref="F48">(Aditional_slab_courier+1)*Applicable_weight_slab_Courier</f>
        <v>1.25</v>
      </c>
      <c r="G48" s="14" t="str">
        <f>_xlfn.XLOOKUP(_xlfn.XLOOKUP(B48,invoice[AWB Code],invoice[Customer Pincode]),pincode[Customer Pincode],pincode[Zone])</f>
        <v>D</v>
      </c>
      <c r="H48" s="12" t="str">
        <f>_xlfn.XLOOKUP(Calculation!B48,invoice[AWB Code],invoice[Zone])</f>
        <v>D</v>
      </c>
      <c r="I48" s="12" cm="1">
        <f t="array" ref="I48">(Forward_fix_charge_X+Aditional_slab_X*Forward_aditional_charge_X)+(IF(Shipment_Type="Forward and RTO charges",RTO_fixed_charge_X+Aditional_slab_X*RTO_aditional_charge_X,0))</f>
        <v>45.4</v>
      </c>
      <c r="J48" s="21" cm="1">
        <f t="array" ref="J48">(Forward_fix_charge_courier+Aditional_slab_courier*Forward_aditional_charge_Courier)+(IF(Shipment_Type="Forward and RTO charges",RTO_fixed_charge_courier+Aditional_slab_courier*RTO_aditional_charge_Courier,0))</f>
        <v>45.4</v>
      </c>
      <c r="K48" s="12">
        <f t="shared" si="0"/>
        <v>0</v>
      </c>
    </row>
    <row r="49" spans="1:11" x14ac:dyDescent="0.35">
      <c r="A49" s="12">
        <v>2001806735</v>
      </c>
      <c r="B49" s="12" t="str">
        <f>_xlfn.XLOOKUP(A49,invoice[Order ID],invoice[AWB Code])</f>
        <v>1091117226711</v>
      </c>
      <c r="C49" s="13">
        <f>SUMIF(order[Order ID],Calculation!A49,order[Weight(g)])/1000</f>
        <v>0.5</v>
      </c>
      <c r="D49" s="13" cm="1">
        <f t="array" ref="D49">(Aditional_slab_X+1)*Applicable_weight_slab_X</f>
        <v>1.25</v>
      </c>
      <c r="E49" s="13" t="str">
        <f>_xlfn.XLOOKUP(B49,invoice[AWB Code],invoice[Charged Weight])</f>
        <v>0.69</v>
      </c>
      <c r="F49" s="13" cm="1">
        <f t="array" ref="F49">(Aditional_slab_courier+1)*Applicable_weight_slab_Courier</f>
        <v>1.25</v>
      </c>
      <c r="G49" s="14" t="str">
        <f>_xlfn.XLOOKUP(_xlfn.XLOOKUP(B49,invoice[AWB Code],invoice[Customer Pincode]),pincode[Customer Pincode],pincode[Zone])</f>
        <v>D</v>
      </c>
      <c r="H49" s="12" t="str">
        <f>_xlfn.XLOOKUP(Calculation!B49,invoice[AWB Code],invoice[Zone])</f>
        <v>D</v>
      </c>
      <c r="I49" s="12" cm="1">
        <f t="array" ref="I49">(Forward_fix_charge_X+Aditional_slab_X*Forward_aditional_charge_X)+(IF(Shipment_Type="Forward and RTO charges",RTO_fixed_charge_X+Aditional_slab_X*RTO_aditional_charge_X,0))</f>
        <v>45.4</v>
      </c>
      <c r="J49" s="21" cm="1">
        <f t="array" ref="J49">(Forward_fix_charge_courier+Aditional_slab_courier*Forward_aditional_charge_Courier)+(IF(Shipment_Type="Forward and RTO charges",RTO_fixed_charge_courier+Aditional_slab_courier*RTO_aditional_charge_Courier,0))</f>
        <v>45.4</v>
      </c>
      <c r="K49" s="12">
        <f t="shared" si="0"/>
        <v>0</v>
      </c>
    </row>
    <row r="50" spans="1:11" x14ac:dyDescent="0.35">
      <c r="A50" s="12">
        <v>2001806726</v>
      </c>
      <c r="B50" s="12" t="str">
        <f>_xlfn.XLOOKUP(A50,invoice[Order ID],invoice[AWB Code])</f>
        <v>1091117226910</v>
      </c>
      <c r="C50" s="13">
        <f>SUMIF(order[Order ID],Calculation!A50,order[Weight(g)])/1000</f>
        <v>0.5</v>
      </c>
      <c r="D50" s="13" cm="1">
        <f t="array" ref="D50">(Aditional_slab_X+1)*Applicable_weight_slab_X</f>
        <v>1.25</v>
      </c>
      <c r="E50" s="13" t="str">
        <f>_xlfn.XLOOKUP(B50,invoice[AWB Code],invoice[Charged Weight])</f>
        <v>0.68</v>
      </c>
      <c r="F50" s="13" cm="1">
        <f t="array" ref="F50">(Aditional_slab_courier+1)*Applicable_weight_slab_Courier</f>
        <v>1.25</v>
      </c>
      <c r="G50" s="14" t="str">
        <f>_xlfn.XLOOKUP(_xlfn.XLOOKUP(B50,invoice[AWB Code],invoice[Customer Pincode]),pincode[Customer Pincode],pincode[Zone])</f>
        <v>D</v>
      </c>
      <c r="H50" s="12" t="str">
        <f>_xlfn.XLOOKUP(Calculation!B50,invoice[AWB Code],invoice[Zone])</f>
        <v>D</v>
      </c>
      <c r="I50" s="12" cm="1">
        <f t="array" ref="I50">(Forward_fix_charge_X+Aditional_slab_X*Forward_aditional_charge_X)+(IF(Shipment_Type="Forward and RTO charges",RTO_fixed_charge_X+Aditional_slab_X*RTO_aditional_charge_X,0))</f>
        <v>45.4</v>
      </c>
      <c r="J50" s="21" cm="1">
        <f t="array" ref="J50">(Forward_fix_charge_courier+Aditional_slab_courier*Forward_aditional_charge_Courier)+(IF(Shipment_Type="Forward and RTO charges",RTO_fixed_charge_courier+Aditional_slab_courier*RTO_aditional_charge_Courier,0))</f>
        <v>45.4</v>
      </c>
      <c r="K50" s="12">
        <f t="shared" si="0"/>
        <v>0</v>
      </c>
    </row>
    <row r="51" spans="1:11" x14ac:dyDescent="0.35">
      <c r="A51" s="12">
        <v>2001806776</v>
      </c>
      <c r="B51" s="12" t="str">
        <f>_xlfn.XLOOKUP(A51,invoice[Order ID],invoice[AWB Code])</f>
        <v>1091117227573</v>
      </c>
      <c r="C51" s="13">
        <f>SUMIF(order[Order ID],Calculation!A51,order[Weight(g)])/1000</f>
        <v>0.61099999999999999</v>
      </c>
      <c r="D51" s="13" cm="1">
        <f t="array" ref="D51">(Aditional_slab_X+1)*Applicable_weight_slab_X</f>
        <v>1</v>
      </c>
      <c r="E51" s="13" t="str">
        <f>_xlfn.XLOOKUP(B51,invoice[AWB Code],invoice[Charged Weight])</f>
        <v>2.86</v>
      </c>
      <c r="F51" s="13" cm="1">
        <f t="array" ref="F51">(Aditional_slab_courier+1)*Applicable_weight_slab_Courier</f>
        <v>3</v>
      </c>
      <c r="G51" s="14" t="str">
        <f>_xlfn.XLOOKUP(_xlfn.XLOOKUP(B51,invoice[AWB Code],invoice[Customer Pincode]),pincode[Customer Pincode],pincode[Zone])</f>
        <v>B</v>
      </c>
      <c r="H51" s="12" t="str">
        <f>_xlfn.XLOOKUP(Calculation!B51,invoice[AWB Code],invoice[Zone])</f>
        <v>B</v>
      </c>
      <c r="I51" s="12" cm="1">
        <f t="array" ref="I51">(Forward_fix_charge_X+Aditional_slab_X*Forward_aditional_charge_X)+(IF(Shipment_Type="Forward and RTO charges",RTO_fixed_charge_X+Aditional_slab_X*RTO_aditional_charge_X,0))</f>
        <v>61.3</v>
      </c>
      <c r="J51" s="21" cm="1">
        <f t="array" ref="J51">(Forward_fix_charge_courier+Aditional_slab_courier*Forward_aditional_charge_Courier)+(IF(Shipment_Type="Forward and RTO charges",RTO_fixed_charge_courier+Aditional_slab_courier*RTO_aditional_charge_Courier,0))</f>
        <v>174.5</v>
      </c>
      <c r="K51" s="12">
        <f t="shared" si="0"/>
        <v>-113.2</v>
      </c>
    </row>
    <row r="52" spans="1:11" x14ac:dyDescent="0.35">
      <c r="A52" s="12">
        <v>2001806801</v>
      </c>
      <c r="B52" s="12" t="str">
        <f>_xlfn.XLOOKUP(A52,invoice[Order ID],invoice[AWB Code])</f>
        <v>1091117227816</v>
      </c>
      <c r="C52" s="13">
        <f>SUMIF(order[Order ID],Calculation!A52,order[Weight(g)])/1000</f>
        <v>0.36099999999999999</v>
      </c>
      <c r="D52" s="13" cm="1">
        <f t="array" ref="D52">(Aditional_slab_X+1)*Applicable_weight_slab_X</f>
        <v>0.5</v>
      </c>
      <c r="E52" s="13" t="str">
        <f>_xlfn.XLOOKUP(B52,invoice[AWB Code],invoice[Charged Weight])</f>
        <v>1.35</v>
      </c>
      <c r="F52" s="13" cm="1">
        <f t="array" ref="F52">(Aditional_slab_courier+1)*Applicable_weight_slab_Courier</f>
        <v>1.5</v>
      </c>
      <c r="G52" s="14" t="str">
        <f>_xlfn.XLOOKUP(_xlfn.XLOOKUP(B52,invoice[AWB Code],invoice[Customer Pincode]),pincode[Customer Pincode],pincode[Zone])</f>
        <v>B</v>
      </c>
      <c r="H52" s="12" t="str">
        <f>_xlfn.XLOOKUP(Calculation!B52,invoice[AWB Code],invoice[Zone])</f>
        <v>B</v>
      </c>
      <c r="I52" s="12" cm="1">
        <f t="array" ref="I52">(Forward_fix_charge_X+Aditional_slab_X*Forward_aditional_charge_X)+(IF(Shipment_Type="Forward and RTO charges",RTO_fixed_charge_X+Aditional_slab_X*RTO_aditional_charge_X,0))</f>
        <v>33</v>
      </c>
      <c r="J52" s="21" cm="1">
        <f t="array" ref="J52">(Forward_fix_charge_courier+Aditional_slab_courier*Forward_aditional_charge_Courier)+(IF(Shipment_Type="Forward and RTO charges",RTO_fixed_charge_courier+Aditional_slab_courier*RTO_aditional_charge_Courier,0))</f>
        <v>89.6</v>
      </c>
      <c r="K52" s="12">
        <f t="shared" si="0"/>
        <v>-56.599999999999994</v>
      </c>
    </row>
    <row r="53" spans="1:11" x14ac:dyDescent="0.35">
      <c r="A53" s="12">
        <v>2001807004</v>
      </c>
      <c r="B53" s="12" t="str">
        <f>_xlfn.XLOOKUP(A53,invoice[Order ID],invoice[AWB Code])</f>
        <v>1091117229290</v>
      </c>
      <c r="C53" s="13">
        <f>SUMIF(order[Order ID],Calculation!A53,order[Weight(g)])/1000</f>
        <v>0.5</v>
      </c>
      <c r="D53" s="13" cm="1">
        <f t="array" ref="D53">(Aditional_slab_X+1)*Applicable_weight_slab_X</f>
        <v>1.25</v>
      </c>
      <c r="E53" s="13" t="str">
        <f>_xlfn.XLOOKUP(B53,invoice[AWB Code],invoice[Charged Weight])</f>
        <v>0.68</v>
      </c>
      <c r="F53" s="13" cm="1">
        <f t="array" ref="F53">(Aditional_slab_courier+1)*Applicable_weight_slab_Courier</f>
        <v>1.25</v>
      </c>
      <c r="G53" s="14" t="str">
        <f>_xlfn.XLOOKUP(_xlfn.XLOOKUP(B53,invoice[AWB Code],invoice[Customer Pincode]),pincode[Customer Pincode],pincode[Zone])</f>
        <v>D</v>
      </c>
      <c r="H53" s="12" t="str">
        <f>_xlfn.XLOOKUP(Calculation!B53,invoice[AWB Code],invoice[Zone])</f>
        <v>D</v>
      </c>
      <c r="I53" s="12" cm="1">
        <f t="array" ref="I53">(Forward_fix_charge_X+Aditional_slab_X*Forward_aditional_charge_X)+(IF(Shipment_Type="Forward and RTO charges",RTO_fixed_charge_X+Aditional_slab_X*RTO_aditional_charge_X,0))</f>
        <v>45.4</v>
      </c>
      <c r="J53" s="21" cm="1">
        <f t="array" ref="J53">(Forward_fix_charge_courier+Aditional_slab_courier*Forward_aditional_charge_Courier)+(IF(Shipment_Type="Forward and RTO charges",RTO_fixed_charge_courier+Aditional_slab_courier*RTO_aditional_charge_Courier,0))</f>
        <v>45.4</v>
      </c>
      <c r="K53" s="12">
        <f t="shared" si="0"/>
        <v>0</v>
      </c>
    </row>
    <row r="54" spans="1:11" x14ac:dyDescent="0.35">
      <c r="A54" s="12">
        <v>2001807036</v>
      </c>
      <c r="B54" s="12" t="str">
        <f>_xlfn.XLOOKUP(A54,invoice[Order ID],invoice[AWB Code])</f>
        <v>1091117323005</v>
      </c>
      <c r="C54" s="13">
        <f>SUMIF(order[Order ID],Calculation!A54,order[Weight(g)])/1000</f>
        <v>1.4590000000000001</v>
      </c>
      <c r="D54" s="13" cm="1">
        <f t="array" ref="D54">(Aditional_slab_X+1)*Applicable_weight_slab_X</f>
        <v>2.5</v>
      </c>
      <c r="E54" s="13" t="str">
        <f>_xlfn.XLOOKUP(B54,invoice[AWB Code],invoice[Charged Weight])</f>
        <v>1.64</v>
      </c>
      <c r="F54" s="13" cm="1">
        <f t="array" ref="F54">(Aditional_slab_courier+1)*Applicable_weight_slab_Courier</f>
        <v>2.5</v>
      </c>
      <c r="G54" s="14" t="str">
        <f>_xlfn.XLOOKUP(_xlfn.XLOOKUP(B54,invoice[AWB Code],invoice[Customer Pincode]),pincode[Customer Pincode],pincode[Zone])</f>
        <v>D</v>
      </c>
      <c r="H54" s="12" t="str">
        <f>_xlfn.XLOOKUP(Calculation!B54,invoice[AWB Code],invoice[Zone])</f>
        <v>D</v>
      </c>
      <c r="I54" s="12" cm="1">
        <f t="array" ref="I54">(Forward_fix_charge_X+Aditional_slab_X*Forward_aditional_charge_X)+(IF(Shipment_Type="Forward and RTO charges",RTO_fixed_charge_X+Aditional_slab_X*RTO_aditional_charge_X,0))</f>
        <v>90.199999999999989</v>
      </c>
      <c r="J54" s="21" cm="1">
        <f t="array" ref="J54">(Forward_fix_charge_courier+Aditional_slab_courier*Forward_aditional_charge_Courier)+(IF(Shipment_Type="Forward and RTO charges",RTO_fixed_charge_courier+Aditional_slab_courier*RTO_aditional_charge_Courier,0))</f>
        <v>90.199999999999989</v>
      </c>
      <c r="K54" s="12">
        <f t="shared" si="0"/>
        <v>0</v>
      </c>
    </row>
    <row r="55" spans="1:11" x14ac:dyDescent="0.35">
      <c r="A55" s="12">
        <v>2001807084</v>
      </c>
      <c r="B55" s="12" t="str">
        <f>_xlfn.XLOOKUP(A55,invoice[Order ID],invoice[AWB Code])</f>
        <v>1091117323215</v>
      </c>
      <c r="C55" s="13">
        <f>SUMIF(order[Order ID],Calculation!A55,order[Weight(g)])/1000</f>
        <v>0.5</v>
      </c>
      <c r="D55" s="13" cm="1">
        <f t="array" ref="D55">(Aditional_slab_X+1)*Applicable_weight_slab_X</f>
        <v>1.25</v>
      </c>
      <c r="E55" s="13" t="str">
        <f>_xlfn.XLOOKUP(B55,invoice[AWB Code],invoice[Charged Weight])</f>
        <v>0.67</v>
      </c>
      <c r="F55" s="13" cm="1">
        <f t="array" ref="F55">(Aditional_slab_courier+1)*Applicable_weight_slab_Courier</f>
        <v>1.25</v>
      </c>
      <c r="G55" s="14" t="str">
        <f>_xlfn.XLOOKUP(_xlfn.XLOOKUP(B55,invoice[AWB Code],invoice[Customer Pincode]),pincode[Customer Pincode],pincode[Zone])</f>
        <v>D</v>
      </c>
      <c r="H55" s="12" t="str">
        <f>_xlfn.XLOOKUP(Calculation!B55,invoice[AWB Code],invoice[Zone])</f>
        <v>D</v>
      </c>
      <c r="I55" s="12" cm="1">
        <f t="array" ref="I55">(Forward_fix_charge_X+Aditional_slab_X*Forward_aditional_charge_X)+(IF(Shipment_Type="Forward and RTO charges",RTO_fixed_charge_X+Aditional_slab_X*RTO_aditional_charge_X,0))</f>
        <v>45.4</v>
      </c>
      <c r="J55" s="21" cm="1">
        <f t="array" ref="J55">(Forward_fix_charge_courier+Aditional_slab_courier*Forward_aditional_charge_Courier)+(IF(Shipment_Type="Forward and RTO charges",RTO_fixed_charge_courier+Aditional_slab_courier*RTO_aditional_charge_Courier,0))</f>
        <v>45.4</v>
      </c>
      <c r="K55" s="12">
        <f t="shared" si="0"/>
        <v>0</v>
      </c>
    </row>
    <row r="56" spans="1:11" x14ac:dyDescent="0.35">
      <c r="A56" s="12">
        <v>2001807362</v>
      </c>
      <c r="B56" s="12" t="str">
        <f>_xlfn.XLOOKUP(A56,invoice[Order ID],invoice[AWB Code])</f>
        <v>1091117324394</v>
      </c>
      <c r="C56" s="13">
        <f>SUMIF(order[Order ID],Calculation!A56,order[Weight(g)])/1000</f>
        <v>2.016</v>
      </c>
      <c r="D56" s="13" cm="1">
        <f t="array" ref="D56">(Aditional_slab_X+1)*Applicable_weight_slab_X</f>
        <v>2.5</v>
      </c>
      <c r="E56" s="13">
        <f>_xlfn.XLOOKUP(B56,invoice[AWB Code],invoice[Charged Weight])</f>
        <v>2</v>
      </c>
      <c r="F56" s="13" cm="1">
        <f t="array" ref="F56">(Aditional_slab_courier+1)*Applicable_weight_slab_Courier</f>
        <v>2.5</v>
      </c>
      <c r="G56" s="14" t="str">
        <f>_xlfn.XLOOKUP(_xlfn.XLOOKUP(B56,invoice[AWB Code],invoice[Customer Pincode]),pincode[Customer Pincode],pincode[Zone])</f>
        <v>D</v>
      </c>
      <c r="H56" s="12" t="str">
        <f>_xlfn.XLOOKUP(Calculation!B56,invoice[AWB Code],invoice[Zone])</f>
        <v>D</v>
      </c>
      <c r="I56" s="12" cm="1">
        <f t="array" ref="I56">(Forward_fix_charge_X+Aditional_slab_X*Forward_aditional_charge_X)+(IF(Shipment_Type="Forward and RTO charges",RTO_fixed_charge_X+Aditional_slab_X*RTO_aditional_charge_X,0))</f>
        <v>90.199999999999989</v>
      </c>
      <c r="J56" s="21" cm="1">
        <f t="array" ref="J56">(Forward_fix_charge_courier+Aditional_slab_courier*Forward_aditional_charge_Courier)+(IF(Shipment_Type="Forward and RTO charges",RTO_fixed_charge_courier+Aditional_slab_courier*RTO_aditional_charge_Courier,0))</f>
        <v>90.199999999999989</v>
      </c>
      <c r="K56" s="12">
        <f t="shared" si="0"/>
        <v>0</v>
      </c>
    </row>
    <row r="57" spans="1:11" x14ac:dyDescent="0.35">
      <c r="A57" s="12">
        <v>2001807415</v>
      </c>
      <c r="B57" s="12" t="str">
        <f>_xlfn.XLOOKUP(A57,invoice[Order ID],invoice[AWB Code])</f>
        <v>1091117325094</v>
      </c>
      <c r="C57" s="13">
        <f>SUMIF(order[Order ID],Calculation!A57,order[Weight(g)])/1000</f>
        <v>1.048</v>
      </c>
      <c r="D57" s="13" cm="1">
        <f t="array" ref="D57">(Aditional_slab_X+1)*Applicable_weight_slab_X</f>
        <v>1.5</v>
      </c>
      <c r="E57" s="13">
        <f>_xlfn.XLOOKUP(B57,invoice[AWB Code],invoice[Charged Weight])</f>
        <v>1</v>
      </c>
      <c r="F57" s="13" cm="1">
        <f t="array" ref="F57">(Aditional_slab_courier+1)*Applicable_weight_slab_Courier</f>
        <v>1</v>
      </c>
      <c r="G57" s="14" t="str">
        <f>_xlfn.XLOOKUP(_xlfn.XLOOKUP(B57,invoice[AWB Code],invoice[Customer Pincode]),pincode[Customer Pincode],pincode[Zone])</f>
        <v>B</v>
      </c>
      <c r="H57" s="12" t="str">
        <f>_xlfn.XLOOKUP(Calculation!B57,invoice[AWB Code],invoice[Zone])</f>
        <v>B</v>
      </c>
      <c r="I57" s="12" cm="1">
        <f t="array" ref="I57">(Forward_fix_charge_X+Aditional_slab_X*Forward_aditional_charge_X)+(IF(Shipment_Type="Forward and RTO charges",RTO_fixed_charge_X+Aditional_slab_X*RTO_aditional_charge_X,0))</f>
        <v>89.6</v>
      </c>
      <c r="J57" s="21" cm="1">
        <f t="array" ref="J57">(Forward_fix_charge_courier+Aditional_slab_courier*Forward_aditional_charge_Courier)+(IF(Shipment_Type="Forward and RTO charges",RTO_fixed_charge_courier+Aditional_slab_courier*RTO_aditional_charge_Courier,0))</f>
        <v>61.3</v>
      </c>
      <c r="K57" s="12">
        <f t="shared" si="0"/>
        <v>28.299999999999997</v>
      </c>
    </row>
    <row r="58" spans="1:11" x14ac:dyDescent="0.35">
      <c r="A58" s="12">
        <v>2001809592</v>
      </c>
      <c r="B58" s="12" t="str">
        <f>_xlfn.XLOOKUP(A58,invoice[Order ID],invoice[AWB Code])</f>
        <v>1091117616121</v>
      </c>
      <c r="C58" s="13">
        <f>SUMIF(order[Order ID],Calculation!A58,order[Weight(g)])/1000</f>
        <v>1.5049999999999999</v>
      </c>
      <c r="D58" s="13" cm="1">
        <f t="array" ref="D58">(Aditional_slab_X+1)*Applicable_weight_slab_X</f>
        <v>2</v>
      </c>
      <c r="E58" s="13" t="str">
        <f>_xlfn.XLOOKUP(B58,invoice[AWB Code],invoice[Charged Weight])</f>
        <v>1.5</v>
      </c>
      <c r="F58" s="13" cm="1">
        <f t="array" ref="F58">(Aditional_slab_courier+1)*Applicable_weight_slab_Courier</f>
        <v>1.5</v>
      </c>
      <c r="G58" s="14" t="str">
        <f>_xlfn.XLOOKUP(_xlfn.XLOOKUP(B58,invoice[AWB Code],invoice[Customer Pincode]),pincode[Customer Pincode],pincode[Zone])</f>
        <v>B</v>
      </c>
      <c r="H58" s="12" t="str">
        <f>_xlfn.XLOOKUP(Calculation!B58,invoice[AWB Code],invoice[Zone])</f>
        <v>B</v>
      </c>
      <c r="I58" s="12" cm="1">
        <f t="array" ref="I58">(Forward_fix_charge_X+Aditional_slab_X*Forward_aditional_charge_X)+(IF(Shipment_Type="Forward and RTO charges",RTO_fixed_charge_X+Aditional_slab_X*RTO_aditional_charge_X,0))</f>
        <v>117.9</v>
      </c>
      <c r="J58" s="21" cm="1">
        <f t="array" ref="J58">(Forward_fix_charge_courier+Aditional_slab_courier*Forward_aditional_charge_Courier)+(IF(Shipment_Type="Forward and RTO charges",RTO_fixed_charge_courier+Aditional_slab_courier*RTO_aditional_charge_Courier,0))</f>
        <v>89.6</v>
      </c>
      <c r="K58" s="12">
        <f t="shared" si="0"/>
        <v>28.300000000000011</v>
      </c>
    </row>
    <row r="59" spans="1:11" x14ac:dyDescent="0.35">
      <c r="A59" s="12">
        <v>2001809794</v>
      </c>
      <c r="B59" s="12" t="str">
        <f>_xlfn.XLOOKUP(A59,invoice[Order ID],invoice[AWB Code])</f>
        <v>1091117795531</v>
      </c>
      <c r="C59" s="13">
        <f>SUMIF(order[Order ID],Calculation!A59,order[Weight(g)])/1000</f>
        <v>1.5169999999999999</v>
      </c>
      <c r="D59" s="13" cm="1">
        <f t="array" ref="D59">(Aditional_slab_X+1)*Applicable_weight_slab_X</f>
        <v>2.5</v>
      </c>
      <c r="E59" s="13" t="str">
        <f>_xlfn.XLOOKUP(B59,invoice[AWB Code],invoice[Charged Weight])</f>
        <v>1.5</v>
      </c>
      <c r="F59" s="13" cm="1">
        <f t="array" ref="F59">(Aditional_slab_courier+1)*Applicable_weight_slab_Courier</f>
        <v>2.5</v>
      </c>
      <c r="G59" s="14" t="str">
        <f>_xlfn.XLOOKUP(_xlfn.XLOOKUP(B59,invoice[AWB Code],invoice[Customer Pincode]),pincode[Customer Pincode],pincode[Zone])</f>
        <v>D</v>
      </c>
      <c r="H59" s="12" t="str">
        <f>_xlfn.XLOOKUP(Calculation!B59,invoice[AWB Code],invoice[Zone])</f>
        <v>D</v>
      </c>
      <c r="I59" s="12" cm="1">
        <f t="array" ref="I59">(Forward_fix_charge_X+Aditional_slab_X*Forward_aditional_charge_X)+(IF(Shipment_Type="Forward and RTO charges",RTO_fixed_charge_X+Aditional_slab_X*RTO_aditional_charge_X,0))</f>
        <v>90.199999999999989</v>
      </c>
      <c r="J59" s="21" cm="1">
        <f t="array" ref="J59">(Forward_fix_charge_courier+Aditional_slab_courier*Forward_aditional_charge_Courier)+(IF(Shipment_Type="Forward and RTO charges",RTO_fixed_charge_courier+Aditional_slab_courier*RTO_aditional_charge_Courier,0))</f>
        <v>90.199999999999989</v>
      </c>
      <c r="K59" s="12">
        <f t="shared" si="0"/>
        <v>0</v>
      </c>
    </row>
    <row r="60" spans="1:11" x14ac:dyDescent="0.35">
      <c r="A60" s="12">
        <v>2001809820</v>
      </c>
      <c r="B60" s="12" t="str">
        <f>_xlfn.XLOOKUP(A60,invoice[Order ID],invoice[AWB Code])</f>
        <v>1091117795623</v>
      </c>
      <c r="C60" s="13">
        <f>SUMIF(order[Order ID],Calculation!A60,order[Weight(g)])/1000</f>
        <v>3.08</v>
      </c>
      <c r="D60" s="13" cm="1">
        <f t="array" ref="D60">(Aditional_slab_X+1)*Applicable_weight_slab_X</f>
        <v>3.75</v>
      </c>
      <c r="E60" s="13">
        <f>_xlfn.XLOOKUP(B60,invoice[AWB Code],invoice[Charged Weight])</f>
        <v>3</v>
      </c>
      <c r="F60" s="13" cm="1">
        <f t="array" ref="F60">(Aditional_slab_courier+1)*Applicable_weight_slab_Courier</f>
        <v>3.75</v>
      </c>
      <c r="G60" s="14" t="str">
        <f>_xlfn.XLOOKUP(_xlfn.XLOOKUP(B60,invoice[AWB Code],invoice[Customer Pincode]),pincode[Customer Pincode],pincode[Zone])</f>
        <v>D</v>
      </c>
      <c r="H60" s="12" t="str">
        <f>_xlfn.XLOOKUP(Calculation!B60,invoice[AWB Code],invoice[Zone])</f>
        <v>D</v>
      </c>
      <c r="I60" s="12" cm="1">
        <f t="array" ref="I60">(Forward_fix_charge_X+Aditional_slab_X*Forward_aditional_charge_X)+(IF(Shipment_Type="Forward and RTO charges",RTO_fixed_charge_X+Aditional_slab_X*RTO_aditional_charge_X,0))</f>
        <v>135</v>
      </c>
      <c r="J60" s="21" cm="1">
        <f t="array" ref="J60">(Forward_fix_charge_courier+Aditional_slab_courier*Forward_aditional_charge_Courier)+(IF(Shipment_Type="Forward and RTO charges",RTO_fixed_charge_courier+Aditional_slab_courier*RTO_aditional_charge_Courier,0))</f>
        <v>135</v>
      </c>
      <c r="K60" s="12">
        <f t="shared" si="0"/>
        <v>0</v>
      </c>
    </row>
    <row r="61" spans="1:11" x14ac:dyDescent="0.35">
      <c r="A61" s="12">
        <v>2001806471</v>
      </c>
      <c r="B61" s="12" t="str">
        <f>_xlfn.XLOOKUP(A61,invoice[Order ID],invoice[AWB Code])</f>
        <v>1091117223351</v>
      </c>
      <c r="C61" s="13">
        <f>SUMIF(order[Order ID],Calculation!A61,order[Weight(g)])/1000</f>
        <v>1.621</v>
      </c>
      <c r="D61" s="13" cm="1">
        <f t="array" ref="D61">(Aditional_slab_X+1)*Applicable_weight_slab_X</f>
        <v>2</v>
      </c>
      <c r="E61" s="13">
        <f>_xlfn.XLOOKUP(B61,invoice[AWB Code],invoice[Charged Weight])</f>
        <v>1.7</v>
      </c>
      <c r="F61" s="13" cm="1">
        <f t="array" ref="F61">(Aditional_slab_courier+1)*Applicable_weight_slab_Courier</f>
        <v>2.5</v>
      </c>
      <c r="G61" s="14" t="str">
        <f>_xlfn.XLOOKUP(_xlfn.XLOOKUP(B61,invoice[AWB Code],invoice[Customer Pincode]),pincode[Customer Pincode],pincode[Zone])</f>
        <v>B</v>
      </c>
      <c r="H61" s="12" t="str">
        <f>_xlfn.XLOOKUP(Calculation!B61,invoice[AWB Code],invoice[Zone])</f>
        <v>D</v>
      </c>
      <c r="I61" s="12" cm="1">
        <f t="array" ref="I61">(Forward_fix_charge_X+Aditional_slab_X*Forward_aditional_charge_X)+(IF(Shipment_Type="Forward and RTO charges",RTO_fixed_charge_X+Aditional_slab_X*RTO_aditional_charge_X,0))</f>
        <v>117.9</v>
      </c>
      <c r="J61" s="21" cm="1">
        <f t="array" ref="J61">(Forward_fix_charge_courier+Aditional_slab_courier*Forward_aditional_charge_Courier)+(IF(Shipment_Type="Forward and RTO charges",RTO_fixed_charge_courier+Aditional_slab_courier*RTO_aditional_charge_Courier,0))</f>
        <v>90.199999999999989</v>
      </c>
      <c r="K61" s="12">
        <f t="shared" si="0"/>
        <v>27.700000000000017</v>
      </c>
    </row>
    <row r="62" spans="1:11" x14ac:dyDescent="0.35">
      <c r="A62" s="12">
        <v>2001807241</v>
      </c>
      <c r="B62" s="12" t="str">
        <f>_xlfn.XLOOKUP(A62,invoice[Order ID],invoice[AWB Code])</f>
        <v>1091117324011</v>
      </c>
      <c r="C62" s="13">
        <f>SUMIF(order[Order ID],Calculation!A62,order[Weight(g)])/1000</f>
        <v>0.60699999999999998</v>
      </c>
      <c r="D62" s="13" cm="1">
        <f t="array" ref="D62">(Aditional_slab_X+1)*Applicable_weight_slab_X</f>
        <v>1</v>
      </c>
      <c r="E62" s="13" t="str">
        <f>_xlfn.XLOOKUP(B62,invoice[AWB Code],invoice[Charged Weight])</f>
        <v>0.79</v>
      </c>
      <c r="F62" s="13" cm="1">
        <f t="array" ref="F62">(Aditional_slab_courier+1)*Applicable_weight_slab_Courier</f>
        <v>1.25</v>
      </c>
      <c r="G62" s="14" t="str">
        <f>_xlfn.XLOOKUP(_xlfn.XLOOKUP(B62,invoice[AWB Code],invoice[Customer Pincode]),pincode[Customer Pincode],pincode[Zone])</f>
        <v>B</v>
      </c>
      <c r="H62" s="12" t="str">
        <f>_xlfn.XLOOKUP(Calculation!B62,invoice[AWB Code],invoice[Zone])</f>
        <v>D</v>
      </c>
      <c r="I62" s="12" cm="1">
        <f t="array" ref="I62">(Forward_fix_charge_X+Aditional_slab_X*Forward_aditional_charge_X)+(IF(Shipment_Type="Forward and RTO charges",RTO_fixed_charge_X+Aditional_slab_X*RTO_aditional_charge_X,0))</f>
        <v>61.3</v>
      </c>
      <c r="J62" s="21" cm="1">
        <f t="array" ref="J62">(Forward_fix_charge_courier+Aditional_slab_courier*Forward_aditional_charge_Courier)+(IF(Shipment_Type="Forward and RTO charges",RTO_fixed_charge_courier+Aditional_slab_courier*RTO_aditional_charge_Courier,0))</f>
        <v>45.4</v>
      </c>
      <c r="K62" s="12">
        <f t="shared" si="0"/>
        <v>15.899999999999999</v>
      </c>
    </row>
    <row r="63" spans="1:11" x14ac:dyDescent="0.35">
      <c r="A63" s="12">
        <v>2001807981</v>
      </c>
      <c r="B63" s="12" t="str">
        <f>_xlfn.XLOOKUP(A63,invoice[Order ID],invoice[AWB Code])</f>
        <v>1091117327570</v>
      </c>
      <c r="C63" s="13">
        <f>SUMIF(order[Order ID],Calculation!A63,order[Weight(g)])/1000</f>
        <v>0.5</v>
      </c>
      <c r="D63" s="13" cm="1">
        <f t="array" ref="D63">(Aditional_slab_X+1)*Applicable_weight_slab_X</f>
        <v>0.5</v>
      </c>
      <c r="E63" s="13">
        <f>_xlfn.XLOOKUP(B63,invoice[AWB Code],invoice[Charged Weight])</f>
        <v>0.5</v>
      </c>
      <c r="F63" s="13" cm="1">
        <f t="array" ref="F63">(Aditional_slab_courier+1)*Applicable_weight_slab_Courier</f>
        <v>1.25</v>
      </c>
      <c r="G63" s="14" t="str">
        <f>_xlfn.XLOOKUP(_xlfn.XLOOKUP(B63,invoice[AWB Code],invoice[Customer Pincode]),pincode[Customer Pincode],pincode[Zone])</f>
        <v>B</v>
      </c>
      <c r="H63" s="12" t="str">
        <f>_xlfn.XLOOKUP(Calculation!B63,invoice[AWB Code],invoice[Zone])</f>
        <v>D</v>
      </c>
      <c r="I63" s="12" cm="1">
        <f t="array" ref="I63">(Forward_fix_charge_X+Aditional_slab_X*Forward_aditional_charge_X)+(IF(Shipment_Type="Forward and RTO charges",RTO_fixed_charge_X+Aditional_slab_X*RTO_aditional_charge_X,0))</f>
        <v>33</v>
      </c>
      <c r="J63" s="21" cm="1">
        <f t="array" ref="J63">(Forward_fix_charge_courier+Aditional_slab_courier*Forward_aditional_charge_Courier)+(IF(Shipment_Type="Forward and RTO charges",RTO_fixed_charge_courier+Aditional_slab_courier*RTO_aditional_charge_Courier,0))</f>
        <v>45.4</v>
      </c>
      <c r="K63" s="12">
        <f t="shared" si="0"/>
        <v>-12.399999999999999</v>
      </c>
    </row>
    <row r="64" spans="1:11" x14ac:dyDescent="0.35">
      <c r="A64" s="12">
        <v>2001808286</v>
      </c>
      <c r="B64" s="12" t="str">
        <f>_xlfn.XLOOKUP(A64,invoice[Order ID],invoice[AWB Code])</f>
        <v>1091117435602</v>
      </c>
      <c r="C64" s="13">
        <f>SUMIF(order[Order ID],Calculation!A64,order[Weight(g)])/1000</f>
        <v>0.60099999999999998</v>
      </c>
      <c r="D64" s="13" cm="1">
        <f t="array" ref="D64">(Aditional_slab_X+1)*Applicable_weight_slab_X</f>
        <v>1</v>
      </c>
      <c r="E64" s="13" t="str">
        <f>_xlfn.XLOOKUP(B64,invoice[AWB Code],invoice[Charged Weight])</f>
        <v>0.77</v>
      </c>
      <c r="F64" s="13" cm="1">
        <f t="array" ref="F64">(Aditional_slab_courier+1)*Applicable_weight_slab_Courier</f>
        <v>1.25</v>
      </c>
      <c r="G64" s="14" t="str">
        <f>_xlfn.XLOOKUP(_xlfn.XLOOKUP(B64,invoice[AWB Code],invoice[Customer Pincode]),pincode[Customer Pincode],pincode[Zone])</f>
        <v>B</v>
      </c>
      <c r="H64" s="12" t="str">
        <f>_xlfn.XLOOKUP(Calculation!B64,invoice[AWB Code],invoice[Zone])</f>
        <v>D</v>
      </c>
      <c r="I64" s="12" cm="1">
        <f t="array" ref="I64">(Forward_fix_charge_X+Aditional_slab_X*Forward_aditional_charge_X)+(IF(Shipment_Type="Forward and RTO charges",RTO_fixed_charge_X+Aditional_slab_X*RTO_aditional_charge_X,0))</f>
        <v>61.3</v>
      </c>
      <c r="J64" s="21" cm="1">
        <f t="array" ref="J64">(Forward_fix_charge_courier+Aditional_slab_courier*Forward_aditional_charge_Courier)+(IF(Shipment_Type="Forward and RTO charges",RTO_fixed_charge_courier+Aditional_slab_courier*RTO_aditional_charge_Courier,0))</f>
        <v>45.4</v>
      </c>
      <c r="K64" s="12">
        <f t="shared" si="0"/>
        <v>15.899999999999999</v>
      </c>
    </row>
    <row r="65" spans="1:11" x14ac:dyDescent="0.35">
      <c r="A65" s="12">
        <v>2001808801</v>
      </c>
      <c r="B65" s="12" t="str">
        <f>_xlfn.XLOOKUP(A65,invoice[Order ID],invoice[AWB Code])</f>
        <v>1091117437680</v>
      </c>
      <c r="C65" s="13">
        <f>SUMIF(order[Order ID],Calculation!A65,order[Weight(g)])/1000</f>
        <v>0.73099999999999998</v>
      </c>
      <c r="D65" s="13" cm="1">
        <f t="array" ref="D65">(Aditional_slab_X+1)*Applicable_weight_slab_X</f>
        <v>1</v>
      </c>
      <c r="E65" s="13" t="str">
        <f>_xlfn.XLOOKUP(B65,invoice[AWB Code],invoice[Charged Weight])</f>
        <v>0.8</v>
      </c>
      <c r="F65" s="13" cm="1">
        <f t="array" ref="F65">(Aditional_slab_courier+1)*Applicable_weight_slab_Courier</f>
        <v>1.25</v>
      </c>
      <c r="G65" s="14" t="str">
        <f>_xlfn.XLOOKUP(_xlfn.XLOOKUP(B65,invoice[AWB Code],invoice[Customer Pincode]),pincode[Customer Pincode],pincode[Zone])</f>
        <v>B</v>
      </c>
      <c r="H65" s="12" t="str">
        <f>_xlfn.XLOOKUP(Calculation!B65,invoice[AWB Code],invoice[Zone])</f>
        <v>D</v>
      </c>
      <c r="I65" s="12" cm="1">
        <f t="array" ref="I65">(Forward_fix_charge_X+Aditional_slab_X*Forward_aditional_charge_X)+(IF(Shipment_Type="Forward and RTO charges",RTO_fixed_charge_X+Aditional_slab_X*RTO_aditional_charge_X,0))</f>
        <v>61.3</v>
      </c>
      <c r="J65" s="21" cm="1">
        <f t="array" ref="J65">(Forward_fix_charge_courier+Aditional_slab_courier*Forward_aditional_charge_Courier)+(IF(Shipment_Type="Forward and RTO charges",RTO_fixed_charge_courier+Aditional_slab_courier*RTO_aditional_charge_Courier,0))</f>
        <v>45.4</v>
      </c>
      <c r="K65" s="12">
        <f t="shared" si="0"/>
        <v>15.899999999999999</v>
      </c>
    </row>
    <row r="66" spans="1:11" x14ac:dyDescent="0.35">
      <c r="A66" s="12">
        <v>2001810104</v>
      </c>
      <c r="B66" s="12" t="str">
        <f>_xlfn.XLOOKUP(A66,invoice[Order ID],invoice[AWB Code])</f>
        <v>1091117804200</v>
      </c>
      <c r="C66" s="13">
        <f>SUMIF(order[Order ID],Calculation!A66,order[Weight(g)])/1000</f>
        <v>0.60099999999999998</v>
      </c>
      <c r="D66" s="13" cm="1">
        <f t="array" ref="D66">(Aditional_slab_X+1)*Applicable_weight_slab_X</f>
        <v>1</v>
      </c>
      <c r="E66" s="13" t="str">
        <f>_xlfn.XLOOKUP(B66,invoice[AWB Code],invoice[Charged Weight])</f>
        <v>0.76</v>
      </c>
      <c r="F66" s="13" cm="1">
        <f t="array" ref="F66">(Aditional_slab_courier+1)*Applicable_weight_slab_Courier</f>
        <v>1.25</v>
      </c>
      <c r="G66" s="14" t="str">
        <f>_xlfn.XLOOKUP(_xlfn.XLOOKUP(B66,invoice[AWB Code],invoice[Customer Pincode]),pincode[Customer Pincode],pincode[Zone])</f>
        <v>B</v>
      </c>
      <c r="H66" s="12" t="str">
        <f>_xlfn.XLOOKUP(Calculation!B66,invoice[AWB Code],invoice[Zone])</f>
        <v>D</v>
      </c>
      <c r="I66" s="12" cm="1">
        <f t="array" ref="I66">(Forward_fix_charge_X+Aditional_slab_X*Forward_aditional_charge_X)+(IF(Shipment_Type="Forward and RTO charges",RTO_fixed_charge_X+Aditional_slab_X*RTO_aditional_charge_X,0))</f>
        <v>61.3</v>
      </c>
      <c r="J66" s="21" cm="1">
        <f t="array" ref="J66">(Forward_fix_charge_courier+Aditional_slab_courier*Forward_aditional_charge_Courier)+(IF(Shipment_Type="Forward and RTO charges",RTO_fixed_charge_courier+Aditional_slab_courier*RTO_aditional_charge_Courier,0))</f>
        <v>45.4</v>
      </c>
      <c r="K66" s="12">
        <f t="shared" si="0"/>
        <v>15.899999999999999</v>
      </c>
    </row>
    <row r="67" spans="1:11" x14ac:dyDescent="0.35">
      <c r="A67" s="12">
        <v>2001811153</v>
      </c>
      <c r="B67" s="12" t="str">
        <f>_xlfn.XLOOKUP(A67,invoice[Order ID],invoice[AWB Code])</f>
        <v>1091117957533</v>
      </c>
      <c r="C67" s="13">
        <f>SUMIF(order[Order ID],Calculation!A67,order[Weight(g)])/1000</f>
        <v>0.60699999999999998</v>
      </c>
      <c r="D67" s="13" cm="1">
        <f t="array" ref="D67">(Aditional_slab_X+1)*Applicable_weight_slab_X</f>
        <v>1</v>
      </c>
      <c r="E67" s="13" t="str">
        <f>_xlfn.XLOOKUP(B67,invoice[AWB Code],invoice[Charged Weight])</f>
        <v>0.76</v>
      </c>
      <c r="F67" s="13" cm="1">
        <f t="array" ref="F67">(Aditional_slab_courier+1)*Applicable_weight_slab_Courier</f>
        <v>1.25</v>
      </c>
      <c r="G67" s="14" t="str">
        <f>_xlfn.XLOOKUP(_xlfn.XLOOKUP(B67,invoice[AWB Code],invoice[Customer Pincode]),pincode[Customer Pincode],pincode[Zone])</f>
        <v>B</v>
      </c>
      <c r="H67" s="12" t="str">
        <f>_xlfn.XLOOKUP(Calculation!B67,invoice[AWB Code],invoice[Zone])</f>
        <v>D</v>
      </c>
      <c r="I67" s="12" cm="1">
        <f t="array" ref="I67">(Forward_fix_charge_X+Aditional_slab_X*Forward_aditional_charge_X)+(IF(Shipment_Type="Forward and RTO charges",RTO_fixed_charge_X+Aditional_slab_X*RTO_aditional_charge_X,0))</f>
        <v>61.3</v>
      </c>
      <c r="J67" s="21" cm="1">
        <f t="array" ref="J67">(Forward_fix_charge_courier+Aditional_slab_courier*Forward_aditional_charge_Courier)+(IF(Shipment_Type="Forward and RTO charges",RTO_fixed_charge_courier+Aditional_slab_courier*RTO_aditional_charge_Courier,0))</f>
        <v>45.4</v>
      </c>
      <c r="K67" s="12">
        <f t="shared" ref="K67:K125" si="1">I67-J67</f>
        <v>15.899999999999999</v>
      </c>
    </row>
    <row r="68" spans="1:11" x14ac:dyDescent="0.35">
      <c r="A68" s="12">
        <v>2001811229</v>
      </c>
      <c r="B68" s="12" t="str">
        <f>_xlfn.XLOOKUP(A68,invoice[Order ID],invoice[AWB Code])</f>
        <v>1091117957942</v>
      </c>
      <c r="C68" s="13">
        <f>SUMIF(order[Order ID],Calculation!A68,order[Weight(g)])/1000</f>
        <v>0.505</v>
      </c>
      <c r="D68" s="13" cm="1">
        <f t="array" ref="D68">(Aditional_slab_X+1)*Applicable_weight_slab_X</f>
        <v>1</v>
      </c>
      <c r="E68" s="13" t="str">
        <f>_xlfn.XLOOKUP(B68,invoice[AWB Code],invoice[Charged Weight])</f>
        <v>0.6</v>
      </c>
      <c r="F68" s="13" cm="1">
        <f t="array" ref="F68">(Aditional_slab_courier+1)*Applicable_weight_slab_Courier</f>
        <v>1.25</v>
      </c>
      <c r="G68" s="14" t="str">
        <f>_xlfn.XLOOKUP(_xlfn.XLOOKUP(B68,invoice[AWB Code],invoice[Customer Pincode]),pincode[Customer Pincode],pincode[Zone])</f>
        <v>B</v>
      </c>
      <c r="H68" s="12" t="str">
        <f>_xlfn.XLOOKUP(Calculation!B68,invoice[AWB Code],invoice[Zone])</f>
        <v>D</v>
      </c>
      <c r="I68" s="12" cm="1">
        <f t="array" ref="I68">(Forward_fix_charge_X+Aditional_slab_X*Forward_aditional_charge_X)+(IF(Shipment_Type="Forward and RTO charges",RTO_fixed_charge_X+Aditional_slab_X*RTO_aditional_charge_X,0))</f>
        <v>61.3</v>
      </c>
      <c r="J68" s="21" cm="1">
        <f t="array" ref="J68">(Forward_fix_charge_courier+Aditional_slab_courier*Forward_aditional_charge_Courier)+(IF(Shipment_Type="Forward and RTO charges",RTO_fixed_charge_courier+Aditional_slab_courier*RTO_aditional_charge_Courier,0))</f>
        <v>45.4</v>
      </c>
      <c r="K68" s="12">
        <f t="shared" si="1"/>
        <v>15.899999999999999</v>
      </c>
    </row>
    <row r="69" spans="1:11" x14ac:dyDescent="0.35">
      <c r="A69" s="12">
        <v>2001811363</v>
      </c>
      <c r="B69" s="12" t="str">
        <f>_xlfn.XLOOKUP(A69,invoice[Order ID],invoice[AWB Code])</f>
        <v>1091117958395</v>
      </c>
      <c r="C69" s="13">
        <f>SUMIF(order[Order ID],Calculation!A69,order[Weight(g)])/1000</f>
        <v>0.50800000000000001</v>
      </c>
      <c r="D69" s="13" cm="1">
        <f t="array" ref="D69">(Aditional_slab_X+1)*Applicable_weight_slab_X</f>
        <v>1</v>
      </c>
      <c r="E69" s="13" t="str">
        <f>_xlfn.XLOOKUP(B69,invoice[AWB Code],invoice[Charged Weight])</f>
        <v>0.59</v>
      </c>
      <c r="F69" s="13" cm="1">
        <f t="array" ref="F69">(Aditional_slab_courier+1)*Applicable_weight_slab_Courier</f>
        <v>1.25</v>
      </c>
      <c r="G69" s="14" t="str">
        <f>_xlfn.XLOOKUP(_xlfn.XLOOKUP(B69,invoice[AWB Code],invoice[Customer Pincode]),pincode[Customer Pincode],pincode[Zone])</f>
        <v>B</v>
      </c>
      <c r="H69" s="12" t="str">
        <f>_xlfn.XLOOKUP(Calculation!B69,invoice[AWB Code],invoice[Zone])</f>
        <v>D</v>
      </c>
      <c r="I69" s="12" cm="1">
        <f t="array" ref="I69">(Forward_fix_charge_X+Aditional_slab_X*Forward_aditional_charge_X)+(IF(Shipment_Type="Forward and RTO charges",RTO_fixed_charge_X+Aditional_slab_X*RTO_aditional_charge_X,0))</f>
        <v>61.3</v>
      </c>
      <c r="J69" s="21" cm="1">
        <f t="array" ref="J69">(Forward_fix_charge_courier+Aditional_slab_courier*Forward_aditional_charge_Courier)+(IF(Shipment_Type="Forward and RTO charges",RTO_fixed_charge_courier+Aditional_slab_courier*RTO_aditional_charge_Courier,0))</f>
        <v>45.4</v>
      </c>
      <c r="K69" s="12">
        <f t="shared" si="1"/>
        <v>15.899999999999999</v>
      </c>
    </row>
    <row r="70" spans="1:11" x14ac:dyDescent="0.35">
      <c r="A70" s="12">
        <v>2001811466</v>
      </c>
      <c r="B70" s="12" t="str">
        <f>_xlfn.XLOOKUP(A70,invoice[Order ID],invoice[AWB Code])</f>
        <v>1091118001865</v>
      </c>
      <c r="C70" s="13">
        <f>SUMIF(order[Order ID],Calculation!A70,order[Weight(g)])/1000</f>
        <v>0.60699999999999998</v>
      </c>
      <c r="D70" s="13" cm="1">
        <f t="array" ref="D70">(Aditional_slab_X+1)*Applicable_weight_slab_X</f>
        <v>1</v>
      </c>
      <c r="E70" s="13" t="str">
        <f>_xlfn.XLOOKUP(B70,invoice[AWB Code],invoice[Charged Weight])</f>
        <v>0.8</v>
      </c>
      <c r="F70" s="13" cm="1">
        <f t="array" ref="F70">(Aditional_slab_courier+1)*Applicable_weight_slab_Courier</f>
        <v>1.25</v>
      </c>
      <c r="G70" s="14" t="str">
        <f>_xlfn.XLOOKUP(_xlfn.XLOOKUP(B70,invoice[AWB Code],invoice[Customer Pincode]),pincode[Customer Pincode],pincode[Zone])</f>
        <v>B</v>
      </c>
      <c r="H70" s="12" t="str">
        <f>_xlfn.XLOOKUP(Calculation!B70,invoice[AWB Code],invoice[Zone])</f>
        <v>D</v>
      </c>
      <c r="I70" s="12" cm="1">
        <f t="array" ref="I70">(Forward_fix_charge_X+Aditional_slab_X*Forward_aditional_charge_X)+(IF(Shipment_Type="Forward and RTO charges",RTO_fixed_charge_X+Aditional_slab_X*RTO_aditional_charge_X,0))</f>
        <v>61.3</v>
      </c>
      <c r="J70" s="21" cm="1">
        <f t="array" ref="J70">(Forward_fix_charge_courier+Aditional_slab_courier*Forward_aditional_charge_Courier)+(IF(Shipment_Type="Forward and RTO charges",RTO_fixed_charge_courier+Aditional_slab_courier*RTO_aditional_charge_Courier,0))</f>
        <v>45.4</v>
      </c>
      <c r="K70" s="12">
        <f t="shared" si="1"/>
        <v>15.899999999999999</v>
      </c>
    </row>
    <row r="71" spans="1:11" x14ac:dyDescent="0.35">
      <c r="A71" s="12">
        <v>2001811809</v>
      </c>
      <c r="B71" s="12" t="str">
        <f>_xlfn.XLOOKUP(A71,invoice[Order ID],invoice[AWB Code])</f>
        <v>1091118009786</v>
      </c>
      <c r="C71" s="13">
        <f>SUMIF(order[Order ID],Calculation!A71,order[Weight(g)])/1000</f>
        <v>0.5</v>
      </c>
      <c r="D71" s="13" cm="1">
        <f t="array" ref="D71">(Aditional_slab_X+1)*Applicable_weight_slab_X</f>
        <v>0.5</v>
      </c>
      <c r="E71" s="13" t="str">
        <f>_xlfn.XLOOKUP(B71,invoice[AWB Code],invoice[Charged Weight])</f>
        <v>0.5</v>
      </c>
      <c r="F71" s="13" cm="1">
        <f t="array" ref="F71">(Aditional_slab_courier+1)*Applicable_weight_slab_Courier</f>
        <v>1.25</v>
      </c>
      <c r="G71" s="14" t="str">
        <f>_xlfn.XLOOKUP(_xlfn.XLOOKUP(B71,invoice[AWB Code],invoice[Customer Pincode]),pincode[Customer Pincode],pincode[Zone])</f>
        <v>B</v>
      </c>
      <c r="H71" s="12" t="str">
        <f>_xlfn.XLOOKUP(Calculation!B71,invoice[AWB Code],invoice[Zone])</f>
        <v>D</v>
      </c>
      <c r="I71" s="12" cm="1">
        <f t="array" ref="I71">(Forward_fix_charge_X+Aditional_slab_X*Forward_aditional_charge_X)+(IF(Shipment_Type="Forward and RTO charges",RTO_fixed_charge_X+Aditional_slab_X*RTO_aditional_charge_X,0))</f>
        <v>53.5</v>
      </c>
      <c r="J71" s="21" cm="1">
        <f t="array" ref="J71">(Forward_fix_charge_courier+Aditional_slab_courier*Forward_aditional_charge_Courier)+(IF(Shipment_Type="Forward and RTO charges",RTO_fixed_charge_courier+Aditional_slab_courier*RTO_aditional_charge_Courier,0))</f>
        <v>86.699999999999989</v>
      </c>
      <c r="K71" s="12">
        <f t="shared" si="1"/>
        <v>-33.199999999999989</v>
      </c>
    </row>
    <row r="72" spans="1:11" x14ac:dyDescent="0.35">
      <c r="A72" s="12">
        <v>2001812854</v>
      </c>
      <c r="B72" s="12" t="str">
        <f>_xlfn.XLOOKUP(A72,invoice[Order ID],invoice[AWB Code])</f>
        <v>1091118548333</v>
      </c>
      <c r="C72" s="13">
        <f>SUMIF(order[Order ID],Calculation!A72,order[Weight(g)])/1000</f>
        <v>2.5720000000000001</v>
      </c>
      <c r="D72" s="13" cm="1">
        <f t="array" ref="D72">(Aditional_slab_X+1)*Applicable_weight_slab_X</f>
        <v>3</v>
      </c>
      <c r="E72" s="13" t="str">
        <f>_xlfn.XLOOKUP(B72,invoice[AWB Code],invoice[Charged Weight])</f>
        <v>2.94</v>
      </c>
      <c r="F72" s="13" cm="1">
        <f t="array" ref="F72">(Aditional_slab_courier+1)*Applicable_weight_slab_Courier</f>
        <v>3.75</v>
      </c>
      <c r="G72" s="14" t="str">
        <f>_xlfn.XLOOKUP(_xlfn.XLOOKUP(B72,invoice[AWB Code],invoice[Customer Pincode]),pincode[Customer Pincode],pincode[Zone])</f>
        <v>B</v>
      </c>
      <c r="H72" s="12" t="str">
        <f>_xlfn.XLOOKUP(Calculation!B72,invoice[AWB Code],invoice[Zone])</f>
        <v>D</v>
      </c>
      <c r="I72" s="12" cm="1">
        <f t="array" ref="I72">(Forward_fix_charge_X+Aditional_slab_X*Forward_aditional_charge_X)+(IF(Shipment_Type="Forward and RTO charges",RTO_fixed_charge_X+Aditional_slab_X*RTO_aditional_charge_X,0))</f>
        <v>174.5</v>
      </c>
      <c r="J72" s="21" cm="1">
        <f t="array" ref="J72">(Forward_fix_charge_courier+Aditional_slab_courier*Forward_aditional_charge_Courier)+(IF(Shipment_Type="Forward and RTO charges",RTO_fixed_charge_courier+Aditional_slab_courier*RTO_aditional_charge_Courier,0))</f>
        <v>135</v>
      </c>
      <c r="K72" s="12">
        <f t="shared" si="1"/>
        <v>39.5</v>
      </c>
    </row>
    <row r="73" spans="1:11" x14ac:dyDescent="0.35">
      <c r="A73" s="12">
        <v>2001813009</v>
      </c>
      <c r="B73" s="12" t="str">
        <f>_xlfn.XLOOKUP(A73,invoice[Order ID],invoice[AWB Code])</f>
        <v>1091118553701</v>
      </c>
      <c r="C73" s="13">
        <f>SUMIF(order[Order ID],Calculation!A73,order[Weight(g)])/1000</f>
        <v>0.72</v>
      </c>
      <c r="D73" s="13" cm="1">
        <f t="array" ref="D73">(Aditional_slab_X+1)*Applicable_weight_slab_X</f>
        <v>1</v>
      </c>
      <c r="E73" s="13">
        <f>_xlfn.XLOOKUP(B73,invoice[AWB Code],invoice[Charged Weight])</f>
        <v>1</v>
      </c>
      <c r="F73" s="13" cm="1">
        <f t="array" ref="F73">(Aditional_slab_courier+1)*Applicable_weight_slab_Courier</f>
        <v>1.25</v>
      </c>
      <c r="G73" s="14" t="str">
        <f>_xlfn.XLOOKUP(_xlfn.XLOOKUP(B73,invoice[AWB Code],invoice[Customer Pincode]),pincode[Customer Pincode],pincode[Zone])</f>
        <v>B</v>
      </c>
      <c r="H73" s="12" t="str">
        <f>_xlfn.XLOOKUP(Calculation!B73,invoice[AWB Code],invoice[Zone])</f>
        <v>D</v>
      </c>
      <c r="I73" s="12" cm="1">
        <f t="array" ref="I73">(Forward_fix_charge_X+Aditional_slab_X*Forward_aditional_charge_X)+(IF(Shipment_Type="Forward and RTO charges",RTO_fixed_charge_X+Aditional_slab_X*RTO_aditional_charge_X,0))</f>
        <v>61.3</v>
      </c>
      <c r="J73" s="21" cm="1">
        <f t="array" ref="J73">(Forward_fix_charge_courier+Aditional_slab_courier*Forward_aditional_charge_Courier)+(IF(Shipment_Type="Forward and RTO charges",RTO_fixed_charge_courier+Aditional_slab_courier*RTO_aditional_charge_Courier,0))</f>
        <v>45.4</v>
      </c>
      <c r="K73" s="12">
        <f t="shared" si="1"/>
        <v>15.899999999999999</v>
      </c>
    </row>
    <row r="74" spans="1:11" x14ac:dyDescent="0.35">
      <c r="A74" s="12">
        <v>2001812650</v>
      </c>
      <c r="B74" s="12" t="str">
        <f>_xlfn.XLOOKUP(A74,invoice[Order ID],invoice[AWB Code])</f>
        <v>1091118591534</v>
      </c>
      <c r="C74" s="13">
        <f>SUMIF(order[Order ID],Calculation!A74,order[Weight(g)])/1000</f>
        <v>0.56299999999999994</v>
      </c>
      <c r="D74" s="13" cm="1">
        <f t="array" ref="D74">(Aditional_slab_X+1)*Applicable_weight_slab_X</f>
        <v>1</v>
      </c>
      <c r="E74" s="13" t="str">
        <f>_xlfn.XLOOKUP(B74,invoice[AWB Code],invoice[Charged Weight])</f>
        <v>0.61</v>
      </c>
      <c r="F74" s="13" cm="1">
        <f t="array" ref="F74">(Aditional_slab_courier+1)*Applicable_weight_slab_Courier</f>
        <v>1.25</v>
      </c>
      <c r="G74" s="14" t="str">
        <f>_xlfn.XLOOKUP(_xlfn.XLOOKUP(B74,invoice[AWB Code],invoice[Customer Pincode]),pincode[Customer Pincode],pincode[Zone])</f>
        <v>B</v>
      </c>
      <c r="H74" s="12" t="str">
        <f>_xlfn.XLOOKUP(Calculation!B74,invoice[AWB Code],invoice[Zone])</f>
        <v>D</v>
      </c>
      <c r="I74" s="12" cm="1">
        <f t="array" ref="I74">(Forward_fix_charge_X+Aditional_slab_X*Forward_aditional_charge_X)+(IF(Shipment_Type="Forward and RTO charges",RTO_fixed_charge_X+Aditional_slab_X*RTO_aditional_charge_X,0))</f>
        <v>61.3</v>
      </c>
      <c r="J74" s="21" cm="1">
        <f t="array" ref="J74">(Forward_fix_charge_courier+Aditional_slab_courier*Forward_aditional_charge_Courier)+(IF(Shipment_Type="Forward and RTO charges",RTO_fixed_charge_courier+Aditional_slab_courier*RTO_aditional_charge_Courier,0))</f>
        <v>45.4</v>
      </c>
      <c r="K74" s="12">
        <f t="shared" si="1"/>
        <v>15.899999999999999</v>
      </c>
    </row>
    <row r="75" spans="1:11" x14ac:dyDescent="0.35">
      <c r="A75" s="12">
        <v>2001814580</v>
      </c>
      <c r="B75" s="12" t="str">
        <f>_xlfn.XLOOKUP(A75,invoice[Order ID],invoice[AWB Code])</f>
        <v>1091118925110</v>
      </c>
      <c r="C75" s="13">
        <f>SUMIF(order[Order ID],Calculation!A75,order[Weight(g)])/1000</f>
        <v>0.127</v>
      </c>
      <c r="D75" s="13" cm="1">
        <f t="array" ref="D75">(Aditional_slab_X+1)*Applicable_weight_slab_X</f>
        <v>0.5</v>
      </c>
      <c r="E75" s="13" t="str">
        <f>_xlfn.XLOOKUP(B75,invoice[AWB Code],invoice[Charged Weight])</f>
        <v>0.15</v>
      </c>
      <c r="F75" s="13" cm="1">
        <f t="array" ref="F75">(Aditional_slab_courier+1)*Applicable_weight_slab_Courier</f>
        <v>1.25</v>
      </c>
      <c r="G75" s="14" t="str">
        <f>_xlfn.XLOOKUP(_xlfn.XLOOKUP(B75,invoice[AWB Code],invoice[Customer Pincode]),pincode[Customer Pincode],pincode[Zone])</f>
        <v>B</v>
      </c>
      <c r="H75" s="12" t="str">
        <f>_xlfn.XLOOKUP(Calculation!B75,invoice[AWB Code],invoice[Zone])</f>
        <v>D</v>
      </c>
      <c r="I75" s="12" cm="1">
        <f t="array" ref="I75">(Forward_fix_charge_X+Aditional_slab_X*Forward_aditional_charge_X)+(IF(Shipment_Type="Forward and RTO charges",RTO_fixed_charge_X+Aditional_slab_X*RTO_aditional_charge_X,0))</f>
        <v>53.5</v>
      </c>
      <c r="J75" s="21" cm="1">
        <f t="array" ref="J75">(Forward_fix_charge_courier+Aditional_slab_courier*Forward_aditional_charge_Courier)+(IF(Shipment_Type="Forward and RTO charges",RTO_fixed_charge_courier+Aditional_slab_courier*RTO_aditional_charge_Courier,0))</f>
        <v>86.699999999999989</v>
      </c>
      <c r="K75" s="12">
        <f t="shared" si="1"/>
        <v>-33.199999999999989</v>
      </c>
    </row>
    <row r="76" spans="1:11" x14ac:dyDescent="0.35">
      <c r="A76" s="12">
        <v>2001815688</v>
      </c>
      <c r="B76" s="12" t="str">
        <f>_xlfn.XLOOKUP(A76,invoice[Order ID],invoice[AWB Code])</f>
        <v>1091119169701</v>
      </c>
      <c r="C76" s="13">
        <f>SUMIF(order[Order ID],Calculation!A76,order[Weight(g)])/1000</f>
        <v>0.22</v>
      </c>
      <c r="D76" s="13" cm="1">
        <f t="array" ref="D76">(Aditional_slab_X+1)*Applicable_weight_slab_X</f>
        <v>0.5</v>
      </c>
      <c r="E76" s="13" t="str">
        <f>_xlfn.XLOOKUP(B76,invoice[AWB Code],invoice[Charged Weight])</f>
        <v>0.2</v>
      </c>
      <c r="F76" s="13" cm="1">
        <f t="array" ref="F76">(Aditional_slab_courier+1)*Applicable_weight_slab_Courier</f>
        <v>1.25</v>
      </c>
      <c r="G76" s="14" t="str">
        <f>_xlfn.XLOOKUP(_xlfn.XLOOKUP(B76,invoice[AWB Code],invoice[Customer Pincode]),pincode[Customer Pincode],pincode[Zone])</f>
        <v>B</v>
      </c>
      <c r="H76" s="12" t="str">
        <f>_xlfn.XLOOKUP(Calculation!B76,invoice[AWB Code],invoice[Zone])</f>
        <v>D</v>
      </c>
      <c r="I76" s="12" cm="1">
        <f t="array" ref="I76">(Forward_fix_charge_X+Aditional_slab_X*Forward_aditional_charge_X)+(IF(Shipment_Type="Forward and RTO charges",RTO_fixed_charge_X+Aditional_slab_X*RTO_aditional_charge_X,0))</f>
        <v>33</v>
      </c>
      <c r="J76" s="21" cm="1">
        <f t="array" ref="J76">(Forward_fix_charge_courier+Aditional_slab_courier*Forward_aditional_charge_Courier)+(IF(Shipment_Type="Forward and RTO charges",RTO_fixed_charge_courier+Aditional_slab_courier*RTO_aditional_charge_Courier,0))</f>
        <v>45.4</v>
      </c>
      <c r="K76" s="12">
        <f t="shared" si="1"/>
        <v>-12.399999999999999</v>
      </c>
    </row>
    <row r="77" spans="1:11" x14ac:dyDescent="0.35">
      <c r="A77" s="12">
        <v>2001816131</v>
      </c>
      <c r="B77" s="12" t="str">
        <f>_xlfn.XLOOKUP(A77,invoice[Order ID],invoice[AWB Code])</f>
        <v>1091119367193</v>
      </c>
      <c r="C77" s="13">
        <f>SUMIF(order[Order ID],Calculation!A77,order[Weight(g)])/1000</f>
        <v>0.55400000000000005</v>
      </c>
      <c r="D77" s="13" cm="1">
        <f t="array" ref="D77">(Aditional_slab_X+1)*Applicable_weight_slab_X</f>
        <v>1</v>
      </c>
      <c r="E77" s="13" t="str">
        <f>_xlfn.XLOOKUP(B77,invoice[AWB Code],invoice[Charged Weight])</f>
        <v>0.7</v>
      </c>
      <c r="F77" s="13" cm="1">
        <f t="array" ref="F77">(Aditional_slab_courier+1)*Applicable_weight_slab_Courier</f>
        <v>1.25</v>
      </c>
      <c r="G77" s="14" t="str">
        <f>_xlfn.XLOOKUP(_xlfn.XLOOKUP(B77,invoice[AWB Code],invoice[Customer Pincode]),pincode[Customer Pincode],pincode[Zone])</f>
        <v>B</v>
      </c>
      <c r="H77" s="12" t="str">
        <f>_xlfn.XLOOKUP(Calculation!B77,invoice[AWB Code],invoice[Zone])</f>
        <v>D</v>
      </c>
      <c r="I77" s="12" cm="1">
        <f t="array" ref="I77">(Forward_fix_charge_X+Aditional_slab_X*Forward_aditional_charge_X)+(IF(Shipment_Type="Forward and RTO charges",RTO_fixed_charge_X+Aditional_slab_X*RTO_aditional_charge_X,0))</f>
        <v>61.3</v>
      </c>
      <c r="J77" s="21" cm="1">
        <f t="array" ref="J77">(Forward_fix_charge_courier+Aditional_slab_courier*Forward_aditional_charge_Courier)+(IF(Shipment_Type="Forward and RTO charges",RTO_fixed_charge_courier+Aditional_slab_courier*RTO_aditional_charge_Courier,0))</f>
        <v>45.4</v>
      </c>
      <c r="K77" s="12">
        <f t="shared" si="1"/>
        <v>15.899999999999999</v>
      </c>
    </row>
    <row r="78" spans="1:11" x14ac:dyDescent="0.35">
      <c r="A78" s="12">
        <v>2001816996</v>
      </c>
      <c r="B78" s="12" t="str">
        <f>_xlfn.XLOOKUP(A78,invoice[Order ID],invoice[AWB Code])</f>
        <v>1091119429202</v>
      </c>
      <c r="C78" s="13">
        <f>SUMIF(order[Order ID],Calculation!A78,order[Weight(g)])/1000</f>
        <v>0.5</v>
      </c>
      <c r="D78" s="13" cm="1">
        <f t="array" ref="D78">(Aditional_slab_X+1)*Applicable_weight_slab_X</f>
        <v>0.5</v>
      </c>
      <c r="E78" s="13" t="str">
        <f>_xlfn.XLOOKUP(B78,invoice[AWB Code],invoice[Charged Weight])</f>
        <v>0.5</v>
      </c>
      <c r="F78" s="13" cm="1">
        <f t="array" ref="F78">(Aditional_slab_courier+1)*Applicable_weight_slab_Courier</f>
        <v>1.25</v>
      </c>
      <c r="G78" s="14" t="str">
        <f>_xlfn.XLOOKUP(_xlfn.XLOOKUP(B78,invoice[AWB Code],invoice[Customer Pincode]),pincode[Customer Pincode],pincode[Zone])</f>
        <v>B</v>
      </c>
      <c r="H78" s="12" t="str">
        <f>_xlfn.XLOOKUP(Calculation!B78,invoice[AWB Code],invoice[Zone])</f>
        <v>D</v>
      </c>
      <c r="I78" s="12" cm="1">
        <f t="array" ref="I78">(Forward_fix_charge_X+Aditional_slab_X*Forward_aditional_charge_X)+(IF(Shipment_Type="Forward and RTO charges",RTO_fixed_charge_X+Aditional_slab_X*RTO_aditional_charge_X,0))</f>
        <v>33</v>
      </c>
      <c r="J78" s="21" cm="1">
        <f t="array" ref="J78">(Forward_fix_charge_courier+Aditional_slab_courier*Forward_aditional_charge_Courier)+(IF(Shipment_Type="Forward and RTO charges",RTO_fixed_charge_courier+Aditional_slab_courier*RTO_aditional_charge_Courier,0))</f>
        <v>45.4</v>
      </c>
      <c r="K78" s="12">
        <f t="shared" si="1"/>
        <v>-12.399999999999999</v>
      </c>
    </row>
    <row r="79" spans="1:11" x14ac:dyDescent="0.35">
      <c r="A79" s="12">
        <v>2001821185</v>
      </c>
      <c r="B79" s="12" t="str">
        <f>_xlfn.XLOOKUP(A79,invoice[Order ID],invoice[AWB Code])</f>
        <v>1091120959225</v>
      </c>
      <c r="C79" s="13">
        <f>SUMIF(order[Order ID],Calculation!A79,order[Weight(g)])/1000</f>
        <v>2.0979999999999999</v>
      </c>
      <c r="D79" s="13" cm="1">
        <f t="array" ref="D79">(Aditional_slab_X+1)*Applicable_weight_slab_X</f>
        <v>2.5</v>
      </c>
      <c r="E79" s="13" t="str">
        <f>_xlfn.XLOOKUP(B79,invoice[AWB Code],invoice[Charged Weight])</f>
        <v>2.1</v>
      </c>
      <c r="F79" s="13" cm="1">
        <f t="array" ref="F79">(Aditional_slab_courier+1)*Applicable_weight_slab_Courier</f>
        <v>2.5</v>
      </c>
      <c r="G79" s="14" t="str">
        <f>_xlfn.XLOOKUP(_xlfn.XLOOKUP(B79,invoice[AWB Code],invoice[Customer Pincode]),pincode[Customer Pincode],pincode[Zone])</f>
        <v>B</v>
      </c>
      <c r="H79" s="12" t="str">
        <f>_xlfn.XLOOKUP(Calculation!B79,invoice[AWB Code],invoice[Zone])</f>
        <v>D</v>
      </c>
      <c r="I79" s="12" cm="1">
        <f t="array" ref="I79">(Forward_fix_charge_X+Aditional_slab_X*Forward_aditional_charge_X)+(IF(Shipment_Type="Forward and RTO charges",RTO_fixed_charge_X+Aditional_slab_X*RTO_aditional_charge_X,0))</f>
        <v>146.19999999999999</v>
      </c>
      <c r="J79" s="21" cm="1">
        <f t="array" ref="J79">(Forward_fix_charge_courier+Aditional_slab_courier*Forward_aditional_charge_Courier)+(IF(Shipment_Type="Forward and RTO charges",RTO_fixed_charge_courier+Aditional_slab_courier*RTO_aditional_charge_Courier,0))</f>
        <v>90.199999999999989</v>
      </c>
      <c r="K79" s="12">
        <f t="shared" si="1"/>
        <v>56</v>
      </c>
    </row>
    <row r="80" spans="1:11" x14ac:dyDescent="0.35">
      <c r="A80" s="12">
        <v>2001821284</v>
      </c>
      <c r="B80" s="12" t="str">
        <f>_xlfn.XLOOKUP(A80,invoice[Order ID],invoice[AWB Code])</f>
        <v>1091120962515</v>
      </c>
      <c r="C80" s="13">
        <f>SUMIF(order[Order ID],Calculation!A80,order[Weight(g)])/1000</f>
        <v>0.17699999999999999</v>
      </c>
      <c r="D80" s="13" cm="1">
        <f t="array" ref="D80">(Aditional_slab_X+1)*Applicable_weight_slab_X</f>
        <v>0.5</v>
      </c>
      <c r="E80" s="13" t="str">
        <f>_xlfn.XLOOKUP(B80,invoice[AWB Code],invoice[Charged Weight])</f>
        <v>0.2</v>
      </c>
      <c r="F80" s="13" cm="1">
        <f t="array" ref="F80">(Aditional_slab_courier+1)*Applicable_weight_slab_Courier</f>
        <v>1.25</v>
      </c>
      <c r="G80" s="14" t="str">
        <f>_xlfn.XLOOKUP(_xlfn.XLOOKUP(B80,invoice[AWB Code],invoice[Customer Pincode]),pincode[Customer Pincode],pincode[Zone])</f>
        <v>B</v>
      </c>
      <c r="H80" s="12" t="str">
        <f>_xlfn.XLOOKUP(Calculation!B80,invoice[AWB Code],invoice[Zone])</f>
        <v>D</v>
      </c>
      <c r="I80" s="12" cm="1">
        <f t="array" ref="I80">(Forward_fix_charge_X+Aditional_slab_X*Forward_aditional_charge_X)+(IF(Shipment_Type="Forward and RTO charges",RTO_fixed_charge_X+Aditional_slab_X*RTO_aditional_charge_X,0))</f>
        <v>33</v>
      </c>
      <c r="J80" s="21" cm="1">
        <f t="array" ref="J80">(Forward_fix_charge_courier+Aditional_slab_courier*Forward_aditional_charge_Courier)+(IF(Shipment_Type="Forward and RTO charges",RTO_fixed_charge_courier+Aditional_slab_courier*RTO_aditional_charge_Courier,0))</f>
        <v>45.4</v>
      </c>
      <c r="K80" s="12">
        <f t="shared" si="1"/>
        <v>-12.399999999999999</v>
      </c>
    </row>
    <row r="81" spans="1:11" x14ac:dyDescent="0.35">
      <c r="A81" s="12">
        <v>2001821679</v>
      </c>
      <c r="B81" s="12" t="str">
        <f>_xlfn.XLOOKUP(A81,invoice[Order ID],invoice[AWB Code])</f>
        <v>1091121031745</v>
      </c>
      <c r="C81" s="13">
        <f>SUMIF(order[Order ID],Calculation!A81,order[Weight(g)])/1000</f>
        <v>0.16500000000000001</v>
      </c>
      <c r="D81" s="13" cm="1">
        <f t="array" ref="D81">(Aditional_slab_X+1)*Applicable_weight_slab_X</f>
        <v>0.5</v>
      </c>
      <c r="E81" s="13" t="str">
        <f>_xlfn.XLOOKUP(B81,invoice[AWB Code],invoice[Charged Weight])</f>
        <v>0.2</v>
      </c>
      <c r="F81" s="13" cm="1">
        <f t="array" ref="F81">(Aditional_slab_courier+1)*Applicable_weight_slab_Courier</f>
        <v>1.25</v>
      </c>
      <c r="G81" s="14" t="str">
        <f>_xlfn.XLOOKUP(_xlfn.XLOOKUP(B81,invoice[AWB Code],invoice[Customer Pincode]),pincode[Customer Pincode],pincode[Zone])</f>
        <v>B</v>
      </c>
      <c r="H81" s="12" t="str">
        <f>_xlfn.XLOOKUP(Calculation!B81,invoice[AWB Code],invoice[Zone])</f>
        <v>D</v>
      </c>
      <c r="I81" s="12" cm="1">
        <f t="array" ref="I81">(Forward_fix_charge_X+Aditional_slab_X*Forward_aditional_charge_X)+(IF(Shipment_Type="Forward and RTO charges",RTO_fixed_charge_X+Aditional_slab_X*RTO_aditional_charge_X,0))</f>
        <v>33</v>
      </c>
      <c r="J81" s="21" cm="1">
        <f t="array" ref="J81">(Forward_fix_charge_courier+Aditional_slab_courier*Forward_aditional_charge_Courier)+(IF(Shipment_Type="Forward and RTO charges",RTO_fixed_charge_courier+Aditional_slab_courier*RTO_aditional_charge_Courier,0))</f>
        <v>45.4</v>
      </c>
      <c r="K81" s="12">
        <f t="shared" si="1"/>
        <v>-12.399999999999999</v>
      </c>
    </row>
    <row r="82" spans="1:11" x14ac:dyDescent="0.35">
      <c r="A82" s="12">
        <v>2001821742</v>
      </c>
      <c r="B82" s="12" t="str">
        <f>_xlfn.XLOOKUP(A82,invoice[Order ID],invoice[AWB Code])</f>
        <v>1091121034114</v>
      </c>
      <c r="C82" s="13">
        <f>SUMIF(order[Order ID],Calculation!A82,order[Weight(g)])/1000</f>
        <v>0.24</v>
      </c>
      <c r="D82" s="13" cm="1">
        <f t="array" ref="D82">(Aditional_slab_X+1)*Applicable_weight_slab_X</f>
        <v>0.5</v>
      </c>
      <c r="E82" s="13" t="str">
        <f>_xlfn.XLOOKUP(B82,invoice[AWB Code],invoice[Charged Weight])</f>
        <v>0.15</v>
      </c>
      <c r="F82" s="13" cm="1">
        <f t="array" ref="F82">(Aditional_slab_courier+1)*Applicable_weight_slab_Courier</f>
        <v>1.25</v>
      </c>
      <c r="G82" s="14" t="str">
        <f>_xlfn.XLOOKUP(_xlfn.XLOOKUP(B82,invoice[AWB Code],invoice[Customer Pincode]),pincode[Customer Pincode],pincode[Zone])</f>
        <v>B</v>
      </c>
      <c r="H82" s="12" t="str">
        <f>_xlfn.XLOOKUP(Calculation!B82,invoice[AWB Code],invoice[Zone])</f>
        <v>D</v>
      </c>
      <c r="I82" s="12" cm="1">
        <f t="array" ref="I82">(Forward_fix_charge_X+Aditional_slab_X*Forward_aditional_charge_X)+(IF(Shipment_Type="Forward and RTO charges",RTO_fixed_charge_X+Aditional_slab_X*RTO_aditional_charge_X,0))</f>
        <v>33</v>
      </c>
      <c r="J82" s="21" cm="1">
        <f t="array" ref="J82">(Forward_fix_charge_courier+Aditional_slab_courier*Forward_aditional_charge_Courier)+(IF(Shipment_Type="Forward and RTO charges",RTO_fixed_charge_courier+Aditional_slab_courier*RTO_aditional_charge_Courier,0))</f>
        <v>45.4</v>
      </c>
      <c r="K82" s="12">
        <f t="shared" si="1"/>
        <v>-12.399999999999999</v>
      </c>
    </row>
    <row r="83" spans="1:11" x14ac:dyDescent="0.35">
      <c r="A83" s="12">
        <v>2001821750</v>
      </c>
      <c r="B83" s="12" t="str">
        <f>_xlfn.XLOOKUP(A83,invoice[Order ID],invoice[AWB Code])</f>
        <v>1091121034350</v>
      </c>
      <c r="C83" s="13">
        <f>SUMIF(order[Order ID],Calculation!A83,order[Weight(g)])/1000</f>
        <v>0.755</v>
      </c>
      <c r="D83" s="13" cm="1">
        <f t="array" ref="D83">(Aditional_slab_X+1)*Applicable_weight_slab_X</f>
        <v>1</v>
      </c>
      <c r="E83" s="13" t="str">
        <f>_xlfn.XLOOKUP(B83,invoice[AWB Code],invoice[Charged Weight])</f>
        <v>0.8</v>
      </c>
      <c r="F83" s="13" cm="1">
        <f t="array" ref="F83">(Aditional_slab_courier+1)*Applicable_weight_slab_Courier</f>
        <v>1.25</v>
      </c>
      <c r="G83" s="14" t="str">
        <f>_xlfn.XLOOKUP(_xlfn.XLOOKUP(B83,invoice[AWB Code],invoice[Customer Pincode]),pincode[Customer Pincode],pincode[Zone])</f>
        <v>B</v>
      </c>
      <c r="H83" s="12" t="str">
        <f>_xlfn.XLOOKUP(Calculation!B83,invoice[AWB Code],invoice[Zone])</f>
        <v>D</v>
      </c>
      <c r="I83" s="12" cm="1">
        <f t="array" ref="I83">(Forward_fix_charge_X+Aditional_slab_X*Forward_aditional_charge_X)+(IF(Shipment_Type="Forward and RTO charges",RTO_fixed_charge_X+Aditional_slab_X*RTO_aditional_charge_X,0))</f>
        <v>61.3</v>
      </c>
      <c r="J83" s="21" cm="1">
        <f t="array" ref="J83">(Forward_fix_charge_courier+Aditional_slab_courier*Forward_aditional_charge_Courier)+(IF(Shipment_Type="Forward and RTO charges",RTO_fixed_charge_courier+Aditional_slab_courier*RTO_aditional_charge_Courier,0))</f>
        <v>45.4</v>
      </c>
      <c r="K83" s="12">
        <f t="shared" si="1"/>
        <v>15.899999999999999</v>
      </c>
    </row>
    <row r="84" spans="1:11" x14ac:dyDescent="0.35">
      <c r="A84" s="12">
        <v>2001821766</v>
      </c>
      <c r="B84" s="12" t="str">
        <f>_xlfn.XLOOKUP(A84,invoice[Order ID],invoice[AWB Code])</f>
        <v>1091121034641</v>
      </c>
      <c r="C84" s="13">
        <f>SUMIF(order[Order ID],Calculation!A84,order[Weight(g)])/1000</f>
        <v>0.24</v>
      </c>
      <c r="D84" s="13" cm="1">
        <f t="array" ref="D84">(Aditional_slab_X+1)*Applicable_weight_slab_X</f>
        <v>0.5</v>
      </c>
      <c r="E84" s="13" t="str">
        <f>_xlfn.XLOOKUP(B84,invoice[AWB Code],invoice[Charged Weight])</f>
        <v>0.2</v>
      </c>
      <c r="F84" s="13" cm="1">
        <f t="array" ref="F84">(Aditional_slab_courier+1)*Applicable_weight_slab_Courier</f>
        <v>1.25</v>
      </c>
      <c r="G84" s="14" t="str">
        <f>_xlfn.XLOOKUP(_xlfn.XLOOKUP(B84,invoice[AWB Code],invoice[Customer Pincode]),pincode[Customer Pincode],pincode[Zone])</f>
        <v>B</v>
      </c>
      <c r="H84" s="12" t="str">
        <f>_xlfn.XLOOKUP(Calculation!B84,invoice[AWB Code],invoice[Zone])</f>
        <v>D</v>
      </c>
      <c r="I84" s="12" cm="1">
        <f t="array" ref="I84">(Forward_fix_charge_X+Aditional_slab_X*Forward_aditional_charge_X)+(IF(Shipment_Type="Forward and RTO charges",RTO_fixed_charge_X+Aditional_slab_X*RTO_aditional_charge_X,0))</f>
        <v>33</v>
      </c>
      <c r="J84" s="21" cm="1">
        <f t="array" ref="J84">(Forward_fix_charge_courier+Aditional_slab_courier*Forward_aditional_charge_Courier)+(IF(Shipment_Type="Forward and RTO charges",RTO_fixed_charge_courier+Aditional_slab_courier*RTO_aditional_charge_Courier,0))</f>
        <v>45.4</v>
      </c>
      <c r="K84" s="12">
        <f t="shared" si="1"/>
        <v>-12.399999999999999</v>
      </c>
    </row>
    <row r="85" spans="1:11" x14ac:dyDescent="0.35">
      <c r="A85" s="12">
        <v>2001821995</v>
      </c>
      <c r="B85" s="12" t="str">
        <f>_xlfn.XLOOKUP(A85,invoice[Order ID],invoice[AWB Code])</f>
        <v>1091121183730</v>
      </c>
      <c r="C85" s="13">
        <f>SUMIF(order[Order ID],Calculation!A85,order[Weight(g)])/1000</f>
        <v>0.47699999999999998</v>
      </c>
      <c r="D85" s="13" cm="1">
        <f t="array" ref="D85">(Aditional_slab_X+1)*Applicable_weight_slab_X</f>
        <v>0.5</v>
      </c>
      <c r="E85" s="13" t="str">
        <f>_xlfn.XLOOKUP(B85,invoice[AWB Code],invoice[Charged Weight])</f>
        <v>0.5</v>
      </c>
      <c r="F85" s="13" cm="1">
        <f t="array" ref="F85">(Aditional_slab_courier+1)*Applicable_weight_slab_Courier</f>
        <v>1.25</v>
      </c>
      <c r="G85" s="14" t="str">
        <f>_xlfn.XLOOKUP(_xlfn.XLOOKUP(B85,invoice[AWB Code],invoice[Customer Pincode]),pincode[Customer Pincode],pincode[Zone])</f>
        <v>B</v>
      </c>
      <c r="H85" s="12" t="str">
        <f>_xlfn.XLOOKUP(Calculation!B85,invoice[AWB Code],invoice[Zone])</f>
        <v>D</v>
      </c>
      <c r="I85" s="12" cm="1">
        <f t="array" ref="I85">(Forward_fix_charge_X+Aditional_slab_X*Forward_aditional_charge_X)+(IF(Shipment_Type="Forward and RTO charges",RTO_fixed_charge_X+Aditional_slab_X*RTO_aditional_charge_X,0))</f>
        <v>33</v>
      </c>
      <c r="J85" s="21" cm="1">
        <f t="array" ref="J85">(Forward_fix_charge_courier+Aditional_slab_courier*Forward_aditional_charge_Courier)+(IF(Shipment_Type="Forward and RTO charges",RTO_fixed_charge_courier+Aditional_slab_courier*RTO_aditional_charge_Courier,0))</f>
        <v>45.4</v>
      </c>
      <c r="K85" s="12">
        <f t="shared" si="1"/>
        <v>-12.399999999999999</v>
      </c>
    </row>
    <row r="86" spans="1:11" x14ac:dyDescent="0.35">
      <c r="A86" s="12">
        <v>2001821502</v>
      </c>
      <c r="B86" s="12" t="str">
        <f>_xlfn.XLOOKUP(A86,invoice[Order ID],invoice[AWB Code])</f>
        <v>1091121185863</v>
      </c>
      <c r="C86" s="13">
        <f>SUMIF(order[Order ID],Calculation!A86,order[Weight(g)])/1000</f>
        <v>0.55800000000000005</v>
      </c>
      <c r="D86" s="13" cm="1">
        <f t="array" ref="D86">(Aditional_slab_X+1)*Applicable_weight_slab_X</f>
        <v>1</v>
      </c>
      <c r="E86" s="13" t="str">
        <f>_xlfn.XLOOKUP(B86,invoice[AWB Code],invoice[Charged Weight])</f>
        <v>0.6</v>
      </c>
      <c r="F86" s="13" cm="1">
        <f t="array" ref="F86">(Aditional_slab_courier+1)*Applicable_weight_slab_Courier</f>
        <v>1.25</v>
      </c>
      <c r="G86" s="14" t="str">
        <f>_xlfn.XLOOKUP(_xlfn.XLOOKUP(B86,invoice[AWB Code],invoice[Customer Pincode]),pincode[Customer Pincode],pincode[Zone])</f>
        <v>B</v>
      </c>
      <c r="H86" s="12" t="str">
        <f>_xlfn.XLOOKUP(Calculation!B86,invoice[AWB Code],invoice[Zone])</f>
        <v>D</v>
      </c>
      <c r="I86" s="12" cm="1">
        <f t="array" ref="I86">(Forward_fix_charge_X+Aditional_slab_X*Forward_aditional_charge_X)+(IF(Shipment_Type="Forward and RTO charges",RTO_fixed_charge_X+Aditional_slab_X*RTO_aditional_charge_X,0))</f>
        <v>61.3</v>
      </c>
      <c r="J86" s="21" cm="1">
        <f t="array" ref="J86">(Forward_fix_charge_courier+Aditional_slab_courier*Forward_aditional_charge_Courier)+(IF(Shipment_Type="Forward and RTO charges",RTO_fixed_charge_courier+Aditional_slab_courier*RTO_aditional_charge_Courier,0))</f>
        <v>45.4</v>
      </c>
      <c r="K86" s="12">
        <f t="shared" si="1"/>
        <v>15.899999999999999</v>
      </c>
    </row>
    <row r="87" spans="1:11" x14ac:dyDescent="0.35">
      <c r="A87" s="12">
        <v>2001822466</v>
      </c>
      <c r="B87" s="12" t="str">
        <f>_xlfn.XLOOKUP(A87,invoice[Order ID],invoice[AWB Code])</f>
        <v>1091121305541</v>
      </c>
      <c r="C87" s="13">
        <f>SUMIF(order[Order ID],Calculation!A87,order[Weight(g)])/1000</f>
        <v>1.3759999999999999</v>
      </c>
      <c r="D87" s="13" cm="1">
        <f t="array" ref="D87">(Aditional_slab_X+1)*Applicable_weight_slab_X</f>
        <v>1.5</v>
      </c>
      <c r="E87" s="13" t="str">
        <f>_xlfn.XLOOKUP(B87,invoice[AWB Code],invoice[Charged Weight])</f>
        <v>1.1</v>
      </c>
      <c r="F87" s="13" cm="1">
        <f t="array" ref="F87">(Aditional_slab_courier+1)*Applicable_weight_slab_Courier</f>
        <v>1.25</v>
      </c>
      <c r="G87" s="14" t="str">
        <f>_xlfn.XLOOKUP(_xlfn.XLOOKUP(B87,invoice[AWB Code],invoice[Customer Pincode]),pincode[Customer Pincode],pincode[Zone])</f>
        <v>B</v>
      </c>
      <c r="H87" s="12" t="str">
        <f>_xlfn.XLOOKUP(Calculation!B87,invoice[AWB Code],invoice[Zone])</f>
        <v>D</v>
      </c>
      <c r="I87" s="12" cm="1">
        <f t="array" ref="I87">(Forward_fix_charge_X+Aditional_slab_X*Forward_aditional_charge_X)+(IF(Shipment_Type="Forward and RTO charges",RTO_fixed_charge_X+Aditional_slab_X*RTO_aditional_charge_X,0))</f>
        <v>89.6</v>
      </c>
      <c r="J87" s="21" cm="1">
        <f t="array" ref="J87">(Forward_fix_charge_courier+Aditional_slab_courier*Forward_aditional_charge_Courier)+(IF(Shipment_Type="Forward and RTO charges",RTO_fixed_charge_courier+Aditional_slab_courier*RTO_aditional_charge_Courier,0))</f>
        <v>45.4</v>
      </c>
      <c r="K87" s="12">
        <f t="shared" si="1"/>
        <v>44.199999999999996</v>
      </c>
    </row>
    <row r="88" spans="1:11" x14ac:dyDescent="0.35">
      <c r="A88" s="12">
        <v>2001820690</v>
      </c>
      <c r="B88" s="12" t="str">
        <f>_xlfn.XLOOKUP(A88,invoice[Order ID],invoice[AWB Code])</f>
        <v>1091121306101</v>
      </c>
      <c r="C88" s="13">
        <f>SUMIF(order[Order ID],Calculation!A88,order[Weight(g)])/1000</f>
        <v>6.5000000000000002E-2</v>
      </c>
      <c r="D88" s="13" cm="1">
        <f t="array" ref="D88">(Aditional_slab_X+1)*Applicable_weight_slab_X</f>
        <v>0.5</v>
      </c>
      <c r="E88" s="13" t="str">
        <f>_xlfn.XLOOKUP(B88,invoice[AWB Code],invoice[Charged Weight])</f>
        <v>0.15</v>
      </c>
      <c r="F88" s="13" cm="1">
        <f t="array" ref="F88">(Aditional_slab_courier+1)*Applicable_weight_slab_Courier</f>
        <v>1.25</v>
      </c>
      <c r="G88" s="14" t="str">
        <f>_xlfn.XLOOKUP(_xlfn.XLOOKUP(B88,invoice[AWB Code],invoice[Customer Pincode]),pincode[Customer Pincode],pincode[Zone])</f>
        <v>B</v>
      </c>
      <c r="H88" s="12" t="str">
        <f>_xlfn.XLOOKUP(Calculation!B88,invoice[AWB Code],invoice[Zone])</f>
        <v>D</v>
      </c>
      <c r="I88" s="12" cm="1">
        <f t="array" ref="I88">(Forward_fix_charge_X+Aditional_slab_X*Forward_aditional_charge_X)+(IF(Shipment_Type="Forward and RTO charges",RTO_fixed_charge_X+Aditional_slab_X*RTO_aditional_charge_X,0))</f>
        <v>33</v>
      </c>
      <c r="J88" s="21" cm="1">
        <f t="array" ref="J88">(Forward_fix_charge_courier+Aditional_slab_courier*Forward_aditional_charge_Courier)+(IF(Shipment_Type="Forward and RTO charges",RTO_fixed_charge_courier+Aditional_slab_courier*RTO_aditional_charge_Courier,0))</f>
        <v>45.4</v>
      </c>
      <c r="K88" s="12">
        <f t="shared" si="1"/>
        <v>-12.399999999999999</v>
      </c>
    </row>
    <row r="89" spans="1:11" x14ac:dyDescent="0.35">
      <c r="A89" s="12">
        <v>2001811604</v>
      </c>
      <c r="B89" s="12" t="str">
        <f>_xlfn.XLOOKUP(A89,invoice[Order ID],invoice[AWB Code])</f>
        <v>1091118004245</v>
      </c>
      <c r="C89" s="13">
        <f>SUMIF(order[Order ID],Calculation!A89,order[Weight(g)])/1000</f>
        <v>0.72099999999999997</v>
      </c>
      <c r="D89" s="13" cm="1">
        <f t="array" ref="D89">(Aditional_slab_X+1)*Applicable_weight_slab_X</f>
        <v>1.5</v>
      </c>
      <c r="E89" s="13" t="str">
        <f>_xlfn.XLOOKUP(B89,invoice[AWB Code],invoice[Charged Weight])</f>
        <v>0.8</v>
      </c>
      <c r="F89" s="13" cm="1">
        <f t="array" ref="F89">(Aditional_slab_courier+1)*Applicable_weight_slab_Courier</f>
        <v>1</v>
      </c>
      <c r="G89" s="14" t="str">
        <f>_xlfn.XLOOKUP(_xlfn.XLOOKUP(B89,invoice[AWB Code],invoice[Customer Pincode]),pincode[Customer Pincode],pincode[Zone])</f>
        <v>E</v>
      </c>
      <c r="H89" s="12" t="str">
        <f>_xlfn.XLOOKUP(Calculation!B89,invoice[AWB Code],invoice[Zone])</f>
        <v>B</v>
      </c>
      <c r="I89" s="12" cm="1">
        <f t="array" ref="I89">(Forward_fix_charge_X+Aditional_slab_X*Forward_aditional_charge_X)+(IF(Shipment_Type="Forward and RTO charges",RTO_fixed_charge_X+Aditional_slab_X*RTO_aditional_charge_X,0))</f>
        <v>56.6</v>
      </c>
      <c r="J89" s="21" cm="1">
        <f t="array" ref="J89">(Forward_fix_charge_courier+Aditional_slab_courier*Forward_aditional_charge_Courier)+(IF(Shipment_Type="Forward and RTO charges",RTO_fixed_charge_courier+Aditional_slab_courier*RTO_aditional_charge_Courier,0))</f>
        <v>61.3</v>
      </c>
      <c r="K89" s="12">
        <f t="shared" si="1"/>
        <v>-4.6999999999999957</v>
      </c>
    </row>
    <row r="90" spans="1:11" x14ac:dyDescent="0.35">
      <c r="A90" s="12">
        <v>2001819252</v>
      </c>
      <c r="B90" s="12" t="str">
        <f>_xlfn.XLOOKUP(A90,invoice[Order ID],invoice[AWB Code])</f>
        <v>1091120352712</v>
      </c>
      <c r="C90" s="13">
        <f>SUMIF(order[Order ID],Calculation!A90,order[Weight(g)])/1000</f>
        <v>0.27</v>
      </c>
      <c r="D90" s="13" cm="1">
        <f t="array" ref="D90">(Aditional_slab_X+1)*Applicable_weight_slab_X</f>
        <v>1.5</v>
      </c>
      <c r="E90" s="13" t="str">
        <f>_xlfn.XLOOKUP(B90,invoice[AWB Code],invoice[Charged Weight])</f>
        <v>0.3</v>
      </c>
      <c r="F90" s="13" cm="1">
        <f t="array" ref="F90">(Aditional_slab_courier+1)*Applicable_weight_slab_Courier</f>
        <v>0.5</v>
      </c>
      <c r="G90" s="14" t="str">
        <f>_xlfn.XLOOKUP(_xlfn.XLOOKUP(B90,invoice[AWB Code],invoice[Customer Pincode]),pincode[Customer Pincode],pincode[Zone])</f>
        <v>E</v>
      </c>
      <c r="H90" s="12" t="str">
        <f>_xlfn.XLOOKUP(Calculation!B90,invoice[AWB Code],invoice[Zone])</f>
        <v>B</v>
      </c>
      <c r="I90" s="12" cm="1">
        <f t="array" ref="I90">(Forward_fix_charge_X+Aditional_slab_X*Forward_aditional_charge_X)+(IF(Shipment_Type="Forward and RTO charges",RTO_fixed_charge_X+Aditional_slab_X*RTO_aditional_charge_X,0))</f>
        <v>56.6</v>
      </c>
      <c r="J90" s="21" cm="1">
        <f t="array" ref="J90">(Forward_fix_charge_courier+Aditional_slab_courier*Forward_aditional_charge_Courier)+(IF(Shipment_Type="Forward and RTO charges",RTO_fixed_charge_courier+Aditional_slab_courier*RTO_aditional_charge_Courier,0))</f>
        <v>33</v>
      </c>
      <c r="K90" s="12">
        <f t="shared" si="1"/>
        <v>23.6</v>
      </c>
    </row>
    <row r="91" spans="1:11" x14ac:dyDescent="0.35">
      <c r="A91" s="12">
        <v>2001827036</v>
      </c>
      <c r="B91" s="12" t="str">
        <f>_xlfn.XLOOKUP(A91,invoice[Order ID],invoice[AWB Code])</f>
        <v>1091122418320</v>
      </c>
      <c r="C91" s="13">
        <f>SUMIF(order[Order ID],Calculation!A91,order[Weight(g)])/1000</f>
        <v>1.6759999999999999</v>
      </c>
      <c r="D91" s="13" cm="1">
        <f t="array" ref="D91">(Aditional_slab_X+1)*Applicable_weight_slab_X</f>
        <v>3</v>
      </c>
      <c r="E91" s="13" t="str">
        <f>_xlfn.XLOOKUP(B91,invoice[AWB Code],invoice[Charged Weight])</f>
        <v>1.6</v>
      </c>
      <c r="F91" s="13" cm="1">
        <f t="array" ref="F91">(Aditional_slab_courier+1)*Applicable_weight_slab_Courier</f>
        <v>2</v>
      </c>
      <c r="G91" s="14" t="str">
        <f>_xlfn.XLOOKUP(_xlfn.XLOOKUP(B91,invoice[AWB Code],invoice[Customer Pincode]),pincode[Customer Pincode],pincode[Zone])</f>
        <v>E</v>
      </c>
      <c r="H91" s="12" t="str">
        <f>_xlfn.XLOOKUP(Calculation!B91,invoice[AWB Code],invoice[Zone])</f>
        <v>B</v>
      </c>
      <c r="I91" s="12" cm="1">
        <f t="array" ref="I91">(Forward_fix_charge_X+Aditional_slab_X*Forward_aditional_charge_X)+(IF(Shipment_Type="Forward and RTO charges",RTO_fixed_charge_X+Aditional_slab_X*RTO_aditional_charge_X,0))</f>
        <v>112.1</v>
      </c>
      <c r="J91" s="21" cm="1">
        <f t="array" ref="J91">(Forward_fix_charge_courier+Aditional_slab_courier*Forward_aditional_charge_Courier)+(IF(Shipment_Type="Forward and RTO charges",RTO_fixed_charge_courier+Aditional_slab_courier*RTO_aditional_charge_Courier,0))</f>
        <v>117.9</v>
      </c>
      <c r="K91" s="12">
        <f t="shared" si="1"/>
        <v>-5.8000000000000114</v>
      </c>
    </row>
    <row r="92" spans="1:11" x14ac:dyDescent="0.35">
      <c r="A92" s="12">
        <v>2001806304</v>
      </c>
      <c r="B92" s="12" t="str">
        <f>_xlfn.XLOOKUP(A92,invoice[Order ID],invoice[AWB Code])</f>
        <v>1091117222360</v>
      </c>
      <c r="C92" s="13">
        <f>SUMIF(order[Order ID],Calculation!A92,order[Weight(g)])/1000</f>
        <v>0.5</v>
      </c>
      <c r="D92" s="13" cm="1">
        <f t="array" ref="D92">(Aditional_slab_X+1)*Applicable_weight_slab_X</f>
        <v>0.5</v>
      </c>
      <c r="E92" s="13" t="str">
        <f>_xlfn.XLOOKUP(B92,invoice[AWB Code],invoice[Charged Weight])</f>
        <v>0.71</v>
      </c>
      <c r="F92" s="13" cm="1">
        <f t="array" ref="F92">(Aditional_slab_courier+1)*Applicable_weight_slab_Courier</f>
        <v>1.25</v>
      </c>
      <c r="G92" s="14" t="str">
        <f>_xlfn.XLOOKUP(_xlfn.XLOOKUP(B92,invoice[AWB Code],invoice[Customer Pincode]),pincode[Customer Pincode],pincode[Zone])</f>
        <v>B</v>
      </c>
      <c r="H92" s="12" t="str">
        <f>_xlfn.XLOOKUP(Calculation!B92,invoice[AWB Code],invoice[Zone])</f>
        <v>D</v>
      </c>
      <c r="I92" s="12" cm="1">
        <f t="array" ref="I92">(Forward_fix_charge_X+Aditional_slab_X*Forward_aditional_charge_X)+(IF(Shipment_Type="Forward and RTO charges",RTO_fixed_charge_X+Aditional_slab_X*RTO_aditional_charge_X,0))</f>
        <v>33</v>
      </c>
      <c r="J92" s="21" cm="1">
        <f t="array" ref="J92">(Forward_fix_charge_courier+Aditional_slab_courier*Forward_aditional_charge_Courier)+(IF(Shipment_Type="Forward and RTO charges",RTO_fixed_charge_courier+Aditional_slab_courier*RTO_aditional_charge_Courier,0))</f>
        <v>45.4</v>
      </c>
      <c r="K92" s="12">
        <f t="shared" si="1"/>
        <v>-12.399999999999999</v>
      </c>
    </row>
    <row r="93" spans="1:11" x14ac:dyDescent="0.35">
      <c r="A93" s="12">
        <v>2001806768</v>
      </c>
      <c r="B93" s="12" t="str">
        <f>_xlfn.XLOOKUP(A93,invoice[Order ID],invoice[AWB Code])</f>
        <v>1091117227116</v>
      </c>
      <c r="C93" s="13">
        <f>SUMIF(order[Order ID],Calculation!A93,order[Weight(g)])/1000</f>
        <v>0.84</v>
      </c>
      <c r="D93" s="13" cm="1">
        <f t="array" ref="D93">(Aditional_slab_X+1)*Applicable_weight_slab_X</f>
        <v>1</v>
      </c>
      <c r="E93" s="13" t="str">
        <f>_xlfn.XLOOKUP(B93,invoice[AWB Code],invoice[Charged Weight])</f>
        <v>1.02</v>
      </c>
      <c r="F93" s="13" cm="1">
        <f t="array" ref="F93">(Aditional_slab_courier+1)*Applicable_weight_slab_Courier</f>
        <v>1.25</v>
      </c>
      <c r="G93" s="14" t="str">
        <f>_xlfn.XLOOKUP(_xlfn.XLOOKUP(B93,invoice[AWB Code],invoice[Customer Pincode]),pincode[Customer Pincode],pincode[Zone])</f>
        <v>B</v>
      </c>
      <c r="H93" s="12" t="str">
        <f>_xlfn.XLOOKUP(Calculation!B93,invoice[AWB Code],invoice[Zone])</f>
        <v>D</v>
      </c>
      <c r="I93" s="12" cm="1">
        <f t="array" ref="I93">(Forward_fix_charge_X+Aditional_slab_X*Forward_aditional_charge_X)+(IF(Shipment_Type="Forward and RTO charges",RTO_fixed_charge_X+Aditional_slab_X*RTO_aditional_charge_X,0))</f>
        <v>61.3</v>
      </c>
      <c r="J93" s="21" cm="1">
        <f t="array" ref="J93">(Forward_fix_charge_courier+Aditional_slab_courier*Forward_aditional_charge_Courier)+(IF(Shipment_Type="Forward and RTO charges",RTO_fixed_charge_courier+Aditional_slab_courier*RTO_aditional_charge_Courier,0))</f>
        <v>45.4</v>
      </c>
      <c r="K93" s="12">
        <f t="shared" si="1"/>
        <v>15.899999999999999</v>
      </c>
    </row>
    <row r="94" spans="1:11" x14ac:dyDescent="0.35">
      <c r="A94" s="12">
        <v>2001806823</v>
      </c>
      <c r="B94" s="12" t="str">
        <f>_xlfn.XLOOKUP(A94,invoice[Order ID],invoice[AWB Code])</f>
        <v>1091117228133</v>
      </c>
      <c r="C94" s="13">
        <f>SUMIF(order[Order ID],Calculation!A94,order[Weight(g)])/1000</f>
        <v>0.127</v>
      </c>
      <c r="D94" s="13" cm="1">
        <f t="array" ref="D94">(Aditional_slab_X+1)*Applicable_weight_slab_X</f>
        <v>0.5</v>
      </c>
      <c r="E94" s="13" t="str">
        <f>_xlfn.XLOOKUP(B94,invoice[AWB Code],invoice[Charged Weight])</f>
        <v>0.59</v>
      </c>
      <c r="F94" s="13" cm="1">
        <f t="array" ref="F94">(Aditional_slab_courier+1)*Applicable_weight_slab_Courier</f>
        <v>1.25</v>
      </c>
      <c r="G94" s="14" t="str">
        <f>_xlfn.XLOOKUP(_xlfn.XLOOKUP(B94,invoice[AWB Code],invoice[Customer Pincode]),pincode[Customer Pincode],pincode[Zone])</f>
        <v>B</v>
      </c>
      <c r="H94" s="12" t="str">
        <f>_xlfn.XLOOKUP(Calculation!B94,invoice[AWB Code],invoice[Zone])</f>
        <v>D</v>
      </c>
      <c r="I94" s="12" cm="1">
        <f t="array" ref="I94">(Forward_fix_charge_X+Aditional_slab_X*Forward_aditional_charge_X)+(IF(Shipment_Type="Forward and RTO charges",RTO_fixed_charge_X+Aditional_slab_X*RTO_aditional_charge_X,0))</f>
        <v>33</v>
      </c>
      <c r="J94" s="21" cm="1">
        <f t="array" ref="J94">(Forward_fix_charge_courier+Aditional_slab_courier*Forward_aditional_charge_Courier)+(IF(Shipment_Type="Forward and RTO charges",RTO_fixed_charge_courier+Aditional_slab_courier*RTO_aditional_charge_Courier,0))</f>
        <v>45.4</v>
      </c>
      <c r="K94" s="12">
        <f t="shared" si="1"/>
        <v>-12.399999999999999</v>
      </c>
    </row>
    <row r="95" spans="1:11" x14ac:dyDescent="0.35">
      <c r="A95" s="12">
        <v>2001806828</v>
      </c>
      <c r="B95" s="12" t="str">
        <f>_xlfn.XLOOKUP(A95,invoice[Order ID],invoice[AWB Code])</f>
        <v>1091117228192</v>
      </c>
      <c r="C95" s="13">
        <f>SUMIF(order[Order ID],Calculation!A95,order[Weight(g)])/1000</f>
        <v>0.5</v>
      </c>
      <c r="D95" s="13" cm="1">
        <f t="array" ref="D95">(Aditional_slab_X+1)*Applicable_weight_slab_X</f>
        <v>0.5</v>
      </c>
      <c r="E95" s="13" t="str">
        <f>_xlfn.XLOOKUP(B95,invoice[AWB Code],invoice[Charged Weight])</f>
        <v>0.69</v>
      </c>
      <c r="F95" s="13" cm="1">
        <f t="array" ref="F95">(Aditional_slab_courier+1)*Applicable_weight_slab_Courier</f>
        <v>1.25</v>
      </c>
      <c r="G95" s="14" t="str">
        <f>_xlfn.XLOOKUP(_xlfn.XLOOKUP(B95,invoice[AWB Code],invoice[Customer Pincode]),pincode[Customer Pincode],pincode[Zone])</f>
        <v>B</v>
      </c>
      <c r="H95" s="12" t="str">
        <f>_xlfn.XLOOKUP(Calculation!B95,invoice[AWB Code],invoice[Zone])</f>
        <v>D</v>
      </c>
      <c r="I95" s="12" cm="1">
        <f t="array" ref="I95">(Forward_fix_charge_X+Aditional_slab_X*Forward_aditional_charge_X)+(IF(Shipment_Type="Forward and RTO charges",RTO_fixed_charge_X+Aditional_slab_X*RTO_aditional_charge_X,0))</f>
        <v>33</v>
      </c>
      <c r="J95" s="21" cm="1">
        <f t="array" ref="J95">(Forward_fix_charge_courier+Aditional_slab_courier*Forward_aditional_charge_Courier)+(IF(Shipment_Type="Forward and RTO charges",RTO_fixed_charge_courier+Aditional_slab_courier*RTO_aditional_charge_Courier,0))</f>
        <v>45.4</v>
      </c>
      <c r="K95" s="12">
        <f t="shared" si="1"/>
        <v>-12.399999999999999</v>
      </c>
    </row>
    <row r="96" spans="1:11" x14ac:dyDescent="0.35">
      <c r="A96" s="12">
        <v>2001806968</v>
      </c>
      <c r="B96" s="12" t="str">
        <f>_xlfn.XLOOKUP(A96,invoice[Order ID],invoice[AWB Code])</f>
        <v>1091117229183</v>
      </c>
      <c r="C96" s="13">
        <f>SUMIF(order[Order ID],Calculation!A96,order[Weight(g)])/1000</f>
        <v>0.5</v>
      </c>
      <c r="D96" s="13" cm="1">
        <f t="array" ref="D96">(Aditional_slab_X+1)*Applicable_weight_slab_X</f>
        <v>0.5</v>
      </c>
      <c r="E96" s="13" t="str">
        <f>_xlfn.XLOOKUP(B96,invoice[AWB Code],invoice[Charged Weight])</f>
        <v>0.68</v>
      </c>
      <c r="F96" s="13" cm="1">
        <f t="array" ref="F96">(Aditional_slab_courier+1)*Applicable_weight_slab_Courier</f>
        <v>1.25</v>
      </c>
      <c r="G96" s="14" t="str">
        <f>_xlfn.XLOOKUP(_xlfn.XLOOKUP(B96,invoice[AWB Code],invoice[Customer Pincode]),pincode[Customer Pincode],pincode[Zone])</f>
        <v>B</v>
      </c>
      <c r="H96" s="12" t="str">
        <f>_xlfn.XLOOKUP(Calculation!B96,invoice[AWB Code],invoice[Zone])</f>
        <v>D</v>
      </c>
      <c r="I96" s="12" cm="1">
        <f t="array" ref="I96">(Forward_fix_charge_X+Aditional_slab_X*Forward_aditional_charge_X)+(IF(Shipment_Type="Forward and RTO charges",RTO_fixed_charge_X+Aditional_slab_X*RTO_aditional_charge_X,0))</f>
        <v>33</v>
      </c>
      <c r="J96" s="21" cm="1">
        <f t="array" ref="J96">(Forward_fix_charge_courier+Aditional_slab_courier*Forward_aditional_charge_Courier)+(IF(Shipment_Type="Forward and RTO charges",RTO_fixed_charge_courier+Aditional_slab_courier*RTO_aditional_charge_Courier,0))</f>
        <v>45.4</v>
      </c>
      <c r="K96" s="12">
        <f t="shared" si="1"/>
        <v>-12.399999999999999</v>
      </c>
    </row>
    <row r="97" spans="1:11" x14ac:dyDescent="0.35">
      <c r="A97" s="12">
        <v>2001807328</v>
      </c>
      <c r="B97" s="12" t="str">
        <f>_xlfn.XLOOKUP(A97,invoice[Order ID],invoice[AWB Code])</f>
        <v>1091117324346</v>
      </c>
      <c r="C97" s="13">
        <f>SUMIF(order[Order ID],Calculation!A97,order[Weight(g)])/1000</f>
        <v>0.49</v>
      </c>
      <c r="D97" s="13" cm="1">
        <f t="array" ref="D97">(Aditional_slab_X+1)*Applicable_weight_slab_X</f>
        <v>0.5</v>
      </c>
      <c r="E97" s="13" t="str">
        <f>_xlfn.XLOOKUP(B97,invoice[AWB Code],invoice[Charged Weight])</f>
        <v>2.28</v>
      </c>
      <c r="F97" s="13" cm="1">
        <f t="array" ref="F97">(Aditional_slab_courier+1)*Applicable_weight_slab_Courier</f>
        <v>2.5</v>
      </c>
      <c r="G97" s="14" t="str">
        <f>_xlfn.XLOOKUP(_xlfn.XLOOKUP(B97,invoice[AWB Code],invoice[Customer Pincode]),pincode[Customer Pincode],pincode[Zone])</f>
        <v>B</v>
      </c>
      <c r="H97" s="12" t="str">
        <f>_xlfn.XLOOKUP(Calculation!B97,invoice[AWB Code],invoice[Zone])</f>
        <v>D</v>
      </c>
      <c r="I97" s="12" cm="1">
        <f t="array" ref="I97">(Forward_fix_charge_X+Aditional_slab_X*Forward_aditional_charge_X)+(IF(Shipment_Type="Forward and RTO charges",RTO_fixed_charge_X+Aditional_slab_X*RTO_aditional_charge_X,0))</f>
        <v>33</v>
      </c>
      <c r="J97" s="21" cm="1">
        <f t="array" ref="J97">(Forward_fix_charge_courier+Aditional_slab_courier*Forward_aditional_charge_Courier)+(IF(Shipment_Type="Forward and RTO charges",RTO_fixed_charge_courier+Aditional_slab_courier*RTO_aditional_charge_Courier,0))</f>
        <v>90.199999999999989</v>
      </c>
      <c r="K97" s="12">
        <f t="shared" si="1"/>
        <v>-57.199999999999989</v>
      </c>
    </row>
    <row r="98" spans="1:11" x14ac:dyDescent="0.35">
      <c r="A98" s="12">
        <v>2001807785</v>
      </c>
      <c r="B98" s="12" t="str">
        <f>_xlfn.XLOOKUP(A98,invoice[Order ID],invoice[AWB Code])</f>
        <v>1091117326424</v>
      </c>
      <c r="C98" s="13">
        <f>SUMIF(order[Order ID],Calculation!A98,order[Weight(g)])/1000</f>
        <v>0.5</v>
      </c>
      <c r="D98" s="13" cm="1">
        <f t="array" ref="D98">(Aditional_slab_X+1)*Applicable_weight_slab_X</f>
        <v>0.5</v>
      </c>
      <c r="E98" s="13" t="str">
        <f>_xlfn.XLOOKUP(B98,invoice[AWB Code],invoice[Charged Weight])</f>
        <v>0.68</v>
      </c>
      <c r="F98" s="13" cm="1">
        <f t="array" ref="F98">(Aditional_slab_courier+1)*Applicable_weight_slab_Courier</f>
        <v>1.25</v>
      </c>
      <c r="G98" s="14" t="str">
        <f>_xlfn.XLOOKUP(_xlfn.XLOOKUP(B98,invoice[AWB Code],invoice[Customer Pincode]),pincode[Customer Pincode],pincode[Zone])</f>
        <v>B</v>
      </c>
      <c r="H98" s="12" t="str">
        <f>_xlfn.XLOOKUP(Calculation!B98,invoice[AWB Code],invoice[Zone])</f>
        <v>D</v>
      </c>
      <c r="I98" s="12" cm="1">
        <f t="array" ref="I98">(Forward_fix_charge_X+Aditional_slab_X*Forward_aditional_charge_X)+(IF(Shipment_Type="Forward and RTO charges",RTO_fixed_charge_X+Aditional_slab_X*RTO_aditional_charge_X,0))</f>
        <v>33</v>
      </c>
      <c r="J98" s="21" cm="1">
        <f t="array" ref="J98">(Forward_fix_charge_courier+Aditional_slab_courier*Forward_aditional_charge_Courier)+(IF(Shipment_Type="Forward and RTO charges",RTO_fixed_charge_courier+Aditional_slab_courier*RTO_aditional_charge_Courier,0))</f>
        <v>45.4</v>
      </c>
      <c r="K98" s="12">
        <f t="shared" si="1"/>
        <v>-12.399999999999999</v>
      </c>
    </row>
    <row r="99" spans="1:11" x14ac:dyDescent="0.35">
      <c r="A99" s="12">
        <v>2001807852</v>
      </c>
      <c r="B99" s="12" t="str">
        <f>_xlfn.XLOOKUP(A99,invoice[Order ID],invoice[AWB Code])</f>
        <v>1091117326925</v>
      </c>
      <c r="C99" s="13">
        <f>SUMIF(order[Order ID],Calculation!A99,order[Weight(g)])/1000</f>
        <v>0.5</v>
      </c>
      <c r="D99" s="13" cm="1">
        <f t="array" ref="D99">(Aditional_slab_X+1)*Applicable_weight_slab_X</f>
        <v>0.5</v>
      </c>
      <c r="E99" s="13" t="str">
        <f>_xlfn.XLOOKUP(B99,invoice[AWB Code],invoice[Charged Weight])</f>
        <v>0.74</v>
      </c>
      <c r="F99" s="13" cm="1">
        <f t="array" ref="F99">(Aditional_slab_courier+1)*Applicable_weight_slab_Courier</f>
        <v>1.25</v>
      </c>
      <c r="G99" s="14" t="str">
        <f>_xlfn.XLOOKUP(_xlfn.XLOOKUP(B99,invoice[AWB Code],invoice[Customer Pincode]),pincode[Customer Pincode],pincode[Zone])</f>
        <v>B</v>
      </c>
      <c r="H99" s="12" t="str">
        <f>_xlfn.XLOOKUP(Calculation!B99,invoice[AWB Code],invoice[Zone])</f>
        <v>D</v>
      </c>
      <c r="I99" s="12" cm="1">
        <f t="array" ref="I99">(Forward_fix_charge_X+Aditional_slab_X*Forward_aditional_charge_X)+(IF(Shipment_Type="Forward and RTO charges",RTO_fixed_charge_X+Aditional_slab_X*RTO_aditional_charge_X,0))</f>
        <v>33</v>
      </c>
      <c r="J99" s="21" cm="1">
        <f t="array" ref="J99">(Forward_fix_charge_courier+Aditional_slab_courier*Forward_aditional_charge_Courier)+(IF(Shipment_Type="Forward and RTO charges",RTO_fixed_charge_courier+Aditional_slab_courier*RTO_aditional_charge_Courier,0))</f>
        <v>45.4</v>
      </c>
      <c r="K99" s="12">
        <f t="shared" si="1"/>
        <v>-12.399999999999999</v>
      </c>
    </row>
    <row r="100" spans="1:11" x14ac:dyDescent="0.35">
      <c r="A100" s="12">
        <v>2001807970</v>
      </c>
      <c r="B100" s="12" t="str">
        <f>_xlfn.XLOOKUP(A100,invoice[Order ID],invoice[AWB Code])</f>
        <v>1091117327474</v>
      </c>
      <c r="C100" s="13">
        <f>SUMIF(order[Order ID],Calculation!A100,order[Weight(g)])/1000</f>
        <v>0.76500000000000001</v>
      </c>
      <c r="D100" s="13" cm="1">
        <f t="array" ref="D100">(Aditional_slab_X+1)*Applicable_weight_slab_X</f>
        <v>1</v>
      </c>
      <c r="E100" s="13" t="str">
        <f>_xlfn.XLOOKUP(B100,invoice[AWB Code],invoice[Charged Weight])</f>
        <v>4.13</v>
      </c>
      <c r="F100" s="13" cm="1">
        <f t="array" ref="F100">(Aditional_slab_courier+1)*Applicable_weight_slab_Courier</f>
        <v>5</v>
      </c>
      <c r="G100" s="14" t="str">
        <f>_xlfn.XLOOKUP(_xlfn.XLOOKUP(B100,invoice[AWB Code],invoice[Customer Pincode]),pincode[Customer Pincode],pincode[Zone])</f>
        <v>B</v>
      </c>
      <c r="H100" s="12" t="str">
        <f>_xlfn.XLOOKUP(Calculation!B100,invoice[AWB Code],invoice[Zone])</f>
        <v>D</v>
      </c>
      <c r="I100" s="12" cm="1">
        <f t="array" ref="I100">(Forward_fix_charge_X+Aditional_slab_X*Forward_aditional_charge_X)+(IF(Shipment_Type="Forward and RTO charges",RTO_fixed_charge_X+Aditional_slab_X*RTO_aditional_charge_X,0))</f>
        <v>61.3</v>
      </c>
      <c r="J100" s="21" cm="1">
        <f t="array" ref="J100">(Forward_fix_charge_courier+Aditional_slab_courier*Forward_aditional_charge_Courier)+(IF(Shipment_Type="Forward and RTO charges",RTO_fixed_charge_courier+Aditional_slab_courier*RTO_aditional_charge_Courier,0))</f>
        <v>179.79999999999998</v>
      </c>
      <c r="K100" s="12">
        <f t="shared" si="1"/>
        <v>-118.49999999999999</v>
      </c>
    </row>
    <row r="101" spans="1:11" x14ac:dyDescent="0.35">
      <c r="A101" s="12">
        <v>2001807329</v>
      </c>
      <c r="B101" s="12" t="str">
        <f>_xlfn.XLOOKUP(A101,invoice[Order ID],invoice[AWB Code])</f>
        <v>1091117333100</v>
      </c>
      <c r="C101" s="13">
        <f>SUMIF(order[Order ID],Calculation!A101,order[Weight(g)])/1000</f>
        <v>0.5</v>
      </c>
      <c r="D101" s="13" cm="1">
        <f t="array" ref="D101">(Aditional_slab_X+1)*Applicable_weight_slab_X</f>
        <v>0.5</v>
      </c>
      <c r="E101" s="13" t="str">
        <f>_xlfn.XLOOKUP(B101,invoice[AWB Code],invoice[Charged Weight])</f>
        <v>0.73</v>
      </c>
      <c r="F101" s="13" cm="1">
        <f t="array" ref="F101">(Aditional_slab_courier+1)*Applicable_weight_slab_Courier</f>
        <v>1.25</v>
      </c>
      <c r="G101" s="14" t="str">
        <f>_xlfn.XLOOKUP(_xlfn.XLOOKUP(B101,invoice[AWB Code],invoice[Customer Pincode]),pincode[Customer Pincode],pincode[Zone])</f>
        <v>B</v>
      </c>
      <c r="H101" s="12" t="str">
        <f>_xlfn.XLOOKUP(Calculation!B101,invoice[AWB Code],invoice[Zone])</f>
        <v>D</v>
      </c>
      <c r="I101" s="12" cm="1">
        <f t="array" ref="I101">(Forward_fix_charge_X+Aditional_slab_X*Forward_aditional_charge_X)+(IF(Shipment_Type="Forward and RTO charges",RTO_fixed_charge_X+Aditional_slab_X*RTO_aditional_charge_X,0))</f>
        <v>33</v>
      </c>
      <c r="J101" s="21" cm="1">
        <f t="array" ref="J101">(Forward_fix_charge_courier+Aditional_slab_courier*Forward_aditional_charge_Courier)+(IF(Shipment_Type="Forward and RTO charges",RTO_fixed_charge_courier+Aditional_slab_courier*RTO_aditional_charge_Courier,0))</f>
        <v>45.4</v>
      </c>
      <c r="K101" s="12">
        <f t="shared" si="1"/>
        <v>-12.399999999999999</v>
      </c>
    </row>
    <row r="102" spans="1:11" x14ac:dyDescent="0.35">
      <c r="A102" s="12">
        <v>2001807613</v>
      </c>
      <c r="B102" s="12" t="str">
        <f>_xlfn.XLOOKUP(A102,invoice[Order ID],invoice[AWB Code])</f>
        <v>1091117333251</v>
      </c>
      <c r="C102" s="13">
        <f>SUMIF(order[Order ID],Calculation!A102,order[Weight(g)])/1000</f>
        <v>0.83</v>
      </c>
      <c r="D102" s="13" cm="1">
        <f t="array" ref="D102">(Aditional_slab_X+1)*Applicable_weight_slab_X</f>
        <v>1</v>
      </c>
      <c r="E102" s="13" t="str">
        <f>_xlfn.XLOOKUP(B102,invoice[AWB Code],invoice[Charged Weight])</f>
        <v>1.04</v>
      </c>
      <c r="F102" s="13" cm="1">
        <f t="array" ref="F102">(Aditional_slab_courier+1)*Applicable_weight_slab_Courier</f>
        <v>1.25</v>
      </c>
      <c r="G102" s="14" t="str">
        <f>_xlfn.XLOOKUP(_xlfn.XLOOKUP(B102,invoice[AWB Code],invoice[Customer Pincode]),pincode[Customer Pincode],pincode[Zone])</f>
        <v>B</v>
      </c>
      <c r="H102" s="12" t="str">
        <f>_xlfn.XLOOKUP(Calculation!B102,invoice[AWB Code],invoice[Zone])</f>
        <v>D</v>
      </c>
      <c r="I102" s="12" cm="1">
        <f t="array" ref="I102">(Forward_fix_charge_X+Aditional_slab_X*Forward_aditional_charge_X)+(IF(Shipment_Type="Forward and RTO charges",RTO_fixed_charge_X+Aditional_slab_X*RTO_aditional_charge_X,0))</f>
        <v>61.3</v>
      </c>
      <c r="J102" s="21" cm="1">
        <f t="array" ref="J102">(Forward_fix_charge_courier+Aditional_slab_courier*Forward_aditional_charge_Courier)+(IF(Shipment_Type="Forward and RTO charges",RTO_fixed_charge_courier+Aditional_slab_courier*RTO_aditional_charge_Courier,0))</f>
        <v>45.4</v>
      </c>
      <c r="K102" s="12">
        <f t="shared" si="1"/>
        <v>15.899999999999999</v>
      </c>
    </row>
    <row r="103" spans="1:11" x14ac:dyDescent="0.35">
      <c r="A103" s="12">
        <v>2001808475</v>
      </c>
      <c r="B103" s="12" t="str">
        <f>_xlfn.XLOOKUP(A103,invoice[Order ID],invoice[AWB Code])</f>
        <v>1091117436346</v>
      </c>
      <c r="C103" s="13">
        <f>SUMIF(order[Order ID],Calculation!A103,order[Weight(g)])/1000</f>
        <v>0.5</v>
      </c>
      <c r="D103" s="13" cm="1">
        <f t="array" ref="D103">(Aditional_slab_X+1)*Applicable_weight_slab_X</f>
        <v>0.5</v>
      </c>
      <c r="E103" s="13" t="str">
        <f>_xlfn.XLOOKUP(B103,invoice[AWB Code],invoice[Charged Weight])</f>
        <v>0.7</v>
      </c>
      <c r="F103" s="13" cm="1">
        <f t="array" ref="F103">(Aditional_slab_courier+1)*Applicable_weight_slab_Courier</f>
        <v>1.25</v>
      </c>
      <c r="G103" s="14" t="str">
        <f>_xlfn.XLOOKUP(_xlfn.XLOOKUP(B103,invoice[AWB Code],invoice[Customer Pincode]),pincode[Customer Pincode],pincode[Zone])</f>
        <v>B</v>
      </c>
      <c r="H103" s="12" t="str">
        <f>_xlfn.XLOOKUP(Calculation!B103,invoice[AWB Code],invoice[Zone])</f>
        <v>D</v>
      </c>
      <c r="I103" s="12" cm="1">
        <f t="array" ref="I103">(Forward_fix_charge_X+Aditional_slab_X*Forward_aditional_charge_X)+(IF(Shipment_Type="Forward and RTO charges",RTO_fixed_charge_X+Aditional_slab_X*RTO_aditional_charge_X,0))</f>
        <v>33</v>
      </c>
      <c r="J103" s="21" cm="1">
        <f t="array" ref="J103">(Forward_fix_charge_courier+Aditional_slab_courier*Forward_aditional_charge_Courier)+(IF(Shipment_Type="Forward and RTO charges",RTO_fixed_charge_courier+Aditional_slab_courier*RTO_aditional_charge_Courier,0))</f>
        <v>45.4</v>
      </c>
      <c r="K103" s="12">
        <f t="shared" si="1"/>
        <v>-12.399999999999999</v>
      </c>
    </row>
    <row r="104" spans="1:11" x14ac:dyDescent="0.35">
      <c r="A104" s="12">
        <v>2001808585</v>
      </c>
      <c r="B104" s="12" t="str">
        <f>_xlfn.XLOOKUP(A104,invoice[Order ID],invoice[AWB Code])</f>
        <v>1091117436652</v>
      </c>
      <c r="C104" s="13">
        <f>SUMIF(order[Order ID],Calculation!A104,order[Weight(g)])/1000</f>
        <v>0.5</v>
      </c>
      <c r="D104" s="13" cm="1">
        <f t="array" ref="D104">(Aditional_slab_X+1)*Applicable_weight_slab_X</f>
        <v>1.5</v>
      </c>
      <c r="E104" s="13" t="str">
        <f>_xlfn.XLOOKUP(B104,invoice[AWB Code],invoice[Charged Weight])</f>
        <v>0.72</v>
      </c>
      <c r="F104" s="13" cm="1">
        <f t="array" ref="F104">(Aditional_slab_courier+1)*Applicable_weight_slab_Courier</f>
        <v>1</v>
      </c>
      <c r="G104" s="14" t="str">
        <f>_xlfn.XLOOKUP(_xlfn.XLOOKUP(B104,invoice[AWB Code],invoice[Customer Pincode]),pincode[Customer Pincode],pincode[Zone])</f>
        <v>E</v>
      </c>
      <c r="H104" s="12" t="str">
        <f>_xlfn.XLOOKUP(Calculation!B104,invoice[AWB Code],invoice[Zone])</f>
        <v>B</v>
      </c>
      <c r="I104" s="12" cm="1">
        <f t="array" ref="I104">(Forward_fix_charge_X+Aditional_slab_X*Forward_aditional_charge_X)+(IF(Shipment_Type="Forward and RTO charges",RTO_fixed_charge_X+Aditional_slab_X*RTO_aditional_charge_X,0))</f>
        <v>56.6</v>
      </c>
      <c r="J104" s="21" cm="1">
        <f t="array" ref="J104">(Forward_fix_charge_courier+Aditional_slab_courier*Forward_aditional_charge_Courier)+(IF(Shipment_Type="Forward and RTO charges",RTO_fixed_charge_courier+Aditional_slab_courier*RTO_aditional_charge_Courier,0))</f>
        <v>61.3</v>
      </c>
      <c r="K104" s="12">
        <f t="shared" si="1"/>
        <v>-4.6999999999999957</v>
      </c>
    </row>
    <row r="105" spans="1:11" x14ac:dyDescent="0.35">
      <c r="A105" s="12">
        <v>2001808679</v>
      </c>
      <c r="B105" s="12" t="str">
        <f>_xlfn.XLOOKUP(A105,invoice[Order ID],invoice[AWB Code])</f>
        <v>1091117437035</v>
      </c>
      <c r="C105" s="13">
        <f>SUMIF(order[Order ID],Calculation!A105,order[Weight(g)])/1000</f>
        <v>0.5</v>
      </c>
      <c r="D105" s="13" cm="1">
        <f t="array" ref="D105">(Aditional_slab_X+1)*Applicable_weight_slab_X</f>
        <v>0.5</v>
      </c>
      <c r="E105" s="13" t="str">
        <f>_xlfn.XLOOKUP(B105,invoice[AWB Code],invoice[Charged Weight])</f>
        <v>0.72</v>
      </c>
      <c r="F105" s="13" cm="1">
        <f t="array" ref="F105">(Aditional_slab_courier+1)*Applicable_weight_slab_Courier</f>
        <v>1.25</v>
      </c>
      <c r="G105" s="14" t="str">
        <f>_xlfn.XLOOKUP(_xlfn.XLOOKUP(B105,invoice[AWB Code],invoice[Customer Pincode]),pincode[Customer Pincode],pincode[Zone])</f>
        <v>B</v>
      </c>
      <c r="H105" s="12" t="str">
        <f>_xlfn.XLOOKUP(Calculation!B105,invoice[AWB Code],invoice[Zone])</f>
        <v>D</v>
      </c>
      <c r="I105" s="12" cm="1">
        <f t="array" ref="I105">(Forward_fix_charge_X+Aditional_slab_X*Forward_aditional_charge_X)+(IF(Shipment_Type="Forward and RTO charges",RTO_fixed_charge_X+Aditional_slab_X*RTO_aditional_charge_X,0))</f>
        <v>33</v>
      </c>
      <c r="J105" s="21" cm="1">
        <f t="array" ref="J105">(Forward_fix_charge_courier+Aditional_slab_courier*Forward_aditional_charge_Courier)+(IF(Shipment_Type="Forward and RTO charges",RTO_fixed_charge_courier+Aditional_slab_courier*RTO_aditional_charge_Courier,0))</f>
        <v>45.4</v>
      </c>
      <c r="K105" s="12">
        <f t="shared" si="1"/>
        <v>-12.399999999999999</v>
      </c>
    </row>
    <row r="106" spans="1:11" x14ac:dyDescent="0.35">
      <c r="A106" s="12">
        <v>2001808739</v>
      </c>
      <c r="B106" s="12" t="str">
        <f>_xlfn.XLOOKUP(A106,invoice[Order ID],invoice[AWB Code])</f>
        <v>1091117437293</v>
      </c>
      <c r="C106" s="13">
        <f>SUMIF(order[Order ID],Calculation!A106,order[Weight(g)])/1000</f>
        <v>0.22</v>
      </c>
      <c r="D106" s="13" cm="1">
        <f t="array" ref="D106">(Aditional_slab_X+1)*Applicable_weight_slab_X</f>
        <v>0.5</v>
      </c>
      <c r="E106" s="13" t="str">
        <f>_xlfn.XLOOKUP(B106,invoice[AWB Code],invoice[Charged Weight])</f>
        <v>1.63</v>
      </c>
      <c r="F106" s="13" cm="1">
        <f t="array" ref="F106">(Aditional_slab_courier+1)*Applicable_weight_slab_Courier</f>
        <v>2.5</v>
      </c>
      <c r="G106" s="14" t="str">
        <f>_xlfn.XLOOKUP(_xlfn.XLOOKUP(B106,invoice[AWB Code],invoice[Customer Pincode]),pincode[Customer Pincode],pincode[Zone])</f>
        <v>B</v>
      </c>
      <c r="H106" s="12" t="str">
        <f>_xlfn.XLOOKUP(Calculation!B106,invoice[AWB Code],invoice[Zone])</f>
        <v>D</v>
      </c>
      <c r="I106" s="12" cm="1">
        <f t="array" ref="I106">(Forward_fix_charge_X+Aditional_slab_X*Forward_aditional_charge_X)+(IF(Shipment_Type="Forward and RTO charges",RTO_fixed_charge_X+Aditional_slab_X*RTO_aditional_charge_X,0))</f>
        <v>33</v>
      </c>
      <c r="J106" s="21" cm="1">
        <f t="array" ref="J106">(Forward_fix_charge_courier+Aditional_slab_courier*Forward_aditional_charge_Courier)+(IF(Shipment_Type="Forward and RTO charges",RTO_fixed_charge_courier+Aditional_slab_courier*RTO_aditional_charge_Courier,0))</f>
        <v>90.199999999999989</v>
      </c>
      <c r="K106" s="12">
        <f t="shared" si="1"/>
        <v>-57.199999999999989</v>
      </c>
    </row>
    <row r="107" spans="1:11" x14ac:dyDescent="0.35">
      <c r="A107" s="12">
        <v>2001808832</v>
      </c>
      <c r="B107" s="12" t="str">
        <f>_xlfn.XLOOKUP(A107,invoice[Order ID],invoice[AWB Code])</f>
        <v>1091117437864</v>
      </c>
      <c r="C107" s="13">
        <f>SUMIF(order[Order ID],Calculation!A107,order[Weight(g)])/1000</f>
        <v>0.6</v>
      </c>
      <c r="D107" s="13" cm="1">
        <f t="array" ref="D107">(Aditional_slab_X+1)*Applicable_weight_slab_X</f>
        <v>1</v>
      </c>
      <c r="E107" s="13" t="str">
        <f>_xlfn.XLOOKUP(B107,invoice[AWB Code],invoice[Charged Weight])</f>
        <v>2.47</v>
      </c>
      <c r="F107" s="13" cm="1">
        <f t="array" ref="F107">(Aditional_slab_courier+1)*Applicable_weight_slab_Courier</f>
        <v>2.5</v>
      </c>
      <c r="G107" s="14" t="str">
        <f>_xlfn.XLOOKUP(_xlfn.XLOOKUP(B107,invoice[AWB Code],invoice[Customer Pincode]),pincode[Customer Pincode],pincode[Zone])</f>
        <v>B</v>
      </c>
      <c r="H107" s="12" t="str">
        <f>_xlfn.XLOOKUP(Calculation!B107,invoice[AWB Code],invoice[Zone])</f>
        <v>D</v>
      </c>
      <c r="I107" s="12" cm="1">
        <f t="array" ref="I107">(Forward_fix_charge_X+Aditional_slab_X*Forward_aditional_charge_X)+(IF(Shipment_Type="Forward and RTO charges",RTO_fixed_charge_X+Aditional_slab_X*RTO_aditional_charge_X,0))</f>
        <v>61.3</v>
      </c>
      <c r="J107" s="21" cm="1">
        <f t="array" ref="J107">(Forward_fix_charge_courier+Aditional_slab_courier*Forward_aditional_charge_Courier)+(IF(Shipment_Type="Forward and RTO charges",RTO_fixed_charge_courier+Aditional_slab_courier*RTO_aditional_charge_Courier,0))</f>
        <v>90.199999999999989</v>
      </c>
      <c r="K107" s="12">
        <f t="shared" si="1"/>
        <v>-28.899999999999991</v>
      </c>
    </row>
    <row r="108" spans="1:11" x14ac:dyDescent="0.35">
      <c r="A108" s="12">
        <v>2001808837</v>
      </c>
      <c r="B108" s="12" t="str">
        <f>_xlfn.XLOOKUP(A108,invoice[Order ID],invoice[AWB Code])</f>
        <v>1091117437890</v>
      </c>
      <c r="C108" s="13">
        <f>SUMIF(order[Order ID],Calculation!A108,order[Weight(g)])/1000</f>
        <v>0.5</v>
      </c>
      <c r="D108" s="13" cm="1">
        <f t="array" ref="D108">(Aditional_slab_X+1)*Applicable_weight_slab_X</f>
        <v>0.5</v>
      </c>
      <c r="E108" s="13" t="str">
        <f>_xlfn.XLOOKUP(B108,invoice[AWB Code],invoice[Charged Weight])</f>
        <v>0.67</v>
      </c>
      <c r="F108" s="13" cm="1">
        <f t="array" ref="F108">(Aditional_slab_courier+1)*Applicable_weight_slab_Courier</f>
        <v>1.25</v>
      </c>
      <c r="G108" s="14" t="str">
        <f>_xlfn.XLOOKUP(_xlfn.XLOOKUP(B108,invoice[AWB Code],invoice[Customer Pincode]),pincode[Customer Pincode],pincode[Zone])</f>
        <v>B</v>
      </c>
      <c r="H108" s="12" t="str">
        <f>_xlfn.XLOOKUP(Calculation!B108,invoice[AWB Code],invoice[Zone])</f>
        <v>D</v>
      </c>
      <c r="I108" s="12" cm="1">
        <f t="array" ref="I108">(Forward_fix_charge_X+Aditional_slab_X*Forward_aditional_charge_X)+(IF(Shipment_Type="Forward and RTO charges",RTO_fixed_charge_X+Aditional_slab_X*RTO_aditional_charge_X,0))</f>
        <v>33</v>
      </c>
      <c r="J108" s="21" cm="1">
        <f t="array" ref="J108">(Forward_fix_charge_courier+Aditional_slab_courier*Forward_aditional_charge_Courier)+(IF(Shipment_Type="Forward and RTO charges",RTO_fixed_charge_courier+Aditional_slab_courier*RTO_aditional_charge_Courier,0))</f>
        <v>45.4</v>
      </c>
      <c r="K108" s="12">
        <f t="shared" si="1"/>
        <v>-12.399999999999999</v>
      </c>
    </row>
    <row r="109" spans="1:11" x14ac:dyDescent="0.35">
      <c r="A109" s="12">
        <v>2001808883</v>
      </c>
      <c r="B109" s="12" t="str">
        <f>_xlfn.XLOOKUP(A109,invoice[Order ID],invoice[AWB Code])</f>
        <v>1091117438074</v>
      </c>
      <c r="C109" s="13">
        <f>SUMIF(order[Order ID],Calculation!A109,order[Weight(g)])/1000</f>
        <v>0.5</v>
      </c>
      <c r="D109" s="13" cm="1">
        <f t="array" ref="D109">(Aditional_slab_X+1)*Applicable_weight_slab_X</f>
        <v>0.5</v>
      </c>
      <c r="E109" s="13" t="str">
        <f>_xlfn.XLOOKUP(B109,invoice[AWB Code],invoice[Charged Weight])</f>
        <v>0.72</v>
      </c>
      <c r="F109" s="13" cm="1">
        <f t="array" ref="F109">(Aditional_slab_courier+1)*Applicable_weight_slab_Courier</f>
        <v>1.25</v>
      </c>
      <c r="G109" s="14" t="str">
        <f>_xlfn.XLOOKUP(_xlfn.XLOOKUP(B109,invoice[AWB Code],invoice[Customer Pincode]),pincode[Customer Pincode],pincode[Zone])</f>
        <v>B</v>
      </c>
      <c r="H109" s="12" t="str">
        <f>_xlfn.XLOOKUP(Calculation!B109,invoice[AWB Code],invoice[Zone])</f>
        <v>D</v>
      </c>
      <c r="I109" s="12" cm="1">
        <f t="array" ref="I109">(Forward_fix_charge_X+Aditional_slab_X*Forward_aditional_charge_X)+(IF(Shipment_Type="Forward and RTO charges",RTO_fixed_charge_X+Aditional_slab_X*RTO_aditional_charge_X,0))</f>
        <v>33</v>
      </c>
      <c r="J109" s="21" cm="1">
        <f t="array" ref="J109">(Forward_fix_charge_courier+Aditional_slab_courier*Forward_aditional_charge_Courier)+(IF(Shipment_Type="Forward and RTO charges",RTO_fixed_charge_courier+Aditional_slab_courier*RTO_aditional_charge_Courier,0))</f>
        <v>45.4</v>
      </c>
      <c r="K109" s="12">
        <f t="shared" si="1"/>
        <v>-12.399999999999999</v>
      </c>
    </row>
    <row r="110" spans="1:11" x14ac:dyDescent="0.35">
      <c r="A110" s="12">
        <v>2001808992</v>
      </c>
      <c r="B110" s="12" t="str">
        <f>_xlfn.XLOOKUP(A110,invoice[Order ID],invoice[AWB Code])</f>
        <v>1091117611501</v>
      </c>
      <c r="C110" s="13">
        <f>SUMIF(order[Order ID],Calculation!A110,order[Weight(g)])/1000</f>
        <v>0.5</v>
      </c>
      <c r="D110" s="13" cm="1">
        <f t="array" ref="D110">(Aditional_slab_X+1)*Applicable_weight_slab_X</f>
        <v>0.5</v>
      </c>
      <c r="E110" s="13" t="str">
        <f>_xlfn.XLOOKUP(B110,invoice[AWB Code],invoice[Charged Weight])</f>
        <v>0.72</v>
      </c>
      <c r="F110" s="13" cm="1">
        <f t="array" ref="F110">(Aditional_slab_courier+1)*Applicable_weight_slab_Courier</f>
        <v>1.25</v>
      </c>
      <c r="G110" s="14" t="str">
        <f>_xlfn.XLOOKUP(_xlfn.XLOOKUP(B110,invoice[AWB Code],invoice[Customer Pincode]),pincode[Customer Pincode],pincode[Zone])</f>
        <v>B</v>
      </c>
      <c r="H110" s="12" t="str">
        <f>_xlfn.XLOOKUP(Calculation!B110,invoice[AWB Code],invoice[Zone])</f>
        <v>D</v>
      </c>
      <c r="I110" s="12" cm="1">
        <f t="array" ref="I110">(Forward_fix_charge_X+Aditional_slab_X*Forward_aditional_charge_X)+(IF(Shipment_Type="Forward and RTO charges",RTO_fixed_charge_X+Aditional_slab_X*RTO_aditional_charge_X,0))</f>
        <v>33</v>
      </c>
      <c r="J110" s="21" cm="1">
        <f t="array" ref="J110">(Forward_fix_charge_courier+Aditional_slab_courier*Forward_aditional_charge_Courier)+(IF(Shipment_Type="Forward and RTO charges",RTO_fixed_charge_courier+Aditional_slab_courier*RTO_aditional_charge_Courier,0))</f>
        <v>45.4</v>
      </c>
      <c r="K110" s="12">
        <f t="shared" si="1"/>
        <v>-12.399999999999999</v>
      </c>
    </row>
    <row r="111" spans="1:11" x14ac:dyDescent="0.35">
      <c r="A111" s="12">
        <v>2001809270</v>
      </c>
      <c r="B111" s="12" t="str">
        <f>_xlfn.XLOOKUP(A111,invoice[Order ID],invoice[AWB Code])</f>
        <v>1091117613962</v>
      </c>
      <c r="C111" s="13">
        <f>SUMIF(order[Order ID],Calculation!A111,order[Weight(g)])/1000</f>
        <v>0.5</v>
      </c>
      <c r="D111" s="13" cm="1">
        <f t="array" ref="D111">(Aditional_slab_X+1)*Applicable_weight_slab_X</f>
        <v>0.5</v>
      </c>
      <c r="E111" s="13" t="str">
        <f>_xlfn.XLOOKUP(B111,invoice[AWB Code],invoice[Charged Weight])</f>
        <v>0.68</v>
      </c>
      <c r="F111" s="13" cm="1">
        <f t="array" ref="F111">(Aditional_slab_courier+1)*Applicable_weight_slab_Courier</f>
        <v>1.25</v>
      </c>
      <c r="G111" s="14" t="str">
        <f>_xlfn.XLOOKUP(_xlfn.XLOOKUP(B111,invoice[AWB Code],invoice[Customer Pincode]),pincode[Customer Pincode],pincode[Zone])</f>
        <v>B</v>
      </c>
      <c r="H111" s="12" t="str">
        <f>_xlfn.XLOOKUP(Calculation!B111,invoice[AWB Code],invoice[Zone])</f>
        <v>D</v>
      </c>
      <c r="I111" s="12" cm="1">
        <f t="array" ref="I111">(Forward_fix_charge_X+Aditional_slab_X*Forward_aditional_charge_X)+(IF(Shipment_Type="Forward and RTO charges",RTO_fixed_charge_X+Aditional_slab_X*RTO_aditional_charge_X,0))</f>
        <v>33</v>
      </c>
      <c r="J111" s="21" cm="1">
        <f t="array" ref="J111">(Forward_fix_charge_courier+Aditional_slab_courier*Forward_aditional_charge_Courier)+(IF(Shipment_Type="Forward and RTO charges",RTO_fixed_charge_courier+Aditional_slab_courier*RTO_aditional_charge_Courier,0))</f>
        <v>45.4</v>
      </c>
      <c r="K111" s="12">
        <f t="shared" si="1"/>
        <v>-12.399999999999999</v>
      </c>
    </row>
    <row r="112" spans="1:11" x14ac:dyDescent="0.35">
      <c r="A112" s="12">
        <v>2001809934</v>
      </c>
      <c r="B112" s="12" t="str">
        <f>_xlfn.XLOOKUP(A112,invoice[Order ID],invoice[AWB Code])</f>
        <v>1091117803511</v>
      </c>
      <c r="C112" s="13">
        <f>SUMIF(order[Order ID],Calculation!A112,order[Weight(g)])/1000</f>
        <v>0.36099999999999999</v>
      </c>
      <c r="D112" s="13" cm="1">
        <f t="array" ref="D112">(Aditional_slab_X+1)*Applicable_weight_slab_X</f>
        <v>0.5</v>
      </c>
      <c r="E112" s="13" t="str">
        <f>_xlfn.XLOOKUP(B112,invoice[AWB Code],invoice[Charged Weight])</f>
        <v>0.82</v>
      </c>
      <c r="F112" s="13" cm="1">
        <f t="array" ref="F112">(Aditional_slab_courier+1)*Applicable_weight_slab_Courier</f>
        <v>1.25</v>
      </c>
      <c r="G112" s="14" t="str">
        <f>_xlfn.XLOOKUP(_xlfn.XLOOKUP(B112,invoice[AWB Code],invoice[Customer Pincode]),pincode[Customer Pincode],pincode[Zone])</f>
        <v>B</v>
      </c>
      <c r="H112" s="12" t="str">
        <f>_xlfn.XLOOKUP(Calculation!B112,invoice[AWB Code],invoice[Zone])</f>
        <v>D</v>
      </c>
      <c r="I112" s="12" cm="1">
        <f t="array" ref="I112">(Forward_fix_charge_X+Aditional_slab_X*Forward_aditional_charge_X)+(IF(Shipment_Type="Forward and RTO charges",RTO_fixed_charge_X+Aditional_slab_X*RTO_aditional_charge_X,0))</f>
        <v>33</v>
      </c>
      <c r="J112" s="21" cm="1">
        <f t="array" ref="J112">(Forward_fix_charge_courier+Aditional_slab_courier*Forward_aditional_charge_Courier)+(IF(Shipment_Type="Forward and RTO charges",RTO_fixed_charge_courier+Aditional_slab_courier*RTO_aditional_charge_Courier,0))</f>
        <v>45.4</v>
      </c>
      <c r="K112" s="12">
        <f t="shared" si="1"/>
        <v>-12.399999999999999</v>
      </c>
    </row>
    <row r="113" spans="1:11" x14ac:dyDescent="0.35">
      <c r="A113" s="12">
        <v>2001810125</v>
      </c>
      <c r="B113" s="12" t="str">
        <f>_xlfn.XLOOKUP(A113,invoice[Order ID],invoice[AWB Code])</f>
        <v>1091117804314</v>
      </c>
      <c r="C113" s="13">
        <f>SUMIF(order[Order ID],Calculation!A113,order[Weight(g)])/1000</f>
        <v>0.5</v>
      </c>
      <c r="D113" s="13" cm="1">
        <f t="array" ref="D113">(Aditional_slab_X+1)*Applicable_weight_slab_X</f>
        <v>0.5</v>
      </c>
      <c r="E113" s="13" t="str">
        <f>_xlfn.XLOOKUP(B113,invoice[AWB Code],invoice[Charged Weight])</f>
        <v>0.66</v>
      </c>
      <c r="F113" s="13" cm="1">
        <f t="array" ref="F113">(Aditional_slab_courier+1)*Applicable_weight_slab_Courier</f>
        <v>1.25</v>
      </c>
      <c r="G113" s="14" t="str">
        <f>_xlfn.XLOOKUP(_xlfn.XLOOKUP(B113,invoice[AWB Code],invoice[Customer Pincode]),pincode[Customer Pincode],pincode[Zone])</f>
        <v>B</v>
      </c>
      <c r="H113" s="12" t="str">
        <f>_xlfn.XLOOKUP(Calculation!B113,invoice[AWB Code],invoice[Zone])</f>
        <v>D</v>
      </c>
      <c r="I113" s="12" cm="1">
        <f t="array" ref="I113">(Forward_fix_charge_X+Aditional_slab_X*Forward_aditional_charge_X)+(IF(Shipment_Type="Forward and RTO charges",RTO_fixed_charge_X+Aditional_slab_X*RTO_aditional_charge_X,0))</f>
        <v>33</v>
      </c>
      <c r="J113" s="21" cm="1">
        <f t="array" ref="J113">(Forward_fix_charge_courier+Aditional_slab_courier*Forward_aditional_charge_Courier)+(IF(Shipment_Type="Forward and RTO charges",RTO_fixed_charge_courier+Aditional_slab_courier*RTO_aditional_charge_Courier,0))</f>
        <v>45.4</v>
      </c>
      <c r="K113" s="12">
        <f t="shared" si="1"/>
        <v>-12.399999999999999</v>
      </c>
    </row>
    <row r="114" spans="1:11" x14ac:dyDescent="0.35">
      <c r="A114" s="12">
        <v>2001810281</v>
      </c>
      <c r="B114" s="12" t="str">
        <f>_xlfn.XLOOKUP(A114,invoice[Order ID],invoice[AWB Code])</f>
        <v>1091117805390</v>
      </c>
      <c r="C114" s="13">
        <f>SUMIF(order[Order ID],Calculation!A114,order[Weight(g)])/1000</f>
        <v>0.5</v>
      </c>
      <c r="D114" s="13" cm="1">
        <f t="array" ref="D114">(Aditional_slab_X+1)*Applicable_weight_slab_X</f>
        <v>0.5</v>
      </c>
      <c r="E114" s="13" t="str">
        <f>_xlfn.XLOOKUP(B114,invoice[AWB Code],invoice[Charged Weight])</f>
        <v>0.68</v>
      </c>
      <c r="F114" s="13" cm="1">
        <f t="array" ref="F114">(Aditional_slab_courier+1)*Applicable_weight_slab_Courier</f>
        <v>1.25</v>
      </c>
      <c r="G114" s="14" t="str">
        <f>_xlfn.XLOOKUP(_xlfn.XLOOKUP(B114,invoice[AWB Code],invoice[Customer Pincode]),pincode[Customer Pincode],pincode[Zone])</f>
        <v>B</v>
      </c>
      <c r="H114" s="12" t="str">
        <f>_xlfn.XLOOKUP(Calculation!B114,invoice[AWB Code],invoice[Zone])</f>
        <v>D</v>
      </c>
      <c r="I114" s="12" cm="1">
        <f t="array" ref="I114">(Forward_fix_charge_X+Aditional_slab_X*Forward_aditional_charge_X)+(IF(Shipment_Type="Forward and RTO charges",RTO_fixed_charge_X+Aditional_slab_X*RTO_aditional_charge_X,0))</f>
        <v>33</v>
      </c>
      <c r="J114" s="21" cm="1">
        <f t="array" ref="J114">(Forward_fix_charge_courier+Aditional_slab_courier*Forward_aditional_charge_Courier)+(IF(Shipment_Type="Forward and RTO charges",RTO_fixed_charge_courier+Aditional_slab_courier*RTO_aditional_charge_Courier,0))</f>
        <v>45.4</v>
      </c>
      <c r="K114" s="12">
        <f t="shared" si="1"/>
        <v>-12.399999999999999</v>
      </c>
    </row>
    <row r="115" spans="1:11" x14ac:dyDescent="0.35">
      <c r="A115" s="12">
        <v>2001810549</v>
      </c>
      <c r="B115" s="12" t="str">
        <f>_xlfn.XLOOKUP(A115,invoice[Order ID],invoice[AWB Code])</f>
        <v>1091117806263</v>
      </c>
      <c r="C115" s="13">
        <f>SUMIF(order[Order ID],Calculation!A115,order[Weight(g)])/1000</f>
        <v>0.98599999999999999</v>
      </c>
      <c r="D115" s="13" cm="1">
        <f t="array" ref="D115">(Aditional_slab_X+1)*Applicable_weight_slab_X</f>
        <v>1</v>
      </c>
      <c r="E115" s="13" t="str">
        <f>_xlfn.XLOOKUP(B115,invoice[AWB Code],invoice[Charged Weight])</f>
        <v>1.86</v>
      </c>
      <c r="F115" s="13" cm="1">
        <f t="array" ref="F115">(Aditional_slab_courier+1)*Applicable_weight_slab_Courier</f>
        <v>2.5</v>
      </c>
      <c r="G115" s="14" t="str">
        <f>_xlfn.XLOOKUP(_xlfn.XLOOKUP(B115,invoice[AWB Code],invoice[Customer Pincode]),pincode[Customer Pincode],pincode[Zone])</f>
        <v>B</v>
      </c>
      <c r="H115" s="12" t="str">
        <f>_xlfn.XLOOKUP(Calculation!B115,invoice[AWB Code],invoice[Zone])</f>
        <v>D</v>
      </c>
      <c r="I115" s="12" cm="1">
        <f t="array" ref="I115">(Forward_fix_charge_X+Aditional_slab_X*Forward_aditional_charge_X)+(IF(Shipment_Type="Forward and RTO charges",RTO_fixed_charge_X+Aditional_slab_X*RTO_aditional_charge_X,0))</f>
        <v>61.3</v>
      </c>
      <c r="J115" s="21" cm="1">
        <f t="array" ref="J115">(Forward_fix_charge_courier+Aditional_slab_courier*Forward_aditional_charge_Courier)+(IF(Shipment_Type="Forward and RTO charges",RTO_fixed_charge_courier+Aditional_slab_courier*RTO_aditional_charge_Courier,0))</f>
        <v>90.199999999999989</v>
      </c>
      <c r="K115" s="12">
        <f t="shared" si="1"/>
        <v>-28.899999999999991</v>
      </c>
    </row>
    <row r="116" spans="1:11" x14ac:dyDescent="0.35">
      <c r="A116" s="12">
        <v>2001810697</v>
      </c>
      <c r="B116" s="12" t="str">
        <f>_xlfn.XLOOKUP(A116,invoice[Order ID],invoice[AWB Code])</f>
        <v>1091117807140</v>
      </c>
      <c r="C116" s="13">
        <f>SUMIF(order[Order ID],Calculation!A116,order[Weight(g)])/1000</f>
        <v>0.60699999999999998</v>
      </c>
      <c r="D116" s="13" cm="1">
        <f t="array" ref="D116">(Aditional_slab_X+1)*Applicable_weight_slab_X</f>
        <v>1</v>
      </c>
      <c r="E116" s="13" t="str">
        <f>_xlfn.XLOOKUP(B116,invoice[AWB Code],invoice[Charged Weight])</f>
        <v>2.27</v>
      </c>
      <c r="F116" s="13" cm="1">
        <f t="array" ref="F116">(Aditional_slab_courier+1)*Applicable_weight_slab_Courier</f>
        <v>2.5</v>
      </c>
      <c r="G116" s="14" t="str">
        <f>_xlfn.XLOOKUP(_xlfn.XLOOKUP(B116,invoice[AWB Code],invoice[Customer Pincode]),pincode[Customer Pincode],pincode[Zone])</f>
        <v>B</v>
      </c>
      <c r="H116" s="12" t="str">
        <f>_xlfn.XLOOKUP(Calculation!B116,invoice[AWB Code],invoice[Zone])</f>
        <v>D</v>
      </c>
      <c r="I116" s="12" cm="1">
        <f t="array" ref="I116">(Forward_fix_charge_X+Aditional_slab_X*Forward_aditional_charge_X)+(IF(Shipment_Type="Forward and RTO charges",RTO_fixed_charge_X+Aditional_slab_X*RTO_aditional_charge_X,0))</f>
        <v>61.3</v>
      </c>
      <c r="J116" s="21" cm="1">
        <f t="array" ref="J116">(Forward_fix_charge_courier+Aditional_slab_courier*Forward_aditional_charge_Courier)+(IF(Shipment_Type="Forward and RTO charges",RTO_fixed_charge_courier+Aditional_slab_courier*RTO_aditional_charge_Courier,0))</f>
        <v>90.199999999999989</v>
      </c>
      <c r="K116" s="12">
        <f t="shared" si="1"/>
        <v>-28.899999999999991</v>
      </c>
    </row>
    <row r="117" spans="1:11" x14ac:dyDescent="0.35">
      <c r="A117" s="12">
        <v>2001811039</v>
      </c>
      <c r="B117" s="12" t="str">
        <f>_xlfn.XLOOKUP(A117,invoice[Order ID],invoice[AWB Code])</f>
        <v>1091117904860</v>
      </c>
      <c r="C117" s="13">
        <f>SUMIF(order[Order ID],Calculation!A117,order[Weight(g)])/1000</f>
        <v>0.48799999999999999</v>
      </c>
      <c r="D117" s="13" cm="1">
        <f t="array" ref="D117">(Aditional_slab_X+1)*Applicable_weight_slab_X</f>
        <v>0.5</v>
      </c>
      <c r="E117" s="13" t="str">
        <f>_xlfn.XLOOKUP(B117,invoice[AWB Code],invoice[Charged Weight])</f>
        <v>0.68</v>
      </c>
      <c r="F117" s="13" cm="1">
        <f t="array" ref="F117">(Aditional_slab_courier+1)*Applicable_weight_slab_Courier</f>
        <v>1.25</v>
      </c>
      <c r="G117" s="14" t="str">
        <f>_xlfn.XLOOKUP(_xlfn.XLOOKUP(B117,invoice[AWB Code],invoice[Customer Pincode]),pincode[Customer Pincode],pincode[Zone])</f>
        <v>B</v>
      </c>
      <c r="H117" s="12" t="str">
        <f>_xlfn.XLOOKUP(Calculation!B117,invoice[AWB Code],invoice[Zone])</f>
        <v>D</v>
      </c>
      <c r="I117" s="12" cm="1">
        <f t="array" ref="I117">(Forward_fix_charge_X+Aditional_slab_X*Forward_aditional_charge_X)+(IF(Shipment_Type="Forward and RTO charges",RTO_fixed_charge_X+Aditional_slab_X*RTO_aditional_charge_X,0))</f>
        <v>33</v>
      </c>
      <c r="J117" s="21" cm="1">
        <f t="array" ref="J117">(Forward_fix_charge_courier+Aditional_slab_courier*Forward_aditional_charge_Courier)+(IF(Shipment_Type="Forward and RTO charges",RTO_fixed_charge_courier+Aditional_slab_courier*RTO_aditional_charge_Courier,0))</f>
        <v>45.4</v>
      </c>
      <c r="K117" s="12">
        <f t="shared" si="1"/>
        <v>-12.399999999999999</v>
      </c>
    </row>
    <row r="118" spans="1:11" x14ac:dyDescent="0.35">
      <c r="A118" s="12">
        <v>2001811058</v>
      </c>
      <c r="B118" s="12" t="str">
        <f>_xlfn.XLOOKUP(A118,invoice[Order ID],invoice[AWB Code])</f>
        <v>1091117905022</v>
      </c>
      <c r="C118" s="13">
        <f>SUMIF(order[Order ID],Calculation!A118,order[Weight(g)])/1000</f>
        <v>0.5</v>
      </c>
      <c r="D118" s="13" cm="1">
        <f t="array" ref="D118">(Aditional_slab_X+1)*Applicable_weight_slab_X</f>
        <v>0.5</v>
      </c>
      <c r="E118" s="13" t="str">
        <f>_xlfn.XLOOKUP(B118,invoice[AWB Code],invoice[Charged Weight])</f>
        <v>0.72</v>
      </c>
      <c r="F118" s="13" cm="1">
        <f t="array" ref="F118">(Aditional_slab_courier+1)*Applicable_weight_slab_Courier</f>
        <v>1.25</v>
      </c>
      <c r="G118" s="14" t="str">
        <f>_xlfn.XLOOKUP(_xlfn.XLOOKUP(B118,invoice[AWB Code],invoice[Customer Pincode]),pincode[Customer Pincode],pincode[Zone])</f>
        <v>B</v>
      </c>
      <c r="H118" s="12" t="str">
        <f>_xlfn.XLOOKUP(Calculation!B118,invoice[AWB Code],invoice[Zone])</f>
        <v>D</v>
      </c>
      <c r="I118" s="12" cm="1">
        <f t="array" ref="I118">(Forward_fix_charge_X+Aditional_slab_X*Forward_aditional_charge_X)+(IF(Shipment_Type="Forward and RTO charges",RTO_fixed_charge_X+Aditional_slab_X*RTO_aditional_charge_X,0))</f>
        <v>33</v>
      </c>
      <c r="J118" s="21" cm="1">
        <f t="array" ref="J118">(Forward_fix_charge_courier+Aditional_slab_courier*Forward_aditional_charge_Courier)+(IF(Shipment_Type="Forward and RTO charges",RTO_fixed_charge_courier+Aditional_slab_courier*RTO_aditional_charge_Courier,0))</f>
        <v>45.4</v>
      </c>
      <c r="K118" s="12">
        <f t="shared" si="1"/>
        <v>-12.399999999999999</v>
      </c>
    </row>
    <row r="119" spans="1:11" x14ac:dyDescent="0.35">
      <c r="A119" s="12">
        <v>2001811306</v>
      </c>
      <c r="B119" s="12" t="str">
        <f>_xlfn.XLOOKUP(A119,invoice[Order ID],invoice[AWB Code])</f>
        <v>1091117958163</v>
      </c>
      <c r="C119" s="13">
        <f>SUMIF(order[Order ID],Calculation!A119,order[Weight(g)])/1000</f>
        <v>0.94499999999999995</v>
      </c>
      <c r="D119" s="13" cm="1">
        <f t="array" ref="D119">(Aditional_slab_X+1)*Applicable_weight_slab_X</f>
        <v>1</v>
      </c>
      <c r="E119" s="13" t="str">
        <f>_xlfn.XLOOKUP(B119,invoice[AWB Code],invoice[Charged Weight])</f>
        <v>1.1</v>
      </c>
      <c r="F119" s="13" cm="1">
        <f t="array" ref="F119">(Aditional_slab_courier+1)*Applicable_weight_slab_Courier</f>
        <v>1.25</v>
      </c>
      <c r="G119" s="14" t="str">
        <f>_xlfn.XLOOKUP(_xlfn.XLOOKUP(B119,invoice[AWB Code],invoice[Customer Pincode]),pincode[Customer Pincode],pincode[Zone])</f>
        <v>B</v>
      </c>
      <c r="H119" s="12" t="str">
        <f>_xlfn.XLOOKUP(Calculation!B119,invoice[AWB Code],invoice[Zone])</f>
        <v>D</v>
      </c>
      <c r="I119" s="12" cm="1">
        <f t="array" ref="I119">(Forward_fix_charge_X+Aditional_slab_X*Forward_aditional_charge_X)+(IF(Shipment_Type="Forward and RTO charges",RTO_fixed_charge_X+Aditional_slab_X*RTO_aditional_charge_X,0))</f>
        <v>61.3</v>
      </c>
      <c r="J119" s="21" cm="1">
        <f t="array" ref="J119">(Forward_fix_charge_courier+Aditional_slab_courier*Forward_aditional_charge_Courier)+(IF(Shipment_Type="Forward and RTO charges",RTO_fixed_charge_courier+Aditional_slab_courier*RTO_aditional_charge_Courier,0))</f>
        <v>45.4</v>
      </c>
      <c r="K119" s="12">
        <f t="shared" si="1"/>
        <v>15.899999999999999</v>
      </c>
    </row>
    <row r="120" spans="1:11" x14ac:dyDescent="0.35">
      <c r="A120" s="12">
        <v>2001812195</v>
      </c>
      <c r="B120" s="12" t="str">
        <f>_xlfn.XLOOKUP(A120,invoice[Order ID],invoice[AWB Code])</f>
        <v>1091118442390</v>
      </c>
      <c r="C120" s="13">
        <f>SUMIF(order[Order ID],Calculation!A120,order[Weight(g)])/1000</f>
        <v>0.5</v>
      </c>
      <c r="D120" s="13" cm="1">
        <f t="array" ref="D120">(Aditional_slab_X+1)*Applicable_weight_slab_X</f>
        <v>0.5</v>
      </c>
      <c r="E120" s="13" t="str">
        <f>_xlfn.XLOOKUP(B120,invoice[AWB Code],invoice[Charged Weight])</f>
        <v>0.67</v>
      </c>
      <c r="F120" s="13" cm="1">
        <f t="array" ref="F120">(Aditional_slab_courier+1)*Applicable_weight_slab_Courier</f>
        <v>1.25</v>
      </c>
      <c r="G120" s="14" t="str">
        <f>_xlfn.XLOOKUP(_xlfn.XLOOKUP(B120,invoice[AWB Code],invoice[Customer Pincode]),pincode[Customer Pincode],pincode[Zone])</f>
        <v>B</v>
      </c>
      <c r="H120" s="12" t="str">
        <f>_xlfn.XLOOKUP(Calculation!B120,invoice[AWB Code],invoice[Zone])</f>
        <v>D</v>
      </c>
      <c r="I120" s="12" cm="1">
        <f t="array" ref="I120">(Forward_fix_charge_X+Aditional_slab_X*Forward_aditional_charge_X)+(IF(Shipment_Type="Forward and RTO charges",RTO_fixed_charge_X+Aditional_slab_X*RTO_aditional_charge_X,0))</f>
        <v>33</v>
      </c>
      <c r="J120" s="21" cm="1">
        <f t="array" ref="J120">(Forward_fix_charge_courier+Aditional_slab_courier*Forward_aditional_charge_Courier)+(IF(Shipment_Type="Forward and RTO charges",RTO_fixed_charge_courier+Aditional_slab_courier*RTO_aditional_charge_Courier,0))</f>
        <v>45.4</v>
      </c>
      <c r="K120" s="12">
        <f t="shared" si="1"/>
        <v>-12.399999999999999</v>
      </c>
    </row>
    <row r="121" spans="1:11" x14ac:dyDescent="0.35">
      <c r="A121" s="12">
        <v>2001812941</v>
      </c>
      <c r="B121" s="12" t="str">
        <f>_xlfn.XLOOKUP(A121,invoice[Order ID],invoice[AWB Code])</f>
        <v>1091118551656</v>
      </c>
      <c r="C121" s="13">
        <f>SUMIF(order[Order ID],Calculation!A121,order[Weight(g)])/1000</f>
        <v>0.5</v>
      </c>
      <c r="D121" s="13" cm="1">
        <f t="array" ref="D121">(Aditional_slab_X+1)*Applicable_weight_slab_X</f>
        <v>0.5</v>
      </c>
      <c r="E121" s="13" t="str">
        <f>_xlfn.XLOOKUP(B121,invoice[AWB Code],invoice[Charged Weight])</f>
        <v>0.73</v>
      </c>
      <c r="F121" s="13" cm="1">
        <f t="array" ref="F121">(Aditional_slab_courier+1)*Applicable_weight_slab_Courier</f>
        <v>1.25</v>
      </c>
      <c r="G121" s="14" t="str">
        <f>_xlfn.XLOOKUP(_xlfn.XLOOKUP(B121,invoice[AWB Code],invoice[Customer Pincode]),pincode[Customer Pincode],pincode[Zone])</f>
        <v>B</v>
      </c>
      <c r="H121" s="12" t="str">
        <f>_xlfn.XLOOKUP(Calculation!B121,invoice[AWB Code],invoice[Zone])</f>
        <v>D</v>
      </c>
      <c r="I121" s="12" cm="1">
        <f t="array" ref="I121">(Forward_fix_charge_X+Aditional_slab_X*Forward_aditional_charge_X)+(IF(Shipment_Type="Forward and RTO charges",RTO_fixed_charge_X+Aditional_slab_X*RTO_aditional_charge_X,0))</f>
        <v>33</v>
      </c>
      <c r="J121" s="21" cm="1">
        <f t="array" ref="J121">(Forward_fix_charge_courier+Aditional_slab_courier*Forward_aditional_charge_Courier)+(IF(Shipment_Type="Forward and RTO charges",RTO_fixed_charge_courier+Aditional_slab_courier*RTO_aditional_charge_Courier,0))</f>
        <v>45.4</v>
      </c>
      <c r="K121" s="12">
        <f t="shared" si="1"/>
        <v>-12.399999999999999</v>
      </c>
    </row>
    <row r="122" spans="1:11" x14ac:dyDescent="0.35">
      <c r="A122" s="12">
        <v>2001809383</v>
      </c>
      <c r="B122" s="12" t="str">
        <f>_xlfn.XLOOKUP(A122,invoice[Order ID],invoice[AWB Code])</f>
        <v>1091117614452</v>
      </c>
      <c r="C122" s="13">
        <f>SUMIF(order[Order ID],Calculation!A122,order[Weight(g)])/1000</f>
        <v>0.60699999999999998</v>
      </c>
      <c r="D122" s="13" cm="1">
        <f t="array" ref="D122">(Aditional_slab_X+1)*Applicable_weight_slab_X</f>
        <v>1</v>
      </c>
      <c r="E122" s="13" t="str">
        <f>_xlfn.XLOOKUP(B122,invoice[AWB Code],invoice[Charged Weight])</f>
        <v>0.5</v>
      </c>
      <c r="F122" s="13" cm="1">
        <f t="array" ref="F122">(Aditional_slab_courier+1)*Applicable_weight_slab_Courier</f>
        <v>1.25</v>
      </c>
      <c r="G122" s="14" t="str">
        <f>_xlfn.XLOOKUP(_xlfn.XLOOKUP(B122,invoice[AWB Code],invoice[Customer Pincode]),pincode[Customer Pincode],pincode[Zone])</f>
        <v>B</v>
      </c>
      <c r="H122" s="12" t="str">
        <f>_xlfn.XLOOKUP(Calculation!B122,invoice[AWB Code],invoice[Zone])</f>
        <v>D</v>
      </c>
      <c r="I122" s="12" cm="1">
        <f t="array" ref="I122">(Forward_fix_charge_X+Aditional_slab_X*Forward_aditional_charge_X)+(IF(Shipment_Type="Forward and RTO charges",RTO_fixed_charge_X+Aditional_slab_X*RTO_aditional_charge_X,0))</f>
        <v>110.1</v>
      </c>
      <c r="J122" s="21" cm="1">
        <f t="array" ref="J122">(Forward_fix_charge_courier+Aditional_slab_courier*Forward_aditional_charge_Courier)+(IF(Shipment_Type="Forward and RTO charges",RTO_fixed_charge_courier+Aditional_slab_courier*RTO_aditional_charge_Courier,0))</f>
        <v>86.699999999999989</v>
      </c>
      <c r="K122" s="12">
        <f t="shared" si="1"/>
        <v>23.400000000000006</v>
      </c>
    </row>
    <row r="123" spans="1:11" x14ac:dyDescent="0.35">
      <c r="A123" s="12">
        <v>2001820978</v>
      </c>
      <c r="B123" s="12" t="str">
        <f>_xlfn.XLOOKUP(A123,invoice[Order ID],invoice[AWB Code])</f>
        <v>1091120922803</v>
      </c>
      <c r="C123" s="13">
        <f>SUMIF(order[Order ID],Calculation!A123,order[Weight(g)])/1000</f>
        <v>0.51500000000000001</v>
      </c>
      <c r="D123" s="13" cm="1">
        <f t="array" ref="D123">(Aditional_slab_X+1)*Applicable_weight_slab_X</f>
        <v>1</v>
      </c>
      <c r="E123" s="13" t="str">
        <f>_xlfn.XLOOKUP(B123,invoice[AWB Code],invoice[Charged Weight])</f>
        <v>0.5</v>
      </c>
      <c r="F123" s="13" cm="1">
        <f t="array" ref="F123">(Aditional_slab_courier+1)*Applicable_weight_slab_Courier</f>
        <v>1.25</v>
      </c>
      <c r="G123" s="14" t="str">
        <f>_xlfn.XLOOKUP(_xlfn.XLOOKUP(B123,invoice[AWB Code],invoice[Customer Pincode]),pincode[Customer Pincode],pincode[Zone])</f>
        <v>B</v>
      </c>
      <c r="H123" s="12" t="str">
        <f>_xlfn.XLOOKUP(Calculation!B123,invoice[AWB Code],invoice[Zone])</f>
        <v>D</v>
      </c>
      <c r="I123" s="12" cm="1">
        <f t="array" ref="I123">(Forward_fix_charge_X+Aditional_slab_X*Forward_aditional_charge_X)+(IF(Shipment_Type="Forward and RTO charges",RTO_fixed_charge_X+Aditional_slab_X*RTO_aditional_charge_X,0))</f>
        <v>61.3</v>
      </c>
      <c r="J123" s="21" cm="1">
        <f t="array" ref="J123">(Forward_fix_charge_courier+Aditional_slab_courier*Forward_aditional_charge_Courier)+(IF(Shipment_Type="Forward and RTO charges",RTO_fixed_charge_courier+Aditional_slab_courier*RTO_aditional_charge_Courier,0))</f>
        <v>45.4</v>
      </c>
      <c r="K123" s="12">
        <f t="shared" si="1"/>
        <v>15.899999999999999</v>
      </c>
    </row>
    <row r="124" spans="1:11" x14ac:dyDescent="0.35">
      <c r="A124" s="12">
        <v>2001811475</v>
      </c>
      <c r="B124" s="12" t="str">
        <f>_xlfn.XLOOKUP(A124,invoice[Order ID],invoice[AWB Code])</f>
        <v>1091121844806</v>
      </c>
      <c r="C124" s="13">
        <f>SUMIF(order[Order ID],Calculation!A124,order[Weight(g)])/1000</f>
        <v>0.68899999999999995</v>
      </c>
      <c r="D124" s="13" cm="1">
        <f t="array" ref="D124">(Aditional_slab_X+1)*Applicable_weight_slab_X</f>
        <v>1.5</v>
      </c>
      <c r="E124" s="13" t="str">
        <f>_xlfn.XLOOKUP(B124,invoice[AWB Code],invoice[Charged Weight])</f>
        <v>0.5</v>
      </c>
      <c r="F124" s="13" cm="1">
        <f t="array" ref="F124">(Aditional_slab_courier+1)*Applicable_weight_slab_Courier</f>
        <v>0.5</v>
      </c>
      <c r="G124" s="14" t="str">
        <f>_xlfn.XLOOKUP(_xlfn.XLOOKUP(B124,invoice[AWB Code],invoice[Customer Pincode]),pincode[Customer Pincode],pincode[Zone])</f>
        <v>E</v>
      </c>
      <c r="H124" s="12" t="str">
        <f>_xlfn.XLOOKUP(Calculation!B124,invoice[AWB Code],invoice[Zone])</f>
        <v>B</v>
      </c>
      <c r="I124" s="12" cm="1">
        <f t="array" ref="I124">(Forward_fix_charge_X+Aditional_slab_X*Forward_aditional_charge_X)+(IF(Shipment_Type="Forward and RTO charges",RTO_fixed_charge_X+Aditional_slab_X*RTO_aditional_charge_X,0))</f>
        <v>56.6</v>
      </c>
      <c r="J124" s="21" cm="1">
        <f t="array" ref="J124">(Forward_fix_charge_courier+Aditional_slab_courier*Forward_aditional_charge_Courier)+(IF(Shipment_Type="Forward and RTO charges",RTO_fixed_charge_courier+Aditional_slab_courier*RTO_aditional_charge_Courier,0))</f>
        <v>33</v>
      </c>
      <c r="K124" s="12">
        <f t="shared" si="1"/>
        <v>23.6</v>
      </c>
    </row>
    <row r="125" spans="1:11" x14ac:dyDescent="0.35">
      <c r="A125" s="12">
        <v>2001811305</v>
      </c>
      <c r="B125" s="12" t="str">
        <f>_xlfn.XLOOKUP(A125,invoice[Order ID],invoice[AWB Code])</f>
        <v>1091121846136</v>
      </c>
      <c r="C125" s="13">
        <f>SUMIF(order[Order ID],Calculation!A125,order[Weight(g)])/1000</f>
        <v>0.75</v>
      </c>
      <c r="D125" s="13" cm="1">
        <f t="array" ref="D125">(Aditional_slab_X+1)*Applicable_weight_slab_X</f>
        <v>1</v>
      </c>
      <c r="E125" s="13" t="str">
        <f>_xlfn.XLOOKUP(B125,invoice[AWB Code],invoice[Charged Weight])</f>
        <v>0.5</v>
      </c>
      <c r="F125" s="13" cm="1">
        <f t="array" ref="F125">(Aditional_slab_courier+1)*Applicable_weight_slab_Courier</f>
        <v>1.25</v>
      </c>
      <c r="G125" s="14" t="str">
        <f>_xlfn.XLOOKUP(_xlfn.XLOOKUP(B125,invoice[AWB Code],invoice[Customer Pincode]),pincode[Customer Pincode],pincode[Zone])</f>
        <v>B</v>
      </c>
      <c r="H125" s="12" t="str">
        <f>_xlfn.XLOOKUP(Calculation!B125,invoice[AWB Code],invoice[Zone])</f>
        <v>D</v>
      </c>
      <c r="I125" s="12" cm="1">
        <f t="array" ref="I125">(Forward_fix_charge_X+Aditional_slab_X*Forward_aditional_charge_X)+(IF(Shipment_Type="Forward and RTO charges",RTO_fixed_charge_X+Aditional_slab_X*RTO_aditional_charge_X,0))</f>
        <v>61.3</v>
      </c>
      <c r="J125" s="21" cm="1">
        <f t="array" ref="J125">(Forward_fix_charge_courier+Aditional_slab_courier*Forward_aditional_charge_Courier)+(IF(Shipment_Type="Forward and RTO charges",RTO_fixed_charge_courier+Aditional_slab_courier*RTO_aditional_charge_Courier,0))</f>
        <v>45.4</v>
      </c>
      <c r="K125" s="12">
        <f t="shared" si="1"/>
        <v>15.899999999999999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4F5-E99F-4E8B-88D9-31DEA5637BF5}">
  <dimension ref="A1:F401"/>
  <sheetViews>
    <sheetView zoomScale="85" zoomScaleNormal="85" workbookViewId="0">
      <selection activeCell="I8" sqref="I8"/>
    </sheetView>
  </sheetViews>
  <sheetFormatPr defaultRowHeight="14.5" x14ac:dyDescent="0.35"/>
  <cols>
    <col min="1" max="1" width="13.54296875" bestFit="1" customWidth="1"/>
    <col min="2" max="2" width="16.453125" style="3" bestFit="1" customWidth="1"/>
    <col min="3" max="3" width="11.1796875" customWidth="1"/>
    <col min="4" max="4" width="15.6328125" customWidth="1"/>
    <col min="5" max="5" width="19.36328125" customWidth="1"/>
    <col min="9" max="9" width="10.81640625" bestFit="1" customWidth="1"/>
    <col min="10" max="10" width="14.08984375" bestFit="1" customWidth="1"/>
  </cols>
  <sheetData>
    <row r="1" spans="1:6" x14ac:dyDescent="0.35">
      <c r="A1" t="s">
        <v>16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205</v>
      </c>
    </row>
    <row r="2" spans="1:6" x14ac:dyDescent="0.35">
      <c r="A2" s="1">
        <v>2001827036</v>
      </c>
      <c r="B2" s="5">
        <v>8904223818706</v>
      </c>
      <c r="C2" s="1">
        <v>1</v>
      </c>
      <c r="D2" s="1" t="s">
        <v>4</v>
      </c>
      <c r="E2" s="1">
        <v>233</v>
      </c>
      <c r="F2" s="1">
        <f>_xlfn.XLOOKUP(order[[#This Row],[SKU]],sku[SKU],sku[Weight (g)])*order[[#This Row],[Order Qty]]</f>
        <v>127</v>
      </c>
    </row>
    <row r="3" spans="1:6" x14ac:dyDescent="0.35">
      <c r="A3" s="1">
        <v>2001827036</v>
      </c>
      <c r="B3" s="5">
        <v>8904223819093</v>
      </c>
      <c r="C3" s="1">
        <v>1</v>
      </c>
      <c r="D3" s="1" t="s">
        <v>4</v>
      </c>
      <c r="E3" s="1">
        <v>233</v>
      </c>
      <c r="F3" s="1">
        <f>_xlfn.XLOOKUP(order[[#This Row],[SKU]],sku[SKU],sku[Weight (g)])*order[[#This Row],[Order Qty]]</f>
        <v>150</v>
      </c>
    </row>
    <row r="4" spans="1:6" x14ac:dyDescent="0.35">
      <c r="A4" s="1">
        <v>2001827036</v>
      </c>
      <c r="B4" s="5">
        <v>8904223819109</v>
      </c>
      <c r="C4" s="1">
        <v>1</v>
      </c>
      <c r="D4" s="1" t="s">
        <v>4</v>
      </c>
      <c r="E4" s="1">
        <v>233</v>
      </c>
      <c r="F4" s="1">
        <f>_xlfn.XLOOKUP(order[[#This Row],[SKU]],sku[SKU],sku[Weight (g)])*order[[#This Row],[Order Qty]]</f>
        <v>100</v>
      </c>
    </row>
    <row r="5" spans="1:6" x14ac:dyDescent="0.35">
      <c r="A5" s="1">
        <v>2001827036</v>
      </c>
      <c r="B5" s="5">
        <v>8904223818430</v>
      </c>
      <c r="C5" s="1">
        <v>1</v>
      </c>
      <c r="D5" s="1" t="s">
        <v>4</v>
      </c>
      <c r="E5" s="1">
        <v>470</v>
      </c>
      <c r="F5" s="1">
        <f>_xlfn.XLOOKUP(order[[#This Row],[SKU]],sku[SKU],sku[Weight (g)])*order[[#This Row],[Order Qty]]</f>
        <v>165</v>
      </c>
    </row>
    <row r="6" spans="1:6" x14ac:dyDescent="0.35">
      <c r="A6" s="1">
        <v>2001827036</v>
      </c>
      <c r="B6" s="5">
        <v>8904223819277</v>
      </c>
      <c r="C6" s="1">
        <v>1</v>
      </c>
      <c r="D6" s="1" t="s">
        <v>4</v>
      </c>
      <c r="E6" s="1">
        <v>233</v>
      </c>
      <c r="F6" s="1">
        <f>_xlfn.XLOOKUP(order[[#This Row],[SKU]],sku[SKU],sku[Weight (g)])*order[[#This Row],[Order Qty]]</f>
        <v>350</v>
      </c>
    </row>
    <row r="7" spans="1:6" x14ac:dyDescent="0.35">
      <c r="A7" s="1">
        <v>2001827036</v>
      </c>
      <c r="B7" s="5" t="s">
        <v>5</v>
      </c>
      <c r="C7" s="1">
        <v>1</v>
      </c>
      <c r="D7" s="1" t="s">
        <v>4</v>
      </c>
      <c r="E7" s="1">
        <v>659</v>
      </c>
      <c r="F7" s="1">
        <f>_xlfn.XLOOKUP(order[[#This Row],[SKU]],sku[SKU],sku[Weight (g)])*order[[#This Row],[Order Qty]]</f>
        <v>500</v>
      </c>
    </row>
    <row r="8" spans="1:6" x14ac:dyDescent="0.35">
      <c r="A8" s="1">
        <v>2001827036</v>
      </c>
      <c r="B8" s="5">
        <v>8904223818638</v>
      </c>
      <c r="C8" s="1">
        <v>2</v>
      </c>
      <c r="D8" s="1" t="s">
        <v>4</v>
      </c>
      <c r="E8" s="1">
        <v>570</v>
      </c>
      <c r="F8" s="1">
        <f>_xlfn.XLOOKUP(order[[#This Row],[SKU]],sku[SKU],sku[Weight (g)])*order[[#This Row],[Order Qty]]</f>
        <v>274</v>
      </c>
    </row>
    <row r="9" spans="1:6" x14ac:dyDescent="0.35">
      <c r="A9" s="1">
        <v>2001827036</v>
      </c>
      <c r="B9" s="5" t="s">
        <v>6</v>
      </c>
      <c r="C9" s="1">
        <v>1</v>
      </c>
      <c r="D9" s="1" t="s">
        <v>4</v>
      </c>
      <c r="E9" s="1">
        <v>350</v>
      </c>
      <c r="F9" s="1">
        <f>_xlfn.XLOOKUP(order[[#This Row],[SKU]],sku[SKU],sku[Weight (g)])*order[[#This Row],[Order Qty]]</f>
        <v>10</v>
      </c>
    </row>
    <row r="10" spans="1:6" x14ac:dyDescent="0.35">
      <c r="A10" s="1">
        <v>2001825261</v>
      </c>
      <c r="B10" s="5">
        <v>8904223819024</v>
      </c>
      <c r="C10" s="1">
        <v>4</v>
      </c>
      <c r="D10" s="1" t="s">
        <v>7</v>
      </c>
      <c r="E10" s="1">
        <v>3636</v>
      </c>
      <c r="F10" s="1">
        <f>_xlfn.XLOOKUP(order[[#This Row],[SKU]],sku[SKU],sku[Weight (g)])*order[[#This Row],[Order Qty]]</f>
        <v>448</v>
      </c>
    </row>
    <row r="11" spans="1:6" x14ac:dyDescent="0.35">
      <c r="A11" s="1">
        <v>2001825261</v>
      </c>
      <c r="B11" s="5">
        <v>8904223819291</v>
      </c>
      <c r="C11" s="1">
        <v>4</v>
      </c>
      <c r="D11" s="1" t="s">
        <v>7</v>
      </c>
      <c r="E11" s="1">
        <v>3907</v>
      </c>
      <c r="F11" s="1">
        <f>_xlfn.XLOOKUP(order[[#This Row],[SKU]],sku[SKU],sku[Weight (g)])*order[[#This Row],[Order Qty]]</f>
        <v>448</v>
      </c>
    </row>
    <row r="12" spans="1:6" x14ac:dyDescent="0.35">
      <c r="A12" s="1">
        <v>2001825261</v>
      </c>
      <c r="B12" s="5">
        <v>8904223818638</v>
      </c>
      <c r="C12" s="1">
        <v>3</v>
      </c>
      <c r="D12" s="1" t="s">
        <v>7</v>
      </c>
      <c r="E12" s="1">
        <v>855</v>
      </c>
      <c r="F12" s="1">
        <f>_xlfn.XLOOKUP(order[[#This Row],[SKU]],sku[SKU],sku[Weight (g)])*order[[#This Row],[Order Qty]]</f>
        <v>411</v>
      </c>
    </row>
    <row r="13" spans="1:6" x14ac:dyDescent="0.35">
      <c r="A13" s="1">
        <v>2001825261</v>
      </c>
      <c r="B13" s="5">
        <v>8904223818669</v>
      </c>
      <c r="C13" s="1">
        <v>1</v>
      </c>
      <c r="D13" s="1" t="s">
        <v>7</v>
      </c>
      <c r="E13" s="1">
        <v>301</v>
      </c>
      <c r="F13" s="1">
        <f>_xlfn.XLOOKUP(order[[#This Row],[SKU]],sku[SKU],sku[Weight (g)])*order[[#This Row],[Order Qty]]</f>
        <v>240</v>
      </c>
    </row>
    <row r="14" spans="1:6" x14ac:dyDescent="0.35">
      <c r="A14" s="1">
        <v>2001825261</v>
      </c>
      <c r="B14" s="5" t="s">
        <v>6</v>
      </c>
      <c r="C14" s="1">
        <v>1</v>
      </c>
      <c r="D14" s="1" t="s">
        <v>7</v>
      </c>
      <c r="E14" s="1">
        <v>350</v>
      </c>
      <c r="F14" s="1">
        <f>_xlfn.XLOOKUP(order[[#This Row],[SKU]],sku[SKU],sku[Weight (g)])*order[[#This Row],[Order Qty]]</f>
        <v>10</v>
      </c>
    </row>
    <row r="15" spans="1:6" x14ac:dyDescent="0.35">
      <c r="A15" s="1">
        <v>2001823564</v>
      </c>
      <c r="B15" s="5">
        <v>8904223819291</v>
      </c>
      <c r="C15" s="1">
        <v>2</v>
      </c>
      <c r="D15" s="1" t="s">
        <v>7</v>
      </c>
      <c r="E15" s="1">
        <v>1954</v>
      </c>
      <c r="F15" s="1">
        <f>_xlfn.XLOOKUP(order[[#This Row],[SKU]],sku[SKU],sku[Weight (g)])*order[[#This Row],[Order Qty]]</f>
        <v>224</v>
      </c>
    </row>
    <row r="16" spans="1:6" x14ac:dyDescent="0.35">
      <c r="A16" s="1">
        <v>2001823564</v>
      </c>
      <c r="B16" s="5">
        <v>8904223819031</v>
      </c>
      <c r="C16" s="1">
        <v>2</v>
      </c>
      <c r="D16" s="1" t="s">
        <v>7</v>
      </c>
      <c r="E16" s="1">
        <v>1031</v>
      </c>
      <c r="F16" s="1">
        <f>_xlfn.XLOOKUP(order[[#This Row],[SKU]],sku[SKU],sku[Weight (g)])*order[[#This Row],[Order Qty]]</f>
        <v>224</v>
      </c>
    </row>
    <row r="17" spans="1:6" x14ac:dyDescent="0.35">
      <c r="A17" s="1">
        <v>2001823564</v>
      </c>
      <c r="B17" s="5">
        <v>8904223819024</v>
      </c>
      <c r="C17" s="1">
        <v>2</v>
      </c>
      <c r="D17" s="1" t="s">
        <v>7</v>
      </c>
      <c r="E17" s="1">
        <v>1818</v>
      </c>
      <c r="F17" s="1">
        <f>_xlfn.XLOOKUP(order[[#This Row],[SKU]],sku[SKU],sku[Weight (g)])*order[[#This Row],[Order Qty]]</f>
        <v>224</v>
      </c>
    </row>
    <row r="18" spans="1:6" x14ac:dyDescent="0.35">
      <c r="A18" s="1">
        <v>2001822466</v>
      </c>
      <c r="B18" s="5">
        <v>8904223819468</v>
      </c>
      <c r="C18" s="1">
        <v>2</v>
      </c>
      <c r="D18" s="1" t="s">
        <v>4</v>
      </c>
      <c r="E18" s="1">
        <v>1205</v>
      </c>
      <c r="F18" s="1">
        <f>_xlfn.XLOOKUP(order[[#This Row],[SKU]],sku[SKU],sku[Weight (g)])*order[[#This Row],[Order Qty]]</f>
        <v>480</v>
      </c>
    </row>
    <row r="19" spans="1:6" x14ac:dyDescent="0.35">
      <c r="A19" s="1">
        <v>2001822466</v>
      </c>
      <c r="B19" s="5">
        <v>8904223819291</v>
      </c>
      <c r="C19" s="1">
        <v>8</v>
      </c>
      <c r="D19" s="1" t="s">
        <v>4</v>
      </c>
      <c r="E19" s="1">
        <v>7814</v>
      </c>
      <c r="F19" s="1">
        <f>_xlfn.XLOOKUP(order[[#This Row],[SKU]],sku[SKU],sku[Weight (g)])*order[[#This Row],[Order Qty]]</f>
        <v>896</v>
      </c>
    </row>
    <row r="20" spans="1:6" x14ac:dyDescent="0.35">
      <c r="A20" s="1">
        <v>2001821995</v>
      </c>
      <c r="B20" s="5">
        <v>8904223819130</v>
      </c>
      <c r="C20" s="1">
        <v>1</v>
      </c>
      <c r="D20" s="1" t="s">
        <v>7</v>
      </c>
      <c r="E20" s="1">
        <v>251</v>
      </c>
      <c r="F20" s="1">
        <f>_xlfn.XLOOKUP(order[[#This Row],[SKU]],sku[SKU],sku[Weight (g)])*order[[#This Row],[Order Qty]]</f>
        <v>350</v>
      </c>
    </row>
    <row r="21" spans="1:6" x14ac:dyDescent="0.35">
      <c r="A21" s="1">
        <v>2001821995</v>
      </c>
      <c r="B21" s="5">
        <v>8904223818706</v>
      </c>
      <c r="C21" s="1">
        <v>1</v>
      </c>
      <c r="D21" s="1" t="s">
        <v>7</v>
      </c>
      <c r="E21" s="1">
        <v>233</v>
      </c>
      <c r="F21" s="1">
        <f>_xlfn.XLOOKUP(order[[#This Row],[SKU]],sku[SKU],sku[Weight (g)])*order[[#This Row],[Order Qty]]</f>
        <v>127</v>
      </c>
    </row>
    <row r="22" spans="1:6" x14ac:dyDescent="0.35">
      <c r="A22" s="1">
        <v>2001821766</v>
      </c>
      <c r="B22" s="5">
        <v>8904223818591</v>
      </c>
      <c r="C22" s="1">
        <v>2</v>
      </c>
      <c r="D22" s="1" t="s">
        <v>4</v>
      </c>
      <c r="E22" s="1">
        <v>473</v>
      </c>
      <c r="F22" s="1">
        <f>_xlfn.XLOOKUP(order[[#This Row],[SKU]],sku[SKU],sku[Weight (g)])*order[[#This Row],[Order Qty]]</f>
        <v>240</v>
      </c>
    </row>
    <row r="23" spans="1:6" x14ac:dyDescent="0.35">
      <c r="A23" s="1">
        <v>2001821750</v>
      </c>
      <c r="B23" s="5">
        <v>8904223818850</v>
      </c>
      <c r="C23" s="1">
        <v>1</v>
      </c>
      <c r="D23" s="1" t="s">
        <v>7</v>
      </c>
      <c r="E23" s="1">
        <v>563</v>
      </c>
      <c r="F23" s="1">
        <f>_xlfn.XLOOKUP(order[[#This Row],[SKU]],sku[SKU],sku[Weight (g)])*order[[#This Row],[Order Qty]]</f>
        <v>240</v>
      </c>
    </row>
    <row r="24" spans="1:6" x14ac:dyDescent="0.35">
      <c r="A24" s="1">
        <v>2001821750</v>
      </c>
      <c r="B24" s="5">
        <v>8904223818430</v>
      </c>
      <c r="C24" s="1">
        <v>1</v>
      </c>
      <c r="D24" s="1" t="s">
        <v>7</v>
      </c>
      <c r="E24" s="1">
        <v>470</v>
      </c>
      <c r="F24" s="1">
        <f>_xlfn.XLOOKUP(order[[#This Row],[SKU]],sku[SKU],sku[Weight (g)])*order[[#This Row],[Order Qty]]</f>
        <v>165</v>
      </c>
    </row>
    <row r="25" spans="1:6" x14ac:dyDescent="0.35">
      <c r="A25" s="1">
        <v>2001821750</v>
      </c>
      <c r="B25" s="5">
        <v>8904223819130</v>
      </c>
      <c r="C25" s="1">
        <v>1</v>
      </c>
      <c r="D25" s="1" t="s">
        <v>7</v>
      </c>
      <c r="E25" s="1">
        <v>251</v>
      </c>
      <c r="F25" s="1">
        <f>_xlfn.XLOOKUP(order[[#This Row],[SKU]],sku[SKU],sku[Weight (g)])*order[[#This Row],[Order Qty]]</f>
        <v>350</v>
      </c>
    </row>
    <row r="26" spans="1:6" x14ac:dyDescent="0.35">
      <c r="A26" s="1">
        <v>2001821742</v>
      </c>
      <c r="B26" s="5">
        <v>8904223819468</v>
      </c>
      <c r="C26" s="1">
        <v>1</v>
      </c>
      <c r="D26" s="1" t="s">
        <v>7</v>
      </c>
      <c r="E26" s="1">
        <v>603</v>
      </c>
      <c r="F26" s="1">
        <f>_xlfn.XLOOKUP(order[[#This Row],[SKU]],sku[SKU],sku[Weight (g)])*order[[#This Row],[Order Qty]]</f>
        <v>240</v>
      </c>
    </row>
    <row r="27" spans="1:6" x14ac:dyDescent="0.35">
      <c r="A27" s="1">
        <v>2001821679</v>
      </c>
      <c r="B27" s="5">
        <v>8904223818430</v>
      </c>
      <c r="C27" s="1">
        <v>1</v>
      </c>
      <c r="D27" s="1" t="s">
        <v>4</v>
      </c>
      <c r="E27" s="1">
        <v>470</v>
      </c>
      <c r="F27" s="1">
        <f>_xlfn.XLOOKUP(order[[#This Row],[SKU]],sku[SKU],sku[Weight (g)])*order[[#This Row],[Order Qty]]</f>
        <v>165</v>
      </c>
    </row>
    <row r="28" spans="1:6" x14ac:dyDescent="0.35">
      <c r="A28" s="1">
        <v>2001821502</v>
      </c>
      <c r="B28" s="5">
        <v>8904223818980</v>
      </c>
      <c r="C28" s="1">
        <v>1</v>
      </c>
      <c r="D28" s="1" t="s">
        <v>7</v>
      </c>
      <c r="E28" s="1">
        <v>582</v>
      </c>
      <c r="F28" s="1">
        <f>_xlfn.XLOOKUP(order[[#This Row],[SKU]],sku[SKU],sku[Weight (g)])*order[[#This Row],[Order Qty]]</f>
        <v>110</v>
      </c>
    </row>
    <row r="29" spans="1:6" x14ac:dyDescent="0.35">
      <c r="A29" s="1">
        <v>2001821502</v>
      </c>
      <c r="B29" s="5">
        <v>8904223819031</v>
      </c>
      <c r="C29" s="1">
        <v>2</v>
      </c>
      <c r="D29" s="1" t="s">
        <v>7</v>
      </c>
      <c r="E29" s="1">
        <v>1031</v>
      </c>
      <c r="F29" s="1">
        <f>_xlfn.XLOOKUP(order[[#This Row],[SKU]],sku[SKU],sku[Weight (g)])*order[[#This Row],[Order Qty]]</f>
        <v>224</v>
      </c>
    </row>
    <row r="30" spans="1:6" x14ac:dyDescent="0.35">
      <c r="A30" s="1">
        <v>2001821502</v>
      </c>
      <c r="B30" s="5">
        <v>8904223819024</v>
      </c>
      <c r="C30" s="1">
        <v>2</v>
      </c>
      <c r="D30" s="1" t="s">
        <v>7</v>
      </c>
      <c r="E30" s="1">
        <v>1818</v>
      </c>
      <c r="F30" s="1">
        <f>_xlfn.XLOOKUP(order[[#This Row],[SKU]],sku[SKU],sku[Weight (g)])*order[[#This Row],[Order Qty]]</f>
        <v>224</v>
      </c>
    </row>
    <row r="31" spans="1:6" x14ac:dyDescent="0.35">
      <c r="A31" s="1">
        <v>2001821284</v>
      </c>
      <c r="B31" s="5">
        <v>8904223818614</v>
      </c>
      <c r="C31" s="1">
        <v>1</v>
      </c>
      <c r="D31" s="1" t="s">
        <v>4</v>
      </c>
      <c r="E31" s="1">
        <v>302</v>
      </c>
      <c r="F31" s="1">
        <f>_xlfn.XLOOKUP(order[[#This Row],[SKU]],sku[SKU],sku[Weight (g)])*order[[#This Row],[Order Qty]]</f>
        <v>65</v>
      </c>
    </row>
    <row r="32" spans="1:6" x14ac:dyDescent="0.35">
      <c r="A32" s="1">
        <v>2001821284</v>
      </c>
      <c r="B32" s="5">
        <v>8904223819024</v>
      </c>
      <c r="C32" s="1">
        <v>1</v>
      </c>
      <c r="D32" s="1" t="s">
        <v>4</v>
      </c>
      <c r="E32" s="1">
        <v>909</v>
      </c>
      <c r="F32" s="1">
        <f>_xlfn.XLOOKUP(order[[#This Row],[SKU]],sku[SKU],sku[Weight (g)])*order[[#This Row],[Order Qty]]</f>
        <v>112</v>
      </c>
    </row>
    <row r="33" spans="1:6" x14ac:dyDescent="0.35">
      <c r="A33" s="1">
        <v>2001821190</v>
      </c>
      <c r="B33" s="5">
        <v>8904223819321</v>
      </c>
      <c r="C33" s="1">
        <v>1</v>
      </c>
      <c r="D33" s="1" t="s">
        <v>4</v>
      </c>
      <c r="E33" s="1">
        <v>777</v>
      </c>
      <c r="F33" s="1">
        <f>_xlfn.XLOOKUP(order[[#This Row],[SKU]],sku[SKU],sku[Weight (g)])*order[[#This Row],[Order Qty]]</f>
        <v>600</v>
      </c>
    </row>
    <row r="34" spans="1:6" x14ac:dyDescent="0.35">
      <c r="A34" s="1">
        <v>2001821190</v>
      </c>
      <c r="B34" s="5">
        <v>8904223819338</v>
      </c>
      <c r="C34" s="1">
        <v>1</v>
      </c>
      <c r="D34" s="1" t="s">
        <v>4</v>
      </c>
      <c r="E34" s="1">
        <v>448</v>
      </c>
      <c r="F34" s="1">
        <f>_xlfn.XLOOKUP(order[[#This Row],[SKU]],sku[SKU],sku[Weight (g)])*order[[#This Row],[Order Qty]]</f>
        <v>600</v>
      </c>
    </row>
    <row r="35" spans="1:6" x14ac:dyDescent="0.35">
      <c r="A35" s="1">
        <v>2001821185</v>
      </c>
      <c r="B35" s="5">
        <v>8904223818942</v>
      </c>
      <c r="C35" s="1">
        <v>2</v>
      </c>
      <c r="D35" s="1" t="s">
        <v>4</v>
      </c>
      <c r="E35" s="1">
        <v>571</v>
      </c>
      <c r="F35" s="1">
        <f>_xlfn.XLOOKUP(order[[#This Row],[SKU]],sku[SKU],sku[Weight (g)])*order[[#This Row],[Order Qty]]</f>
        <v>266</v>
      </c>
    </row>
    <row r="36" spans="1:6" x14ac:dyDescent="0.35">
      <c r="A36" s="1">
        <v>2001821185</v>
      </c>
      <c r="B36" s="5">
        <v>8904223818683</v>
      </c>
      <c r="C36" s="1">
        <v>2</v>
      </c>
      <c r="D36" s="1" t="s">
        <v>4</v>
      </c>
      <c r="E36" s="1">
        <v>1998</v>
      </c>
      <c r="F36" s="1">
        <f>_xlfn.XLOOKUP(order[[#This Row],[SKU]],sku[SKU],sku[Weight (g)])*order[[#This Row],[Order Qty]]</f>
        <v>242</v>
      </c>
    </row>
    <row r="37" spans="1:6" x14ac:dyDescent="0.35">
      <c r="A37" s="1">
        <v>2001821185</v>
      </c>
      <c r="B37" s="5">
        <v>8904223819239</v>
      </c>
      <c r="C37" s="1">
        <v>1</v>
      </c>
      <c r="D37" s="1" t="s">
        <v>4</v>
      </c>
      <c r="E37" s="1">
        <v>233</v>
      </c>
      <c r="F37" s="1">
        <f>_xlfn.XLOOKUP(order[[#This Row],[SKU]],sku[SKU],sku[Weight (g)])*order[[#This Row],[Order Qty]]</f>
        <v>290</v>
      </c>
    </row>
    <row r="38" spans="1:6" x14ac:dyDescent="0.35">
      <c r="A38" s="1">
        <v>2001821185</v>
      </c>
      <c r="B38" s="5">
        <v>8904223819246</v>
      </c>
      <c r="C38" s="1">
        <v>1</v>
      </c>
      <c r="D38" s="1" t="s">
        <v>4</v>
      </c>
      <c r="E38" s="1">
        <v>222</v>
      </c>
      <c r="F38" s="1">
        <f>_xlfn.XLOOKUP(order[[#This Row],[SKU]],sku[SKU],sku[Weight (g)])*order[[#This Row],[Order Qty]]</f>
        <v>290</v>
      </c>
    </row>
    <row r="39" spans="1:6" x14ac:dyDescent="0.35">
      <c r="A39" s="1">
        <v>2001821185</v>
      </c>
      <c r="B39" s="5">
        <v>8904223819253</v>
      </c>
      <c r="C39" s="1">
        <v>1</v>
      </c>
      <c r="D39" s="1" t="s">
        <v>4</v>
      </c>
      <c r="E39" s="1">
        <v>668</v>
      </c>
      <c r="F39" s="1">
        <f>_xlfn.XLOOKUP(order[[#This Row],[SKU]],sku[SKU],sku[Weight (g)])*order[[#This Row],[Order Qty]]</f>
        <v>290</v>
      </c>
    </row>
    <row r="40" spans="1:6" x14ac:dyDescent="0.35">
      <c r="A40" s="1">
        <v>2001821185</v>
      </c>
      <c r="B40" s="5">
        <v>8904223818669</v>
      </c>
      <c r="C40" s="1">
        <v>1</v>
      </c>
      <c r="D40" s="1" t="s">
        <v>4</v>
      </c>
      <c r="E40" s="1">
        <v>301</v>
      </c>
      <c r="F40" s="1">
        <f>_xlfn.XLOOKUP(order[[#This Row],[SKU]],sku[SKU],sku[Weight (g)])*order[[#This Row],[Order Qty]]</f>
        <v>240</v>
      </c>
    </row>
    <row r="41" spans="1:6" x14ac:dyDescent="0.35">
      <c r="A41" s="1">
        <v>2001821185</v>
      </c>
      <c r="B41" s="5">
        <v>8904223819147</v>
      </c>
      <c r="C41" s="1">
        <v>1</v>
      </c>
      <c r="D41" s="1" t="s">
        <v>4</v>
      </c>
      <c r="E41" s="1">
        <v>233</v>
      </c>
      <c r="F41" s="1">
        <f>_xlfn.XLOOKUP(order[[#This Row],[SKU]],sku[SKU],sku[Weight (g)])*order[[#This Row],[Order Qty]]</f>
        <v>240</v>
      </c>
    </row>
    <row r="42" spans="1:6" x14ac:dyDescent="0.35">
      <c r="A42" s="1">
        <v>2001821185</v>
      </c>
      <c r="B42" s="5">
        <v>8904223818850</v>
      </c>
      <c r="C42" s="1">
        <v>1</v>
      </c>
      <c r="D42" s="1" t="s">
        <v>4</v>
      </c>
      <c r="E42" s="1">
        <v>563</v>
      </c>
      <c r="F42" s="1">
        <f>_xlfn.XLOOKUP(order[[#This Row],[SKU]],sku[SKU],sku[Weight (g)])*order[[#This Row],[Order Qty]]</f>
        <v>240</v>
      </c>
    </row>
    <row r="43" spans="1:6" x14ac:dyDescent="0.35">
      <c r="A43" s="1">
        <v>2001820978</v>
      </c>
      <c r="B43" s="5">
        <v>8904223815859</v>
      </c>
      <c r="C43" s="1">
        <v>1</v>
      </c>
      <c r="D43" s="1" t="s">
        <v>7</v>
      </c>
      <c r="E43" s="1">
        <v>951</v>
      </c>
      <c r="F43" s="1">
        <f>_xlfn.XLOOKUP(order[[#This Row],[SKU]],sku[SKU],sku[Weight (g)])*order[[#This Row],[Order Qty]]</f>
        <v>165</v>
      </c>
    </row>
    <row r="44" spans="1:6" x14ac:dyDescent="0.35">
      <c r="A44" s="1">
        <v>2001820978</v>
      </c>
      <c r="B44" s="5">
        <v>8904223817501</v>
      </c>
      <c r="C44" s="1">
        <v>1</v>
      </c>
      <c r="D44" s="1" t="s">
        <v>7</v>
      </c>
      <c r="E44" s="1">
        <v>168</v>
      </c>
      <c r="F44" s="1">
        <f>_xlfn.XLOOKUP(order[[#This Row],[SKU]],sku[SKU],sku[Weight (g)])*order[[#This Row],[Order Qty]]</f>
        <v>350</v>
      </c>
    </row>
    <row r="45" spans="1:6" x14ac:dyDescent="0.35">
      <c r="A45" s="1">
        <v>2001820690</v>
      </c>
      <c r="B45" s="5">
        <v>8904223817273</v>
      </c>
      <c r="C45" s="1">
        <v>1</v>
      </c>
      <c r="D45" s="1" t="s">
        <v>4</v>
      </c>
      <c r="E45" s="1">
        <v>403</v>
      </c>
      <c r="F45" s="1">
        <f>_xlfn.XLOOKUP(order[[#This Row],[SKU]],sku[SKU],sku[Weight (g)])*order[[#This Row],[Order Qty]]</f>
        <v>65</v>
      </c>
    </row>
    <row r="46" spans="1:6" x14ac:dyDescent="0.35">
      <c r="A46" s="1">
        <v>2001819252</v>
      </c>
      <c r="B46" s="5">
        <v>8904223818942</v>
      </c>
      <c r="C46" s="1">
        <v>1</v>
      </c>
      <c r="D46" s="1" t="s">
        <v>7</v>
      </c>
      <c r="E46" s="1">
        <v>286</v>
      </c>
      <c r="F46" s="1">
        <f>_xlfn.XLOOKUP(order[[#This Row],[SKU]],sku[SKU],sku[Weight (g)])*order[[#This Row],[Order Qty]]</f>
        <v>133</v>
      </c>
    </row>
    <row r="47" spans="1:6" x14ac:dyDescent="0.35">
      <c r="A47" s="1">
        <v>2001819252</v>
      </c>
      <c r="B47" s="5">
        <v>8904223818706</v>
      </c>
      <c r="C47" s="1">
        <v>1</v>
      </c>
      <c r="D47" s="1" t="s">
        <v>7</v>
      </c>
      <c r="E47" s="1">
        <v>233</v>
      </c>
      <c r="F47" s="1">
        <f>_xlfn.XLOOKUP(order[[#This Row],[SKU]],sku[SKU],sku[Weight (g)])*order[[#This Row],[Order Qty]]</f>
        <v>127</v>
      </c>
    </row>
    <row r="48" spans="1:6" x14ac:dyDescent="0.35">
      <c r="A48" s="1">
        <v>2001819252</v>
      </c>
      <c r="B48" s="5" t="s">
        <v>6</v>
      </c>
      <c r="C48" s="1">
        <v>1</v>
      </c>
      <c r="D48" s="1" t="s">
        <v>7</v>
      </c>
      <c r="E48" s="1">
        <v>350</v>
      </c>
      <c r="F48" s="1">
        <f>_xlfn.XLOOKUP(order[[#This Row],[SKU]],sku[SKU],sku[Weight (g)])*order[[#This Row],[Order Qty]]</f>
        <v>10</v>
      </c>
    </row>
    <row r="49" spans="1:6" x14ac:dyDescent="0.35">
      <c r="A49" s="1">
        <v>2001818390</v>
      </c>
      <c r="B49" s="5">
        <v>8904223819147</v>
      </c>
      <c r="C49" s="1">
        <v>1</v>
      </c>
      <c r="D49" s="1" t="s">
        <v>4</v>
      </c>
      <c r="E49" s="1">
        <v>233</v>
      </c>
      <c r="F49" s="1">
        <f>_xlfn.XLOOKUP(order[[#This Row],[SKU]],sku[SKU],sku[Weight (g)])*order[[#This Row],[Order Qty]]</f>
        <v>240</v>
      </c>
    </row>
    <row r="50" spans="1:6" x14ac:dyDescent="0.35">
      <c r="A50" s="1">
        <v>2001818390</v>
      </c>
      <c r="B50" s="5">
        <v>8904223818935</v>
      </c>
      <c r="C50" s="1">
        <v>4</v>
      </c>
      <c r="D50" s="1" t="s">
        <v>4</v>
      </c>
      <c r="E50" s="1">
        <v>932</v>
      </c>
      <c r="F50" s="1">
        <f>_xlfn.XLOOKUP(order[[#This Row],[SKU]],sku[SKU],sku[Weight (g)])*order[[#This Row],[Order Qty]]</f>
        <v>480</v>
      </c>
    </row>
    <row r="51" spans="1:6" x14ac:dyDescent="0.35">
      <c r="A51" s="1">
        <v>2001818390</v>
      </c>
      <c r="B51" s="5">
        <v>8904223818683</v>
      </c>
      <c r="C51" s="1">
        <v>1</v>
      </c>
      <c r="D51" s="1" t="s">
        <v>4</v>
      </c>
      <c r="E51" s="1">
        <v>999</v>
      </c>
      <c r="F51" s="1">
        <f>_xlfn.XLOOKUP(order[[#This Row],[SKU]],sku[SKU],sku[Weight (g)])*order[[#This Row],[Order Qty]]</f>
        <v>121</v>
      </c>
    </row>
    <row r="52" spans="1:6" x14ac:dyDescent="0.35">
      <c r="A52" s="1">
        <v>2001817160</v>
      </c>
      <c r="B52" s="5">
        <v>8904223818478</v>
      </c>
      <c r="C52" s="1">
        <v>1</v>
      </c>
      <c r="D52" s="1" t="s">
        <v>4</v>
      </c>
      <c r="E52" s="1">
        <v>626</v>
      </c>
      <c r="F52" s="1">
        <f>_xlfn.XLOOKUP(order[[#This Row],[SKU]],sku[SKU],sku[Weight (g)])*order[[#This Row],[Order Qty]]</f>
        <v>350</v>
      </c>
    </row>
    <row r="53" spans="1:6" x14ac:dyDescent="0.35">
      <c r="A53" s="1">
        <v>2001817160</v>
      </c>
      <c r="B53" s="5">
        <v>8904223819284</v>
      </c>
      <c r="C53" s="1">
        <v>1</v>
      </c>
      <c r="D53" s="1" t="s">
        <v>4</v>
      </c>
      <c r="E53" s="1">
        <v>865</v>
      </c>
      <c r="F53" s="1">
        <f>_xlfn.XLOOKUP(order[[#This Row],[SKU]],sku[SKU],sku[Weight (g)])*order[[#This Row],[Order Qty]]</f>
        <v>350</v>
      </c>
    </row>
    <row r="54" spans="1:6" x14ac:dyDescent="0.35">
      <c r="A54" s="1">
        <v>2001817093</v>
      </c>
      <c r="B54" s="5">
        <v>8904223816214</v>
      </c>
      <c r="C54" s="1">
        <v>1</v>
      </c>
      <c r="D54" s="1" t="s">
        <v>4</v>
      </c>
      <c r="E54" s="1">
        <v>402</v>
      </c>
      <c r="F54" s="1">
        <f>_xlfn.XLOOKUP(order[[#This Row],[SKU]],sku[SKU],sku[Weight (g)])*order[[#This Row],[Order Qty]]</f>
        <v>120</v>
      </c>
    </row>
    <row r="55" spans="1:6" x14ac:dyDescent="0.35">
      <c r="A55" s="1">
        <v>2001817093</v>
      </c>
      <c r="B55" s="5">
        <v>8904223818874</v>
      </c>
      <c r="C55" s="1">
        <v>1</v>
      </c>
      <c r="D55" s="1" t="s">
        <v>4</v>
      </c>
      <c r="E55" s="1">
        <v>922</v>
      </c>
      <c r="F55" s="1">
        <f>_xlfn.XLOOKUP(order[[#This Row],[SKU]],sku[SKU],sku[Weight (g)])*order[[#This Row],[Order Qty]]</f>
        <v>100</v>
      </c>
    </row>
    <row r="56" spans="1:6" x14ac:dyDescent="0.35">
      <c r="A56" s="1">
        <v>2001817093</v>
      </c>
      <c r="B56" s="5">
        <v>8904223819512</v>
      </c>
      <c r="C56" s="1">
        <v>1</v>
      </c>
      <c r="D56" s="1" t="s">
        <v>4</v>
      </c>
      <c r="E56" s="1">
        <v>534</v>
      </c>
      <c r="F56" s="1">
        <f>_xlfn.XLOOKUP(order[[#This Row],[SKU]],sku[SKU],sku[Weight (g)])*order[[#This Row],[Order Qty]]</f>
        <v>210</v>
      </c>
    </row>
    <row r="57" spans="1:6" x14ac:dyDescent="0.35">
      <c r="A57" s="1">
        <v>2001817093</v>
      </c>
      <c r="B57" s="5">
        <v>8904223818881</v>
      </c>
      <c r="C57" s="1">
        <v>1</v>
      </c>
      <c r="D57" s="1" t="s">
        <v>4</v>
      </c>
      <c r="E57" s="1">
        <v>819</v>
      </c>
      <c r="F57" s="1">
        <f>_xlfn.XLOOKUP(order[[#This Row],[SKU]],sku[SKU],sku[Weight (g)])*order[[#This Row],[Order Qty]]</f>
        <v>140</v>
      </c>
    </row>
    <row r="58" spans="1:6" x14ac:dyDescent="0.35">
      <c r="A58" s="1">
        <v>2001817093</v>
      </c>
      <c r="B58" s="5">
        <v>8904223819291</v>
      </c>
      <c r="C58" s="1">
        <v>2</v>
      </c>
      <c r="D58" s="1" t="s">
        <v>4</v>
      </c>
      <c r="E58" s="1">
        <v>1954</v>
      </c>
      <c r="F58" s="1">
        <f>_xlfn.XLOOKUP(order[[#This Row],[SKU]],sku[SKU],sku[Weight (g)])*order[[#This Row],[Order Qty]]</f>
        <v>224</v>
      </c>
    </row>
    <row r="59" spans="1:6" x14ac:dyDescent="0.35">
      <c r="A59" s="1">
        <v>2001817093</v>
      </c>
      <c r="B59" s="5">
        <v>8904223819031</v>
      </c>
      <c r="C59" s="1">
        <v>2</v>
      </c>
      <c r="D59" s="1" t="s">
        <v>4</v>
      </c>
      <c r="E59" s="1">
        <v>1031</v>
      </c>
      <c r="F59" s="1">
        <f>_xlfn.XLOOKUP(order[[#This Row],[SKU]],sku[SKU],sku[Weight (g)])*order[[#This Row],[Order Qty]]</f>
        <v>224</v>
      </c>
    </row>
    <row r="60" spans="1:6" x14ac:dyDescent="0.35">
      <c r="A60" s="1">
        <v>2001817093</v>
      </c>
      <c r="B60" s="5">
        <v>8904223819024</v>
      </c>
      <c r="C60" s="1">
        <v>2</v>
      </c>
      <c r="D60" s="1" t="s">
        <v>4</v>
      </c>
      <c r="E60" s="1">
        <v>1818</v>
      </c>
      <c r="F60" s="1">
        <f>_xlfn.XLOOKUP(order[[#This Row],[SKU]],sku[SKU],sku[Weight (g)])*order[[#This Row],[Order Qty]]</f>
        <v>224</v>
      </c>
    </row>
    <row r="61" spans="1:6" x14ac:dyDescent="0.35">
      <c r="A61" s="1">
        <v>2001817093</v>
      </c>
      <c r="B61" s="5">
        <v>8904223818553</v>
      </c>
      <c r="C61" s="1">
        <v>1</v>
      </c>
      <c r="D61" s="1" t="s">
        <v>4</v>
      </c>
      <c r="E61" s="1">
        <v>322</v>
      </c>
      <c r="F61" s="1">
        <f>_xlfn.XLOOKUP(order[[#This Row],[SKU]],sku[SKU],sku[Weight (g)])*order[[#This Row],[Order Qty]]</f>
        <v>115</v>
      </c>
    </row>
    <row r="62" spans="1:6" x14ac:dyDescent="0.35">
      <c r="A62" s="1">
        <v>2001816996</v>
      </c>
      <c r="B62" s="5">
        <v>8904223818706</v>
      </c>
      <c r="C62" s="1">
        <v>1</v>
      </c>
      <c r="D62" s="1" t="s">
        <v>7</v>
      </c>
      <c r="E62" s="1">
        <v>233</v>
      </c>
      <c r="F62" s="1">
        <f>_xlfn.XLOOKUP(order[[#This Row],[SKU]],sku[SKU],sku[Weight (g)])*order[[#This Row],[Order Qty]]</f>
        <v>127</v>
      </c>
    </row>
    <row r="63" spans="1:6" x14ac:dyDescent="0.35">
      <c r="A63" s="1">
        <v>2001816996</v>
      </c>
      <c r="B63" s="5">
        <v>8904223818942</v>
      </c>
      <c r="C63" s="1">
        <v>1</v>
      </c>
      <c r="D63" s="1" t="s">
        <v>7</v>
      </c>
      <c r="E63" s="1">
        <v>286</v>
      </c>
      <c r="F63" s="1">
        <f>_xlfn.XLOOKUP(order[[#This Row],[SKU]],sku[SKU],sku[Weight (g)])*order[[#This Row],[Order Qty]]</f>
        <v>133</v>
      </c>
    </row>
    <row r="64" spans="1:6" x14ac:dyDescent="0.35">
      <c r="A64" s="1">
        <v>2001816996</v>
      </c>
      <c r="B64" s="5">
        <v>8904223818850</v>
      </c>
      <c r="C64" s="1">
        <v>1</v>
      </c>
      <c r="D64" s="1" t="s">
        <v>7</v>
      </c>
      <c r="E64" s="1">
        <v>563</v>
      </c>
      <c r="F64" s="1">
        <f>_xlfn.XLOOKUP(order[[#This Row],[SKU]],sku[SKU],sku[Weight (g)])*order[[#This Row],[Order Qty]]</f>
        <v>240</v>
      </c>
    </row>
    <row r="65" spans="1:6" x14ac:dyDescent="0.35">
      <c r="A65" s="1">
        <v>2001816684</v>
      </c>
      <c r="B65" s="5">
        <v>8904223816214</v>
      </c>
      <c r="C65" s="1">
        <v>2</v>
      </c>
      <c r="D65" s="1" t="s">
        <v>7</v>
      </c>
      <c r="E65" s="1">
        <v>804</v>
      </c>
      <c r="F65" s="1">
        <f>_xlfn.XLOOKUP(order[[#This Row],[SKU]],sku[SKU],sku[Weight (g)])*order[[#This Row],[Order Qty]]</f>
        <v>240</v>
      </c>
    </row>
    <row r="66" spans="1:6" x14ac:dyDescent="0.35">
      <c r="A66" s="1">
        <v>2001816684</v>
      </c>
      <c r="B66" s="5">
        <v>8904223818874</v>
      </c>
      <c r="C66" s="1">
        <v>2</v>
      </c>
      <c r="D66" s="1" t="s">
        <v>7</v>
      </c>
      <c r="E66" s="1">
        <v>1843</v>
      </c>
      <c r="F66" s="1">
        <f>_xlfn.XLOOKUP(order[[#This Row],[SKU]],sku[SKU],sku[Weight (g)])*order[[#This Row],[Order Qty]]</f>
        <v>200</v>
      </c>
    </row>
    <row r="67" spans="1:6" x14ac:dyDescent="0.35">
      <c r="A67" s="1">
        <v>2001816684</v>
      </c>
      <c r="B67" s="5">
        <v>8904223818935</v>
      </c>
      <c r="C67" s="1">
        <v>4</v>
      </c>
      <c r="D67" s="1" t="s">
        <v>7</v>
      </c>
      <c r="E67" s="1">
        <v>932</v>
      </c>
      <c r="F67" s="1">
        <f>_xlfn.XLOOKUP(order[[#This Row],[SKU]],sku[SKU],sku[Weight (g)])*order[[#This Row],[Order Qty]]</f>
        <v>480</v>
      </c>
    </row>
    <row r="68" spans="1:6" x14ac:dyDescent="0.35">
      <c r="A68" s="1">
        <v>2001816131</v>
      </c>
      <c r="B68" s="5">
        <v>8904223816665</v>
      </c>
      <c r="C68" s="1">
        <v>2</v>
      </c>
      <c r="D68" s="1" t="s">
        <v>7</v>
      </c>
      <c r="E68" s="1">
        <v>531</v>
      </c>
      <c r="F68" s="1">
        <f>_xlfn.XLOOKUP(order[[#This Row],[SKU]],sku[SKU],sku[Weight (g)])*order[[#This Row],[Order Qty]]</f>
        <v>204</v>
      </c>
    </row>
    <row r="69" spans="1:6" x14ac:dyDescent="0.35">
      <c r="A69" s="1">
        <v>2001816131</v>
      </c>
      <c r="B69" s="5">
        <v>8904223819277</v>
      </c>
      <c r="C69" s="1">
        <v>1</v>
      </c>
      <c r="D69" s="1" t="s">
        <v>7</v>
      </c>
      <c r="E69" s="1">
        <v>233</v>
      </c>
      <c r="F69" s="1">
        <f>_xlfn.XLOOKUP(order[[#This Row],[SKU]],sku[SKU],sku[Weight (g)])*order[[#This Row],[Order Qty]]</f>
        <v>350</v>
      </c>
    </row>
    <row r="70" spans="1:6" x14ac:dyDescent="0.35">
      <c r="A70" s="1">
        <v>2001815688</v>
      </c>
      <c r="B70" s="5">
        <v>8904223816214</v>
      </c>
      <c r="C70" s="1">
        <v>1</v>
      </c>
      <c r="D70" s="1" t="s">
        <v>4</v>
      </c>
      <c r="E70" s="1">
        <v>402</v>
      </c>
      <c r="F70" s="1">
        <f>_xlfn.XLOOKUP(order[[#This Row],[SKU]],sku[SKU],sku[Weight (g)])*order[[#This Row],[Order Qty]]</f>
        <v>120</v>
      </c>
    </row>
    <row r="71" spans="1:6" x14ac:dyDescent="0.35">
      <c r="A71" s="1">
        <v>2001815688</v>
      </c>
      <c r="B71" s="5">
        <v>8904223818874</v>
      </c>
      <c r="C71" s="1">
        <v>1</v>
      </c>
      <c r="D71" s="1" t="s">
        <v>4</v>
      </c>
      <c r="E71" s="1">
        <v>922</v>
      </c>
      <c r="F71" s="1">
        <f>_xlfn.XLOOKUP(order[[#This Row],[SKU]],sku[SKU],sku[Weight (g)])*order[[#This Row],[Order Qty]]</f>
        <v>100</v>
      </c>
    </row>
    <row r="72" spans="1:6" x14ac:dyDescent="0.35">
      <c r="A72" s="1">
        <v>2001814580</v>
      </c>
      <c r="B72" s="5">
        <v>8904223818706</v>
      </c>
      <c r="C72" s="1">
        <v>1</v>
      </c>
      <c r="D72" s="1" t="s">
        <v>4</v>
      </c>
      <c r="E72" s="1">
        <v>233</v>
      </c>
      <c r="F72" s="1">
        <f>_xlfn.XLOOKUP(order[[#This Row],[SKU]],sku[SKU],sku[Weight (g)])*order[[#This Row],[Order Qty]]</f>
        <v>127</v>
      </c>
    </row>
    <row r="73" spans="1:6" x14ac:dyDescent="0.35">
      <c r="A73" s="1">
        <v>2001813009</v>
      </c>
      <c r="B73" s="5">
        <v>8904223816214</v>
      </c>
      <c r="C73" s="1">
        <v>1</v>
      </c>
      <c r="D73" s="1" t="s">
        <v>4</v>
      </c>
      <c r="E73" s="1">
        <v>402</v>
      </c>
      <c r="F73" s="1">
        <f>_xlfn.XLOOKUP(order[[#This Row],[SKU]],sku[SKU],sku[Weight (g)])*order[[#This Row],[Order Qty]]</f>
        <v>120</v>
      </c>
    </row>
    <row r="74" spans="1:6" x14ac:dyDescent="0.35">
      <c r="A74" s="1">
        <v>2001813009</v>
      </c>
      <c r="B74" s="5">
        <v>8904223818874</v>
      </c>
      <c r="C74" s="1">
        <v>1</v>
      </c>
      <c r="D74" s="1" t="s">
        <v>4</v>
      </c>
      <c r="E74" s="1">
        <v>922</v>
      </c>
      <c r="F74" s="1">
        <f>_xlfn.XLOOKUP(order[[#This Row],[SKU]],sku[SKU],sku[Weight (g)])*order[[#This Row],[Order Qty]]</f>
        <v>100</v>
      </c>
    </row>
    <row r="75" spans="1:6" x14ac:dyDescent="0.35">
      <c r="A75" s="1">
        <v>2001813009</v>
      </c>
      <c r="B75" s="5">
        <v>8904223818706</v>
      </c>
      <c r="C75" s="1">
        <v>1</v>
      </c>
      <c r="D75" s="1" t="s">
        <v>4</v>
      </c>
      <c r="E75" s="1">
        <v>233</v>
      </c>
      <c r="F75" s="1">
        <f>_xlfn.XLOOKUP(order[[#This Row],[SKU]],sku[SKU],sku[Weight (g)])*order[[#This Row],[Order Qty]]</f>
        <v>127</v>
      </c>
    </row>
    <row r="76" spans="1:6" x14ac:dyDescent="0.35">
      <c r="A76" s="1">
        <v>2001813009</v>
      </c>
      <c r="B76" s="5">
        <v>8904223818942</v>
      </c>
      <c r="C76" s="1">
        <v>1</v>
      </c>
      <c r="D76" s="1" t="s">
        <v>4</v>
      </c>
      <c r="E76" s="1">
        <v>286</v>
      </c>
      <c r="F76" s="1">
        <f>_xlfn.XLOOKUP(order[[#This Row],[SKU]],sku[SKU],sku[Weight (g)])*order[[#This Row],[Order Qty]]</f>
        <v>133</v>
      </c>
    </row>
    <row r="77" spans="1:6" x14ac:dyDescent="0.35">
      <c r="A77" s="1">
        <v>2001813009</v>
      </c>
      <c r="B77" s="5">
        <v>8904223818850</v>
      </c>
      <c r="C77" s="1">
        <v>1</v>
      </c>
      <c r="D77" s="1" t="s">
        <v>4</v>
      </c>
      <c r="E77" s="1">
        <v>563</v>
      </c>
      <c r="F77" s="1">
        <f>_xlfn.XLOOKUP(order[[#This Row],[SKU]],sku[SKU],sku[Weight (g)])*order[[#This Row],[Order Qty]]</f>
        <v>240</v>
      </c>
    </row>
    <row r="78" spans="1:6" x14ac:dyDescent="0.35">
      <c r="A78" s="1">
        <v>2001812941</v>
      </c>
      <c r="B78" s="5">
        <v>8904223818706</v>
      </c>
      <c r="C78" s="1">
        <v>1</v>
      </c>
      <c r="D78" s="1" t="s">
        <v>4</v>
      </c>
      <c r="E78" s="1">
        <v>233</v>
      </c>
      <c r="F78" s="1">
        <f>_xlfn.XLOOKUP(order[[#This Row],[SKU]],sku[SKU],sku[Weight (g)])*order[[#This Row],[Order Qty]]</f>
        <v>127</v>
      </c>
    </row>
    <row r="79" spans="1:6" x14ac:dyDescent="0.35">
      <c r="A79" s="1">
        <v>2001812941</v>
      </c>
      <c r="B79" s="5">
        <v>8904223818942</v>
      </c>
      <c r="C79" s="1">
        <v>1</v>
      </c>
      <c r="D79" s="1" t="s">
        <v>4</v>
      </c>
      <c r="E79" s="1">
        <v>286</v>
      </c>
      <c r="F79" s="1">
        <f>_xlfn.XLOOKUP(order[[#This Row],[SKU]],sku[SKU],sku[Weight (g)])*order[[#This Row],[Order Qty]]</f>
        <v>133</v>
      </c>
    </row>
    <row r="80" spans="1:6" x14ac:dyDescent="0.35">
      <c r="A80" s="1">
        <v>2001812941</v>
      </c>
      <c r="B80" s="5">
        <v>8904223818850</v>
      </c>
      <c r="C80" s="1">
        <v>1</v>
      </c>
      <c r="D80" s="1" t="s">
        <v>4</v>
      </c>
      <c r="E80" s="1">
        <v>563</v>
      </c>
      <c r="F80" s="1">
        <f>_xlfn.XLOOKUP(order[[#This Row],[SKU]],sku[SKU],sku[Weight (g)])*order[[#This Row],[Order Qty]]</f>
        <v>240</v>
      </c>
    </row>
    <row r="81" spans="1:6" x14ac:dyDescent="0.35">
      <c r="A81" s="1">
        <v>2001812854</v>
      </c>
      <c r="B81" s="5">
        <v>8904223818478</v>
      </c>
      <c r="C81" s="1">
        <v>1</v>
      </c>
      <c r="D81" s="1" t="s">
        <v>4</v>
      </c>
      <c r="E81" s="1">
        <v>626</v>
      </c>
      <c r="F81" s="1">
        <f>_xlfn.XLOOKUP(order[[#This Row],[SKU]],sku[SKU],sku[Weight (g)])*order[[#This Row],[Order Qty]]</f>
        <v>350</v>
      </c>
    </row>
    <row r="82" spans="1:6" x14ac:dyDescent="0.35">
      <c r="A82" s="1">
        <v>2001812854</v>
      </c>
      <c r="B82" s="5">
        <v>8904223819130</v>
      </c>
      <c r="C82" s="1">
        <v>1</v>
      </c>
      <c r="D82" s="1" t="s">
        <v>4</v>
      </c>
      <c r="E82" s="1">
        <v>251</v>
      </c>
      <c r="F82" s="1">
        <f>_xlfn.XLOOKUP(order[[#This Row],[SKU]],sku[SKU],sku[Weight (g)])*order[[#This Row],[Order Qty]]</f>
        <v>350</v>
      </c>
    </row>
    <row r="83" spans="1:6" x14ac:dyDescent="0.35">
      <c r="A83" s="1">
        <v>2001812854</v>
      </c>
      <c r="B83" s="5">
        <v>8904223819277</v>
      </c>
      <c r="C83" s="1">
        <v>1</v>
      </c>
      <c r="D83" s="1" t="s">
        <v>4</v>
      </c>
      <c r="E83" s="1">
        <v>233</v>
      </c>
      <c r="F83" s="1">
        <f>_xlfn.XLOOKUP(order[[#This Row],[SKU]],sku[SKU],sku[Weight (g)])*order[[#This Row],[Order Qty]]</f>
        <v>350</v>
      </c>
    </row>
    <row r="84" spans="1:6" x14ac:dyDescent="0.35">
      <c r="A84" s="1">
        <v>2001812854</v>
      </c>
      <c r="B84" s="5">
        <v>8904223819284</v>
      </c>
      <c r="C84" s="1">
        <v>1</v>
      </c>
      <c r="D84" s="1" t="s">
        <v>4</v>
      </c>
      <c r="E84" s="1">
        <v>865</v>
      </c>
      <c r="F84" s="1">
        <f>_xlfn.XLOOKUP(order[[#This Row],[SKU]],sku[SKU],sku[Weight (g)])*order[[#This Row],[Order Qty]]</f>
        <v>350</v>
      </c>
    </row>
    <row r="85" spans="1:6" x14ac:dyDescent="0.35">
      <c r="A85" s="1">
        <v>2001812854</v>
      </c>
      <c r="B85" s="5" t="s">
        <v>8</v>
      </c>
      <c r="C85" s="1">
        <v>1</v>
      </c>
      <c r="D85" s="1" t="s">
        <v>4</v>
      </c>
      <c r="E85" s="1">
        <v>701</v>
      </c>
      <c r="F85" s="1">
        <f>_xlfn.XLOOKUP(order[[#This Row],[SKU]],sku[SKU],sku[Weight (g)])*order[[#This Row],[Order Qty]]</f>
        <v>500</v>
      </c>
    </row>
    <row r="86" spans="1:6" x14ac:dyDescent="0.35">
      <c r="A86" s="1">
        <v>2001812854</v>
      </c>
      <c r="B86" s="5">
        <v>8904223819291</v>
      </c>
      <c r="C86" s="1">
        <v>2</v>
      </c>
      <c r="D86" s="1" t="s">
        <v>4</v>
      </c>
      <c r="E86" s="1">
        <v>1954</v>
      </c>
      <c r="F86" s="1">
        <f>_xlfn.XLOOKUP(order[[#This Row],[SKU]],sku[SKU],sku[Weight (g)])*order[[#This Row],[Order Qty]]</f>
        <v>224</v>
      </c>
    </row>
    <row r="87" spans="1:6" x14ac:dyDescent="0.35">
      <c r="A87" s="1">
        <v>2001812854</v>
      </c>
      <c r="B87" s="5">
        <v>8904223819031</v>
      </c>
      <c r="C87" s="1">
        <v>2</v>
      </c>
      <c r="D87" s="1" t="s">
        <v>4</v>
      </c>
      <c r="E87" s="1">
        <v>1031</v>
      </c>
      <c r="F87" s="1">
        <f>_xlfn.XLOOKUP(order[[#This Row],[SKU]],sku[SKU],sku[Weight (g)])*order[[#This Row],[Order Qty]]</f>
        <v>224</v>
      </c>
    </row>
    <row r="88" spans="1:6" x14ac:dyDescent="0.35">
      <c r="A88" s="1">
        <v>2001812854</v>
      </c>
      <c r="B88" s="5">
        <v>8904223819024</v>
      </c>
      <c r="C88" s="1">
        <v>2</v>
      </c>
      <c r="D88" s="1" t="s">
        <v>4</v>
      </c>
      <c r="E88" s="1">
        <v>1818</v>
      </c>
      <c r="F88" s="1">
        <f>_xlfn.XLOOKUP(order[[#This Row],[SKU]],sku[SKU],sku[Weight (g)])*order[[#This Row],[Order Qty]]</f>
        <v>224</v>
      </c>
    </row>
    <row r="89" spans="1:6" x14ac:dyDescent="0.35">
      <c r="A89" s="1">
        <v>2001812838</v>
      </c>
      <c r="B89" s="5">
        <v>8904223818980</v>
      </c>
      <c r="C89" s="1">
        <v>1</v>
      </c>
      <c r="D89" s="1" t="s">
        <v>4</v>
      </c>
      <c r="E89" s="1">
        <v>582</v>
      </c>
      <c r="F89" s="1">
        <f>_xlfn.XLOOKUP(order[[#This Row],[SKU]],sku[SKU],sku[Weight (g)])*order[[#This Row],[Order Qty]]</f>
        <v>110</v>
      </c>
    </row>
    <row r="90" spans="1:6" x14ac:dyDescent="0.35">
      <c r="A90" s="1">
        <v>2001812838</v>
      </c>
      <c r="B90" s="5">
        <v>8904223819031</v>
      </c>
      <c r="C90" s="1">
        <v>4</v>
      </c>
      <c r="D90" s="1" t="s">
        <v>4</v>
      </c>
      <c r="E90" s="1">
        <v>2061</v>
      </c>
      <c r="F90" s="1">
        <f>_xlfn.XLOOKUP(order[[#This Row],[SKU]],sku[SKU],sku[Weight (g)])*order[[#This Row],[Order Qty]]</f>
        <v>448</v>
      </c>
    </row>
    <row r="91" spans="1:6" x14ac:dyDescent="0.35">
      <c r="A91" s="1">
        <v>2001812650</v>
      </c>
      <c r="B91" s="5">
        <v>8904223819031</v>
      </c>
      <c r="C91" s="1">
        <v>4</v>
      </c>
      <c r="D91" s="1" t="s">
        <v>4</v>
      </c>
      <c r="E91" s="1">
        <v>2061</v>
      </c>
      <c r="F91" s="1">
        <f>_xlfn.XLOOKUP(order[[#This Row],[SKU]],sku[SKU],sku[Weight (g)])*order[[#This Row],[Order Qty]]</f>
        <v>448</v>
      </c>
    </row>
    <row r="92" spans="1:6" x14ac:dyDescent="0.35">
      <c r="A92" s="1">
        <v>2001812650</v>
      </c>
      <c r="B92" s="5">
        <v>8904223819017</v>
      </c>
      <c r="C92" s="1">
        <v>1</v>
      </c>
      <c r="D92" s="1" t="s">
        <v>4</v>
      </c>
      <c r="E92" s="1">
        <v>602</v>
      </c>
      <c r="F92" s="1">
        <f>_xlfn.XLOOKUP(order[[#This Row],[SKU]],sku[SKU],sku[Weight (g)])*order[[#This Row],[Order Qty]]</f>
        <v>115</v>
      </c>
    </row>
    <row r="93" spans="1:6" x14ac:dyDescent="0.35">
      <c r="A93" s="1">
        <v>2001812195</v>
      </c>
      <c r="B93" s="5">
        <v>8904223818706</v>
      </c>
      <c r="C93" s="1">
        <v>1</v>
      </c>
      <c r="D93" s="1" t="s">
        <v>7</v>
      </c>
      <c r="E93" s="1">
        <v>233</v>
      </c>
      <c r="F93" s="1">
        <f>_xlfn.XLOOKUP(order[[#This Row],[SKU]],sku[SKU],sku[Weight (g)])*order[[#This Row],[Order Qty]]</f>
        <v>127</v>
      </c>
    </row>
    <row r="94" spans="1:6" x14ac:dyDescent="0.35">
      <c r="A94" s="1">
        <v>2001812195</v>
      </c>
      <c r="B94" s="5">
        <v>8904223818942</v>
      </c>
      <c r="C94" s="1">
        <v>1</v>
      </c>
      <c r="D94" s="1" t="s">
        <v>7</v>
      </c>
      <c r="E94" s="1">
        <v>286</v>
      </c>
      <c r="F94" s="1">
        <f>_xlfn.XLOOKUP(order[[#This Row],[SKU]],sku[SKU],sku[Weight (g)])*order[[#This Row],[Order Qty]]</f>
        <v>133</v>
      </c>
    </row>
    <row r="95" spans="1:6" x14ac:dyDescent="0.35">
      <c r="A95" s="1">
        <v>2001812195</v>
      </c>
      <c r="B95" s="5">
        <v>8904223818850</v>
      </c>
      <c r="C95" s="1">
        <v>1</v>
      </c>
      <c r="D95" s="1" t="s">
        <v>7</v>
      </c>
      <c r="E95" s="1">
        <v>563</v>
      </c>
      <c r="F95" s="1">
        <f>_xlfn.XLOOKUP(order[[#This Row],[SKU]],sku[SKU],sku[Weight (g)])*order[[#This Row],[Order Qty]]</f>
        <v>240</v>
      </c>
    </row>
    <row r="96" spans="1:6" x14ac:dyDescent="0.35">
      <c r="A96" s="1">
        <v>2001811809</v>
      </c>
      <c r="B96" s="5">
        <v>8904223818706</v>
      </c>
      <c r="C96" s="1">
        <v>1</v>
      </c>
      <c r="D96" s="1" t="s">
        <v>7</v>
      </c>
      <c r="E96" s="1">
        <v>233</v>
      </c>
      <c r="F96" s="1">
        <f>_xlfn.XLOOKUP(order[[#This Row],[SKU]],sku[SKU],sku[Weight (g)])*order[[#This Row],[Order Qty]]</f>
        <v>127</v>
      </c>
    </row>
    <row r="97" spans="1:6" x14ac:dyDescent="0.35">
      <c r="A97" s="1">
        <v>2001811809</v>
      </c>
      <c r="B97" s="5">
        <v>8904223818942</v>
      </c>
      <c r="C97" s="1">
        <v>1</v>
      </c>
      <c r="D97" s="1" t="s">
        <v>7</v>
      </c>
      <c r="E97" s="1">
        <v>286</v>
      </c>
      <c r="F97" s="1">
        <f>_xlfn.XLOOKUP(order[[#This Row],[SKU]],sku[SKU],sku[Weight (g)])*order[[#This Row],[Order Qty]]</f>
        <v>133</v>
      </c>
    </row>
    <row r="98" spans="1:6" x14ac:dyDescent="0.35">
      <c r="A98" s="1">
        <v>2001811809</v>
      </c>
      <c r="B98" s="5">
        <v>8904223818850</v>
      </c>
      <c r="C98" s="1">
        <v>1</v>
      </c>
      <c r="D98" s="1" t="s">
        <v>7</v>
      </c>
      <c r="E98" s="1">
        <v>563</v>
      </c>
      <c r="F98" s="1">
        <f>_xlfn.XLOOKUP(order[[#This Row],[SKU]],sku[SKU],sku[Weight (g)])*order[[#This Row],[Order Qty]]</f>
        <v>240</v>
      </c>
    </row>
    <row r="99" spans="1:6" x14ac:dyDescent="0.35">
      <c r="A99" s="1">
        <v>2001811604</v>
      </c>
      <c r="B99" s="5">
        <v>8904223816214</v>
      </c>
      <c r="C99" s="1">
        <v>1</v>
      </c>
      <c r="D99" s="1" t="s">
        <v>4</v>
      </c>
      <c r="E99" s="1">
        <v>402</v>
      </c>
      <c r="F99" s="1">
        <f>_xlfn.XLOOKUP(order[[#This Row],[SKU]],sku[SKU],sku[Weight (g)])*order[[#This Row],[Order Qty]]</f>
        <v>120</v>
      </c>
    </row>
    <row r="100" spans="1:6" x14ac:dyDescent="0.35">
      <c r="A100" s="1">
        <v>2001811604</v>
      </c>
      <c r="B100" s="5">
        <v>8904223818669</v>
      </c>
      <c r="C100" s="1">
        <v>2</v>
      </c>
      <c r="D100" s="1" t="s">
        <v>4</v>
      </c>
      <c r="E100" s="1">
        <v>602</v>
      </c>
      <c r="F100" s="1">
        <f>_xlfn.XLOOKUP(order[[#This Row],[SKU]],sku[SKU],sku[Weight (g)])*order[[#This Row],[Order Qty]]</f>
        <v>480</v>
      </c>
    </row>
    <row r="101" spans="1:6" x14ac:dyDescent="0.35">
      <c r="A101" s="1">
        <v>2001811604</v>
      </c>
      <c r="B101" s="5">
        <v>8904223818683</v>
      </c>
      <c r="C101" s="1">
        <v>1</v>
      </c>
      <c r="D101" s="1" t="s">
        <v>4</v>
      </c>
      <c r="E101" s="1">
        <v>999</v>
      </c>
      <c r="F101" s="1">
        <f>_xlfn.XLOOKUP(order[[#This Row],[SKU]],sku[SKU],sku[Weight (g)])*order[[#This Row],[Order Qty]]</f>
        <v>121</v>
      </c>
    </row>
    <row r="102" spans="1:6" x14ac:dyDescent="0.35">
      <c r="A102" s="1">
        <v>2001811475</v>
      </c>
      <c r="B102" s="5">
        <v>8904223818706</v>
      </c>
      <c r="C102" s="1">
        <v>1</v>
      </c>
      <c r="D102" s="1" t="s">
        <v>4</v>
      </c>
      <c r="E102" s="1">
        <v>233</v>
      </c>
      <c r="F102" s="1">
        <f>_xlfn.XLOOKUP(order[[#This Row],[SKU]],sku[SKU],sku[Weight (g)])*order[[#This Row],[Order Qty]]</f>
        <v>127</v>
      </c>
    </row>
    <row r="103" spans="1:6" x14ac:dyDescent="0.35">
      <c r="A103" s="1">
        <v>2001811475</v>
      </c>
      <c r="B103" s="5">
        <v>8904223818669</v>
      </c>
      <c r="C103" s="1">
        <v>1</v>
      </c>
      <c r="D103" s="1" t="s">
        <v>4</v>
      </c>
      <c r="E103" s="1">
        <v>301</v>
      </c>
      <c r="F103" s="1">
        <f>_xlfn.XLOOKUP(order[[#This Row],[SKU]],sku[SKU],sku[Weight (g)])*order[[#This Row],[Order Qty]]</f>
        <v>240</v>
      </c>
    </row>
    <row r="104" spans="1:6" x14ac:dyDescent="0.35">
      <c r="A104" s="1">
        <v>2001811475</v>
      </c>
      <c r="B104" s="5">
        <v>8904223819499</v>
      </c>
      <c r="C104" s="1">
        <v>1</v>
      </c>
      <c r="D104" s="1" t="s">
        <v>4</v>
      </c>
      <c r="E104" s="1">
        <v>960</v>
      </c>
      <c r="F104" s="1">
        <f>_xlfn.XLOOKUP(order[[#This Row],[SKU]],sku[SKU],sku[Weight (g)])*order[[#This Row],[Order Qty]]</f>
        <v>210</v>
      </c>
    </row>
    <row r="105" spans="1:6" x14ac:dyDescent="0.35">
      <c r="A105" s="1">
        <v>2001811475</v>
      </c>
      <c r="B105" s="5">
        <v>8904223819031</v>
      </c>
      <c r="C105" s="1">
        <v>1</v>
      </c>
      <c r="D105" s="1" t="s">
        <v>4</v>
      </c>
      <c r="E105" s="1">
        <v>516</v>
      </c>
      <c r="F105" s="1">
        <f>_xlfn.XLOOKUP(order[[#This Row],[SKU]],sku[SKU],sku[Weight (g)])*order[[#This Row],[Order Qty]]</f>
        <v>112</v>
      </c>
    </row>
    <row r="106" spans="1:6" x14ac:dyDescent="0.35">
      <c r="A106" s="1">
        <v>2001811466</v>
      </c>
      <c r="B106" s="5">
        <v>8904223818706</v>
      </c>
      <c r="C106" s="1">
        <v>1</v>
      </c>
      <c r="D106" s="1" t="s">
        <v>7</v>
      </c>
      <c r="E106" s="1">
        <v>233</v>
      </c>
      <c r="F106" s="1">
        <f>_xlfn.XLOOKUP(order[[#This Row],[SKU]],sku[SKU],sku[Weight (g)])*order[[#This Row],[Order Qty]]</f>
        <v>127</v>
      </c>
    </row>
    <row r="107" spans="1:6" x14ac:dyDescent="0.35">
      <c r="A107" s="1">
        <v>2001811466</v>
      </c>
      <c r="B107" s="5">
        <v>8904223818850</v>
      </c>
      <c r="C107" s="1">
        <v>1</v>
      </c>
      <c r="D107" s="1" t="s">
        <v>7</v>
      </c>
      <c r="E107" s="1">
        <v>563</v>
      </c>
      <c r="F107" s="1">
        <f>_xlfn.XLOOKUP(order[[#This Row],[SKU]],sku[SKU],sku[Weight (g)])*order[[#This Row],[Order Qty]]</f>
        <v>240</v>
      </c>
    </row>
    <row r="108" spans="1:6" x14ac:dyDescent="0.35">
      <c r="A108" s="1">
        <v>2001811466</v>
      </c>
      <c r="B108" s="5">
        <v>8904223819468</v>
      </c>
      <c r="C108" s="1">
        <v>1</v>
      </c>
      <c r="D108" s="1" t="s">
        <v>7</v>
      </c>
      <c r="E108" s="1">
        <v>603</v>
      </c>
      <c r="F108" s="1">
        <f>_xlfn.XLOOKUP(order[[#This Row],[SKU]],sku[SKU],sku[Weight (g)])*order[[#This Row],[Order Qty]]</f>
        <v>240</v>
      </c>
    </row>
    <row r="109" spans="1:6" x14ac:dyDescent="0.35">
      <c r="A109" s="1">
        <v>2001811363</v>
      </c>
      <c r="B109" s="5">
        <v>8904223815859</v>
      </c>
      <c r="C109" s="1">
        <v>1</v>
      </c>
      <c r="D109" s="1" t="s">
        <v>7</v>
      </c>
      <c r="E109" s="1">
        <v>951</v>
      </c>
      <c r="F109" s="1">
        <f>_xlfn.XLOOKUP(order[[#This Row],[SKU]],sku[SKU],sku[Weight (g)])*order[[#This Row],[Order Qty]]</f>
        <v>165</v>
      </c>
    </row>
    <row r="110" spans="1:6" x14ac:dyDescent="0.35">
      <c r="A110" s="1">
        <v>2001811363</v>
      </c>
      <c r="B110" s="5">
        <v>8904223818751</v>
      </c>
      <c r="C110" s="1">
        <v>1</v>
      </c>
      <c r="D110" s="1" t="s">
        <v>7</v>
      </c>
      <c r="E110" s="1">
        <v>948</v>
      </c>
      <c r="F110" s="1">
        <f>_xlfn.XLOOKUP(order[[#This Row],[SKU]],sku[SKU],sku[Weight (g)])*order[[#This Row],[Order Qty]]</f>
        <v>113</v>
      </c>
    </row>
    <row r="111" spans="1:6" x14ac:dyDescent="0.35">
      <c r="A111" s="1">
        <v>2001811363</v>
      </c>
      <c r="B111" s="5">
        <v>8904223815873</v>
      </c>
      <c r="C111" s="1">
        <v>1</v>
      </c>
      <c r="D111" s="1" t="s">
        <v>7</v>
      </c>
      <c r="E111" s="1">
        <v>181</v>
      </c>
      <c r="F111" s="1">
        <f>_xlfn.XLOOKUP(order[[#This Row],[SKU]],sku[SKU],sku[Weight (g)])*order[[#This Row],[Order Qty]]</f>
        <v>65</v>
      </c>
    </row>
    <row r="112" spans="1:6" x14ac:dyDescent="0.35">
      <c r="A112" s="1">
        <v>2001811363</v>
      </c>
      <c r="B112" s="5">
        <v>8904223815859</v>
      </c>
      <c r="C112" s="1">
        <v>1</v>
      </c>
      <c r="D112" s="1" t="s">
        <v>7</v>
      </c>
      <c r="E112" s="1">
        <v>951</v>
      </c>
      <c r="F112" s="1">
        <f>_xlfn.XLOOKUP(order[[#This Row],[SKU]],sku[SKU],sku[Weight (g)])*order[[#This Row],[Order Qty]]</f>
        <v>165</v>
      </c>
    </row>
    <row r="113" spans="1:6" x14ac:dyDescent="0.35">
      <c r="A113" s="1">
        <v>2001811306</v>
      </c>
      <c r="B113" s="5">
        <v>8904223819352</v>
      </c>
      <c r="C113" s="1">
        <v>1</v>
      </c>
      <c r="D113" s="1" t="s">
        <v>7</v>
      </c>
      <c r="E113" s="1">
        <v>761</v>
      </c>
      <c r="F113" s="1">
        <f>_xlfn.XLOOKUP(order[[#This Row],[SKU]],sku[SKU],sku[Weight (g)])*order[[#This Row],[Order Qty]]</f>
        <v>165</v>
      </c>
    </row>
    <row r="114" spans="1:6" x14ac:dyDescent="0.35">
      <c r="A114" s="1">
        <v>2001811306</v>
      </c>
      <c r="B114" s="5">
        <v>8904223819543</v>
      </c>
      <c r="C114" s="1">
        <v>1</v>
      </c>
      <c r="D114" s="1" t="s">
        <v>7</v>
      </c>
      <c r="E114" s="1">
        <v>653</v>
      </c>
      <c r="F114" s="1">
        <f>_xlfn.XLOOKUP(order[[#This Row],[SKU]],sku[SKU],sku[Weight (g)])*order[[#This Row],[Order Qty]]</f>
        <v>300</v>
      </c>
    </row>
    <row r="115" spans="1:6" x14ac:dyDescent="0.35">
      <c r="A115" s="1">
        <v>2001811306</v>
      </c>
      <c r="B115" s="5">
        <v>8904223819147</v>
      </c>
      <c r="C115" s="1">
        <v>1</v>
      </c>
      <c r="D115" s="1" t="s">
        <v>7</v>
      </c>
      <c r="E115" s="1">
        <v>233</v>
      </c>
      <c r="F115" s="1">
        <f>_xlfn.XLOOKUP(order[[#This Row],[SKU]],sku[SKU],sku[Weight (g)])*order[[#This Row],[Order Qty]]</f>
        <v>240</v>
      </c>
    </row>
    <row r="116" spans="1:6" x14ac:dyDescent="0.35">
      <c r="A116" s="1">
        <v>2001811306</v>
      </c>
      <c r="B116" s="5">
        <v>8904223819468</v>
      </c>
      <c r="C116" s="1">
        <v>1</v>
      </c>
      <c r="D116" s="1" t="s">
        <v>7</v>
      </c>
      <c r="E116" s="1">
        <v>603</v>
      </c>
      <c r="F116" s="1">
        <f>_xlfn.XLOOKUP(order[[#This Row],[SKU]],sku[SKU],sku[Weight (g)])*order[[#This Row],[Order Qty]]</f>
        <v>240</v>
      </c>
    </row>
    <row r="117" spans="1:6" x14ac:dyDescent="0.35">
      <c r="A117" s="1">
        <v>2001811305</v>
      </c>
      <c r="B117" s="5">
        <v>8904223816214</v>
      </c>
      <c r="C117" s="1">
        <v>1</v>
      </c>
      <c r="D117" s="1" t="s">
        <v>4</v>
      </c>
      <c r="E117" s="1">
        <v>402</v>
      </c>
      <c r="F117" s="1">
        <f>_xlfn.XLOOKUP(order[[#This Row],[SKU]],sku[SKU],sku[Weight (g)])*order[[#This Row],[Order Qty]]</f>
        <v>120</v>
      </c>
    </row>
    <row r="118" spans="1:6" x14ac:dyDescent="0.35">
      <c r="A118" s="1">
        <v>2001811305</v>
      </c>
      <c r="B118" s="5">
        <v>8904223819499</v>
      </c>
      <c r="C118" s="1">
        <v>1</v>
      </c>
      <c r="D118" s="1" t="s">
        <v>4</v>
      </c>
      <c r="E118" s="1">
        <v>960</v>
      </c>
      <c r="F118" s="1">
        <f>_xlfn.XLOOKUP(order[[#This Row],[SKU]],sku[SKU],sku[Weight (g)])*order[[#This Row],[Order Qty]]</f>
        <v>210</v>
      </c>
    </row>
    <row r="119" spans="1:6" x14ac:dyDescent="0.35">
      <c r="A119" s="1">
        <v>2001811305</v>
      </c>
      <c r="B119" s="5">
        <v>8904223819505</v>
      </c>
      <c r="C119" s="1">
        <v>1</v>
      </c>
      <c r="D119" s="1" t="s">
        <v>4</v>
      </c>
      <c r="E119" s="1">
        <v>350</v>
      </c>
      <c r="F119" s="1">
        <f>_xlfn.XLOOKUP(order[[#This Row],[SKU]],sku[SKU],sku[Weight (g)])*order[[#This Row],[Order Qty]]</f>
        <v>210</v>
      </c>
    </row>
    <row r="120" spans="1:6" x14ac:dyDescent="0.35">
      <c r="A120" s="1">
        <v>2001811305</v>
      </c>
      <c r="B120" s="5">
        <v>8904223819512</v>
      </c>
      <c r="C120" s="1">
        <v>1</v>
      </c>
      <c r="D120" s="1" t="s">
        <v>4</v>
      </c>
      <c r="E120" s="1">
        <v>534</v>
      </c>
      <c r="F120" s="1">
        <f>_xlfn.XLOOKUP(order[[#This Row],[SKU]],sku[SKU],sku[Weight (g)])*order[[#This Row],[Order Qty]]</f>
        <v>210</v>
      </c>
    </row>
    <row r="121" spans="1:6" x14ac:dyDescent="0.35">
      <c r="A121" s="1">
        <v>2001811229</v>
      </c>
      <c r="B121" s="5">
        <v>8904223819468</v>
      </c>
      <c r="C121" s="1">
        <v>1</v>
      </c>
      <c r="D121" s="1" t="s">
        <v>4</v>
      </c>
      <c r="E121" s="1">
        <v>603</v>
      </c>
      <c r="F121" s="1">
        <f>_xlfn.XLOOKUP(order[[#This Row],[SKU]],sku[SKU],sku[Weight (g)])*order[[#This Row],[Order Qty]]</f>
        <v>240</v>
      </c>
    </row>
    <row r="122" spans="1:6" x14ac:dyDescent="0.35">
      <c r="A122" s="1">
        <v>2001811229</v>
      </c>
      <c r="B122" s="5">
        <v>8904223819345</v>
      </c>
      <c r="C122" s="1">
        <v>1</v>
      </c>
      <c r="D122" s="1" t="s">
        <v>4</v>
      </c>
      <c r="E122" s="1">
        <v>479</v>
      </c>
      <c r="F122" s="1">
        <f>_xlfn.XLOOKUP(order[[#This Row],[SKU]],sku[SKU],sku[Weight (g)])*order[[#This Row],[Order Qty]]</f>
        <v>165</v>
      </c>
    </row>
    <row r="123" spans="1:6" x14ac:dyDescent="0.35">
      <c r="A123" s="1">
        <v>2001811229</v>
      </c>
      <c r="B123" s="5">
        <v>8904223818874</v>
      </c>
      <c r="C123" s="1">
        <v>1</v>
      </c>
      <c r="D123" s="1" t="s">
        <v>4</v>
      </c>
      <c r="E123" s="1">
        <v>922</v>
      </c>
      <c r="F123" s="1">
        <f>_xlfn.XLOOKUP(order[[#This Row],[SKU]],sku[SKU],sku[Weight (g)])*order[[#This Row],[Order Qty]]</f>
        <v>100</v>
      </c>
    </row>
    <row r="124" spans="1:6" x14ac:dyDescent="0.35">
      <c r="A124" s="1">
        <v>2001811192</v>
      </c>
      <c r="B124" s="5">
        <v>8904223816214</v>
      </c>
      <c r="C124" s="1">
        <v>1</v>
      </c>
      <c r="D124" s="1" t="s">
        <v>7</v>
      </c>
      <c r="E124" s="1">
        <v>402</v>
      </c>
      <c r="F124" s="1">
        <f>_xlfn.XLOOKUP(order[[#This Row],[SKU]],sku[SKU],sku[Weight (g)])*order[[#This Row],[Order Qty]]</f>
        <v>120</v>
      </c>
    </row>
    <row r="125" spans="1:6" x14ac:dyDescent="0.35">
      <c r="A125" s="1">
        <v>2001811192</v>
      </c>
      <c r="B125" s="5">
        <v>8904223818874</v>
      </c>
      <c r="C125" s="1">
        <v>1</v>
      </c>
      <c r="D125" s="1" t="s">
        <v>7</v>
      </c>
      <c r="E125" s="1">
        <v>922</v>
      </c>
      <c r="F125" s="1">
        <f>_xlfn.XLOOKUP(order[[#This Row],[SKU]],sku[SKU],sku[Weight (g)])*order[[#This Row],[Order Qty]]</f>
        <v>100</v>
      </c>
    </row>
    <row r="126" spans="1:6" x14ac:dyDescent="0.35">
      <c r="A126" s="1">
        <v>2001811192</v>
      </c>
      <c r="B126" s="5">
        <v>8904223818881</v>
      </c>
      <c r="C126" s="1">
        <v>1</v>
      </c>
      <c r="D126" s="1" t="s">
        <v>7</v>
      </c>
      <c r="E126" s="1">
        <v>819</v>
      </c>
      <c r="F126" s="1">
        <f>_xlfn.XLOOKUP(order[[#This Row],[SKU]],sku[SKU],sku[Weight (g)])*order[[#This Row],[Order Qty]]</f>
        <v>140</v>
      </c>
    </row>
    <row r="127" spans="1:6" x14ac:dyDescent="0.35">
      <c r="A127" s="1">
        <v>2001811192</v>
      </c>
      <c r="B127" s="5">
        <v>8904223819291</v>
      </c>
      <c r="C127" s="1">
        <v>2</v>
      </c>
      <c r="D127" s="1" t="s">
        <v>7</v>
      </c>
      <c r="E127" s="1">
        <v>1954</v>
      </c>
      <c r="F127" s="1">
        <f>_xlfn.XLOOKUP(order[[#This Row],[SKU]],sku[SKU],sku[Weight (g)])*order[[#This Row],[Order Qty]]</f>
        <v>224</v>
      </c>
    </row>
    <row r="128" spans="1:6" x14ac:dyDescent="0.35">
      <c r="A128" s="1">
        <v>2001811192</v>
      </c>
      <c r="B128" s="5">
        <v>8904223819031</v>
      </c>
      <c r="C128" s="1">
        <v>2</v>
      </c>
      <c r="D128" s="1" t="s">
        <v>7</v>
      </c>
      <c r="E128" s="1">
        <v>1031</v>
      </c>
      <c r="F128" s="1">
        <f>_xlfn.XLOOKUP(order[[#This Row],[SKU]],sku[SKU],sku[Weight (g)])*order[[#This Row],[Order Qty]]</f>
        <v>224</v>
      </c>
    </row>
    <row r="129" spans="1:6" x14ac:dyDescent="0.35">
      <c r="A129" s="1">
        <v>2001811192</v>
      </c>
      <c r="B129" s="5">
        <v>8904223819024</v>
      </c>
      <c r="C129" s="1">
        <v>2</v>
      </c>
      <c r="D129" s="1" t="s">
        <v>7</v>
      </c>
      <c r="E129" s="1">
        <v>1818</v>
      </c>
      <c r="F129" s="1">
        <f>_xlfn.XLOOKUP(order[[#This Row],[SKU]],sku[SKU],sku[Weight (g)])*order[[#This Row],[Order Qty]]</f>
        <v>224</v>
      </c>
    </row>
    <row r="130" spans="1:6" x14ac:dyDescent="0.35">
      <c r="A130" s="1">
        <v>2001811153</v>
      </c>
      <c r="B130" s="5">
        <v>8904223818706</v>
      </c>
      <c r="C130" s="1">
        <v>1</v>
      </c>
      <c r="D130" s="1" t="s">
        <v>7</v>
      </c>
      <c r="E130" s="1">
        <v>233</v>
      </c>
      <c r="F130" s="1">
        <f>_xlfn.XLOOKUP(order[[#This Row],[SKU]],sku[SKU],sku[Weight (g)])*order[[#This Row],[Order Qty]]</f>
        <v>127</v>
      </c>
    </row>
    <row r="131" spans="1:6" x14ac:dyDescent="0.35">
      <c r="A131" s="1">
        <v>2001811153</v>
      </c>
      <c r="B131" s="5">
        <v>8904223818850</v>
      </c>
      <c r="C131" s="1">
        <v>1</v>
      </c>
      <c r="D131" s="1" t="s">
        <v>7</v>
      </c>
      <c r="E131" s="1">
        <v>563</v>
      </c>
      <c r="F131" s="1">
        <f>_xlfn.XLOOKUP(order[[#This Row],[SKU]],sku[SKU],sku[Weight (g)])*order[[#This Row],[Order Qty]]</f>
        <v>240</v>
      </c>
    </row>
    <row r="132" spans="1:6" x14ac:dyDescent="0.35">
      <c r="A132" s="1">
        <v>2001811153</v>
      </c>
      <c r="B132" s="5">
        <v>8904223819468</v>
      </c>
      <c r="C132" s="1">
        <v>1</v>
      </c>
      <c r="D132" s="1" t="s">
        <v>7</v>
      </c>
      <c r="E132" s="1">
        <v>603</v>
      </c>
      <c r="F132" s="1">
        <f>_xlfn.XLOOKUP(order[[#This Row],[SKU]],sku[SKU],sku[Weight (g)])*order[[#This Row],[Order Qty]]</f>
        <v>240</v>
      </c>
    </row>
    <row r="133" spans="1:6" x14ac:dyDescent="0.35">
      <c r="A133" s="1">
        <v>2001811058</v>
      </c>
      <c r="B133" s="5">
        <v>8904223818706</v>
      </c>
      <c r="C133" s="1">
        <v>1</v>
      </c>
      <c r="D133" s="1" t="s">
        <v>7</v>
      </c>
      <c r="E133" s="1">
        <v>233</v>
      </c>
      <c r="F133" s="1">
        <f>_xlfn.XLOOKUP(order[[#This Row],[SKU]],sku[SKU],sku[Weight (g)])*order[[#This Row],[Order Qty]]</f>
        <v>127</v>
      </c>
    </row>
    <row r="134" spans="1:6" x14ac:dyDescent="0.35">
      <c r="A134" s="1">
        <v>2001811058</v>
      </c>
      <c r="B134" s="5">
        <v>8904223818942</v>
      </c>
      <c r="C134" s="1">
        <v>1</v>
      </c>
      <c r="D134" s="1" t="s">
        <v>7</v>
      </c>
      <c r="E134" s="1">
        <v>286</v>
      </c>
      <c r="F134" s="1">
        <f>_xlfn.XLOOKUP(order[[#This Row],[SKU]],sku[SKU],sku[Weight (g)])*order[[#This Row],[Order Qty]]</f>
        <v>133</v>
      </c>
    </row>
    <row r="135" spans="1:6" x14ac:dyDescent="0.35">
      <c r="A135" s="1">
        <v>2001811058</v>
      </c>
      <c r="B135" s="5">
        <v>8904223818850</v>
      </c>
      <c r="C135" s="1">
        <v>1</v>
      </c>
      <c r="D135" s="1" t="s">
        <v>7</v>
      </c>
      <c r="E135" s="1">
        <v>563</v>
      </c>
      <c r="F135" s="1">
        <f>_xlfn.XLOOKUP(order[[#This Row],[SKU]],sku[SKU],sku[Weight (g)])*order[[#This Row],[Order Qty]]</f>
        <v>240</v>
      </c>
    </row>
    <row r="136" spans="1:6" x14ac:dyDescent="0.35">
      <c r="A136" s="1">
        <v>2001811039</v>
      </c>
      <c r="B136" s="5">
        <v>8904223818706</v>
      </c>
      <c r="C136" s="1">
        <v>1</v>
      </c>
      <c r="D136" s="1" t="s">
        <v>7</v>
      </c>
      <c r="E136" s="1">
        <v>233</v>
      </c>
      <c r="F136" s="1">
        <f>_xlfn.XLOOKUP(order[[#This Row],[SKU]],sku[SKU],sku[Weight (g)])*order[[#This Row],[Order Qty]]</f>
        <v>127</v>
      </c>
    </row>
    <row r="137" spans="1:6" x14ac:dyDescent="0.35">
      <c r="A137" s="1">
        <v>2001811039</v>
      </c>
      <c r="B137" s="5">
        <v>8904223818683</v>
      </c>
      <c r="C137" s="1">
        <v>1</v>
      </c>
      <c r="D137" s="1" t="s">
        <v>7</v>
      </c>
      <c r="E137" s="1">
        <v>999</v>
      </c>
      <c r="F137" s="1">
        <f>_xlfn.XLOOKUP(order[[#This Row],[SKU]],sku[SKU],sku[Weight (g)])*order[[#This Row],[Order Qty]]</f>
        <v>121</v>
      </c>
    </row>
    <row r="138" spans="1:6" x14ac:dyDescent="0.35">
      <c r="A138" s="1">
        <v>2001811039</v>
      </c>
      <c r="B138" s="5">
        <v>8904223818850</v>
      </c>
      <c r="C138" s="1">
        <v>1</v>
      </c>
      <c r="D138" s="1" t="s">
        <v>7</v>
      </c>
      <c r="E138" s="1">
        <v>563</v>
      </c>
      <c r="F138" s="1">
        <f>_xlfn.XLOOKUP(order[[#This Row],[SKU]],sku[SKU],sku[Weight (g)])*order[[#This Row],[Order Qty]]</f>
        <v>240</v>
      </c>
    </row>
    <row r="139" spans="1:6" x14ac:dyDescent="0.35">
      <c r="A139" s="1">
        <v>2001810697</v>
      </c>
      <c r="B139" s="5">
        <v>8904223818706</v>
      </c>
      <c r="C139" s="1">
        <v>1</v>
      </c>
      <c r="D139" s="1" t="s">
        <v>4</v>
      </c>
      <c r="E139" s="1">
        <v>233</v>
      </c>
      <c r="F139" s="1">
        <f>_xlfn.XLOOKUP(order[[#This Row],[SKU]],sku[SKU],sku[Weight (g)])*order[[#This Row],[Order Qty]]</f>
        <v>127</v>
      </c>
    </row>
    <row r="140" spans="1:6" x14ac:dyDescent="0.35">
      <c r="A140" s="1">
        <v>2001810697</v>
      </c>
      <c r="B140" s="5">
        <v>8904223818850</v>
      </c>
      <c r="C140" s="1">
        <v>1</v>
      </c>
      <c r="D140" s="1" t="s">
        <v>4</v>
      </c>
      <c r="E140" s="1">
        <v>563</v>
      </c>
      <c r="F140" s="1">
        <f>_xlfn.XLOOKUP(order[[#This Row],[SKU]],sku[SKU],sku[Weight (g)])*order[[#This Row],[Order Qty]]</f>
        <v>240</v>
      </c>
    </row>
    <row r="141" spans="1:6" x14ac:dyDescent="0.35">
      <c r="A141" s="1">
        <v>2001810697</v>
      </c>
      <c r="B141" s="5">
        <v>8904223819468</v>
      </c>
      <c r="C141" s="1">
        <v>1</v>
      </c>
      <c r="D141" s="1" t="s">
        <v>4</v>
      </c>
      <c r="E141" s="1">
        <v>603</v>
      </c>
      <c r="F141" s="1">
        <f>_xlfn.XLOOKUP(order[[#This Row],[SKU]],sku[SKU],sku[Weight (g)])*order[[#This Row],[Order Qty]]</f>
        <v>240</v>
      </c>
    </row>
    <row r="142" spans="1:6" x14ac:dyDescent="0.35">
      <c r="A142" s="1">
        <v>2001810549</v>
      </c>
      <c r="B142" s="5">
        <v>8904223819468</v>
      </c>
      <c r="C142" s="1">
        <v>1</v>
      </c>
      <c r="D142" s="1" t="s">
        <v>4</v>
      </c>
      <c r="E142" s="1">
        <v>603</v>
      </c>
      <c r="F142" s="1">
        <f>_xlfn.XLOOKUP(order[[#This Row],[SKU]],sku[SKU],sku[Weight (g)])*order[[#This Row],[Order Qty]]</f>
        <v>240</v>
      </c>
    </row>
    <row r="143" spans="1:6" x14ac:dyDescent="0.35">
      <c r="A143" s="1">
        <v>2001810549</v>
      </c>
      <c r="B143" s="5">
        <v>8904223818454</v>
      </c>
      <c r="C143" s="1">
        <v>1</v>
      </c>
      <c r="D143" s="1" t="s">
        <v>4</v>
      </c>
      <c r="E143" s="1">
        <v>786</v>
      </c>
      <c r="F143" s="1">
        <f>_xlfn.XLOOKUP(order[[#This Row],[SKU]],sku[SKU],sku[Weight (g)])*order[[#This Row],[Order Qty]]</f>
        <v>232</v>
      </c>
    </row>
    <row r="144" spans="1:6" x14ac:dyDescent="0.35">
      <c r="A144" s="1">
        <v>2001810549</v>
      </c>
      <c r="B144" s="5">
        <v>8904223818669</v>
      </c>
      <c r="C144" s="1">
        <v>1</v>
      </c>
      <c r="D144" s="1" t="s">
        <v>4</v>
      </c>
      <c r="E144" s="1">
        <v>301</v>
      </c>
      <c r="F144" s="1">
        <f>_xlfn.XLOOKUP(order[[#This Row],[SKU]],sku[SKU],sku[Weight (g)])*order[[#This Row],[Order Qty]]</f>
        <v>240</v>
      </c>
    </row>
    <row r="145" spans="1:6" x14ac:dyDescent="0.35">
      <c r="A145" s="1">
        <v>2001810549</v>
      </c>
      <c r="B145" s="5">
        <v>8904223818638</v>
      </c>
      <c r="C145" s="1">
        <v>2</v>
      </c>
      <c r="D145" s="1" t="s">
        <v>4</v>
      </c>
      <c r="E145" s="1">
        <v>570</v>
      </c>
      <c r="F145" s="1">
        <f>_xlfn.XLOOKUP(order[[#This Row],[SKU]],sku[SKU],sku[Weight (g)])*order[[#This Row],[Order Qty]]</f>
        <v>274</v>
      </c>
    </row>
    <row r="146" spans="1:6" x14ac:dyDescent="0.35">
      <c r="A146" s="1">
        <v>2001810281</v>
      </c>
      <c r="B146" s="5">
        <v>8904223818706</v>
      </c>
      <c r="C146" s="1">
        <v>1</v>
      </c>
      <c r="D146" s="1" t="s">
        <v>4</v>
      </c>
      <c r="E146" s="1">
        <v>233</v>
      </c>
      <c r="F146" s="1">
        <f>_xlfn.XLOOKUP(order[[#This Row],[SKU]],sku[SKU],sku[Weight (g)])*order[[#This Row],[Order Qty]]</f>
        <v>127</v>
      </c>
    </row>
    <row r="147" spans="1:6" x14ac:dyDescent="0.35">
      <c r="A147" s="1">
        <v>2001810281</v>
      </c>
      <c r="B147" s="5">
        <v>8904223818942</v>
      </c>
      <c r="C147" s="1">
        <v>1</v>
      </c>
      <c r="D147" s="1" t="s">
        <v>4</v>
      </c>
      <c r="E147" s="1">
        <v>286</v>
      </c>
      <c r="F147" s="1">
        <f>_xlfn.XLOOKUP(order[[#This Row],[SKU]],sku[SKU],sku[Weight (g)])*order[[#This Row],[Order Qty]]</f>
        <v>133</v>
      </c>
    </row>
    <row r="148" spans="1:6" x14ac:dyDescent="0.35">
      <c r="A148" s="1">
        <v>2001810281</v>
      </c>
      <c r="B148" s="5">
        <v>8904223818850</v>
      </c>
      <c r="C148" s="1">
        <v>1</v>
      </c>
      <c r="D148" s="1" t="s">
        <v>4</v>
      </c>
      <c r="E148" s="1">
        <v>563</v>
      </c>
      <c r="F148" s="1">
        <f>_xlfn.XLOOKUP(order[[#This Row],[SKU]],sku[SKU],sku[Weight (g)])*order[[#This Row],[Order Qty]]</f>
        <v>240</v>
      </c>
    </row>
    <row r="149" spans="1:6" x14ac:dyDescent="0.35">
      <c r="A149" s="1">
        <v>2001810125</v>
      </c>
      <c r="B149" s="5">
        <v>8904223818706</v>
      </c>
      <c r="C149" s="1">
        <v>1</v>
      </c>
      <c r="D149" s="1" t="s">
        <v>4</v>
      </c>
      <c r="E149" s="1">
        <v>233</v>
      </c>
      <c r="F149" s="1">
        <f>_xlfn.XLOOKUP(order[[#This Row],[SKU]],sku[SKU],sku[Weight (g)])*order[[#This Row],[Order Qty]]</f>
        <v>127</v>
      </c>
    </row>
    <row r="150" spans="1:6" x14ac:dyDescent="0.35">
      <c r="A150" s="1">
        <v>2001810125</v>
      </c>
      <c r="B150" s="5">
        <v>8904223818942</v>
      </c>
      <c r="C150" s="1">
        <v>1</v>
      </c>
      <c r="D150" s="1" t="s">
        <v>4</v>
      </c>
      <c r="E150" s="1">
        <v>286</v>
      </c>
      <c r="F150" s="1">
        <f>_xlfn.XLOOKUP(order[[#This Row],[SKU]],sku[SKU],sku[Weight (g)])*order[[#This Row],[Order Qty]]</f>
        <v>133</v>
      </c>
    </row>
    <row r="151" spans="1:6" x14ac:dyDescent="0.35">
      <c r="A151" s="1">
        <v>2001810125</v>
      </c>
      <c r="B151" s="5">
        <v>8904223818850</v>
      </c>
      <c r="C151" s="1">
        <v>1</v>
      </c>
      <c r="D151" s="1" t="s">
        <v>4</v>
      </c>
      <c r="E151" s="1">
        <v>563</v>
      </c>
      <c r="F151" s="1">
        <f>_xlfn.XLOOKUP(order[[#This Row],[SKU]],sku[SKU],sku[Weight (g)])*order[[#This Row],[Order Qty]]</f>
        <v>240</v>
      </c>
    </row>
    <row r="152" spans="1:6" x14ac:dyDescent="0.35">
      <c r="A152" s="1">
        <v>2001810104</v>
      </c>
      <c r="B152" s="5">
        <v>8904223818850</v>
      </c>
      <c r="C152" s="1">
        <v>1</v>
      </c>
      <c r="D152" s="1" t="s">
        <v>4</v>
      </c>
      <c r="E152" s="1">
        <v>563</v>
      </c>
      <c r="F152" s="1">
        <f>_xlfn.XLOOKUP(order[[#This Row],[SKU]],sku[SKU],sku[Weight (g)])*order[[#This Row],[Order Qty]]</f>
        <v>240</v>
      </c>
    </row>
    <row r="153" spans="1:6" x14ac:dyDescent="0.35">
      <c r="A153" s="1">
        <v>2001810104</v>
      </c>
      <c r="B153" s="5">
        <v>8904223818683</v>
      </c>
      <c r="C153" s="1">
        <v>1</v>
      </c>
      <c r="D153" s="1" t="s">
        <v>4</v>
      </c>
      <c r="E153" s="1">
        <v>999</v>
      </c>
      <c r="F153" s="1">
        <f>_xlfn.XLOOKUP(order[[#This Row],[SKU]],sku[SKU],sku[Weight (g)])*order[[#This Row],[Order Qty]]</f>
        <v>121</v>
      </c>
    </row>
    <row r="154" spans="1:6" x14ac:dyDescent="0.35">
      <c r="A154" s="1">
        <v>2001810104</v>
      </c>
      <c r="B154" s="5">
        <v>8904223819468</v>
      </c>
      <c r="C154" s="1">
        <v>1</v>
      </c>
      <c r="D154" s="1" t="s">
        <v>4</v>
      </c>
      <c r="E154" s="1">
        <v>603</v>
      </c>
      <c r="F154" s="1">
        <f>_xlfn.XLOOKUP(order[[#This Row],[SKU]],sku[SKU],sku[Weight (g)])*order[[#This Row],[Order Qty]]</f>
        <v>240</v>
      </c>
    </row>
    <row r="155" spans="1:6" x14ac:dyDescent="0.35">
      <c r="A155" s="1">
        <v>2001809934</v>
      </c>
      <c r="B155" s="5">
        <v>8904223818850</v>
      </c>
      <c r="C155" s="1">
        <v>1</v>
      </c>
      <c r="D155" s="1" t="s">
        <v>4</v>
      </c>
      <c r="E155" s="1">
        <v>563</v>
      </c>
      <c r="F155" s="1">
        <f>_xlfn.XLOOKUP(order[[#This Row],[SKU]],sku[SKU],sku[Weight (g)])*order[[#This Row],[Order Qty]]</f>
        <v>240</v>
      </c>
    </row>
    <row r="156" spans="1:6" x14ac:dyDescent="0.35">
      <c r="A156" s="1">
        <v>2001809934</v>
      </c>
      <c r="B156" s="5">
        <v>8904223818683</v>
      </c>
      <c r="C156" s="1">
        <v>1</v>
      </c>
      <c r="D156" s="1" t="s">
        <v>4</v>
      </c>
      <c r="E156" s="1">
        <v>999</v>
      </c>
      <c r="F156" s="1">
        <f>_xlfn.XLOOKUP(order[[#This Row],[SKU]],sku[SKU],sku[Weight (g)])*order[[#This Row],[Order Qty]]</f>
        <v>121</v>
      </c>
    </row>
    <row r="157" spans="1:6" x14ac:dyDescent="0.35">
      <c r="A157" s="1">
        <v>2001809917</v>
      </c>
      <c r="B157" s="5">
        <v>8904223819499</v>
      </c>
      <c r="C157" s="1">
        <v>1</v>
      </c>
      <c r="D157" s="1" t="s">
        <v>4</v>
      </c>
      <c r="E157" s="1">
        <v>960</v>
      </c>
      <c r="F157" s="1">
        <f>_xlfn.XLOOKUP(order[[#This Row],[SKU]],sku[SKU],sku[Weight (g)])*order[[#This Row],[Order Qty]]</f>
        <v>210</v>
      </c>
    </row>
    <row r="158" spans="1:6" x14ac:dyDescent="0.35">
      <c r="A158" s="1">
        <v>2001809917</v>
      </c>
      <c r="B158" s="5">
        <v>8904223819505</v>
      </c>
      <c r="C158" s="1">
        <v>1</v>
      </c>
      <c r="D158" s="1" t="s">
        <v>4</v>
      </c>
      <c r="E158" s="1">
        <v>350</v>
      </c>
      <c r="F158" s="1">
        <f>_xlfn.XLOOKUP(order[[#This Row],[SKU]],sku[SKU],sku[Weight (g)])*order[[#This Row],[Order Qty]]</f>
        <v>210</v>
      </c>
    </row>
    <row r="159" spans="1:6" x14ac:dyDescent="0.35">
      <c r="A159" s="1">
        <v>2001809917</v>
      </c>
      <c r="B159" s="5">
        <v>8904223819512</v>
      </c>
      <c r="C159" s="1">
        <v>1</v>
      </c>
      <c r="D159" s="1" t="s">
        <v>4</v>
      </c>
      <c r="E159" s="1">
        <v>534</v>
      </c>
      <c r="F159" s="1">
        <f>_xlfn.XLOOKUP(order[[#This Row],[SKU]],sku[SKU],sku[Weight (g)])*order[[#This Row],[Order Qty]]</f>
        <v>210</v>
      </c>
    </row>
    <row r="160" spans="1:6" x14ac:dyDescent="0.35">
      <c r="A160" s="1">
        <v>2001809820</v>
      </c>
      <c r="B160" s="5">
        <v>8904223819277</v>
      </c>
      <c r="C160" s="1">
        <v>1</v>
      </c>
      <c r="D160" s="1" t="s">
        <v>7</v>
      </c>
      <c r="E160" s="1">
        <v>233</v>
      </c>
      <c r="F160" s="1">
        <f>_xlfn.XLOOKUP(order[[#This Row],[SKU]],sku[SKU],sku[Weight (g)])*order[[#This Row],[Order Qty]]</f>
        <v>350</v>
      </c>
    </row>
    <row r="161" spans="1:6" x14ac:dyDescent="0.35">
      <c r="A161" s="1">
        <v>2001809820</v>
      </c>
      <c r="B161" s="5">
        <v>8904223818478</v>
      </c>
      <c r="C161" s="1">
        <v>1</v>
      </c>
      <c r="D161" s="1" t="s">
        <v>7</v>
      </c>
      <c r="E161" s="1">
        <v>626</v>
      </c>
      <c r="F161" s="1">
        <f>_xlfn.XLOOKUP(order[[#This Row],[SKU]],sku[SKU],sku[Weight (g)])*order[[#This Row],[Order Qty]]</f>
        <v>350</v>
      </c>
    </row>
    <row r="162" spans="1:6" x14ac:dyDescent="0.35">
      <c r="A162" s="1">
        <v>2001809820</v>
      </c>
      <c r="B162" s="5">
        <v>8904223819284</v>
      </c>
      <c r="C162" s="1">
        <v>1</v>
      </c>
      <c r="D162" s="1" t="s">
        <v>7</v>
      </c>
      <c r="E162" s="1">
        <v>865</v>
      </c>
      <c r="F162" s="1">
        <f>_xlfn.XLOOKUP(order[[#This Row],[SKU]],sku[SKU],sku[Weight (g)])*order[[#This Row],[Order Qty]]</f>
        <v>350</v>
      </c>
    </row>
    <row r="163" spans="1:6" x14ac:dyDescent="0.35">
      <c r="A163" s="1">
        <v>2001809820</v>
      </c>
      <c r="B163" s="5">
        <v>8904223819130</v>
      </c>
      <c r="C163" s="1">
        <v>1</v>
      </c>
      <c r="D163" s="1" t="s">
        <v>7</v>
      </c>
      <c r="E163" s="1">
        <v>251</v>
      </c>
      <c r="F163" s="1">
        <f>_xlfn.XLOOKUP(order[[#This Row],[SKU]],sku[SKU],sku[Weight (g)])*order[[#This Row],[Order Qty]]</f>
        <v>350</v>
      </c>
    </row>
    <row r="164" spans="1:6" x14ac:dyDescent="0.35">
      <c r="A164" s="1">
        <v>2001809820</v>
      </c>
      <c r="B164" s="5">
        <v>8904223819031</v>
      </c>
      <c r="C164" s="1">
        <v>2</v>
      </c>
      <c r="D164" s="1" t="s">
        <v>7</v>
      </c>
      <c r="E164" s="1">
        <v>1031</v>
      </c>
      <c r="F164" s="1">
        <f>_xlfn.XLOOKUP(order[[#This Row],[SKU]],sku[SKU],sku[Weight (g)])*order[[#This Row],[Order Qty]]</f>
        <v>224</v>
      </c>
    </row>
    <row r="165" spans="1:6" x14ac:dyDescent="0.35">
      <c r="A165" s="1">
        <v>2001809820</v>
      </c>
      <c r="B165" s="5">
        <v>8904223819024</v>
      </c>
      <c r="C165" s="1">
        <v>2</v>
      </c>
      <c r="D165" s="1" t="s">
        <v>7</v>
      </c>
      <c r="E165" s="1">
        <v>1818</v>
      </c>
      <c r="F165" s="1">
        <f>_xlfn.XLOOKUP(order[[#This Row],[SKU]],sku[SKU],sku[Weight (g)])*order[[#This Row],[Order Qty]]</f>
        <v>224</v>
      </c>
    </row>
    <row r="166" spans="1:6" x14ac:dyDescent="0.35">
      <c r="A166" s="1">
        <v>2001809820</v>
      </c>
      <c r="B166" s="5">
        <v>8904223816214</v>
      </c>
      <c r="C166" s="1">
        <v>1</v>
      </c>
      <c r="D166" s="1" t="s">
        <v>7</v>
      </c>
      <c r="E166" s="1">
        <v>402</v>
      </c>
      <c r="F166" s="1">
        <f>_xlfn.XLOOKUP(order[[#This Row],[SKU]],sku[SKU],sku[Weight (g)])*order[[#This Row],[Order Qty]]</f>
        <v>120</v>
      </c>
    </row>
    <row r="167" spans="1:6" x14ac:dyDescent="0.35">
      <c r="A167" s="1">
        <v>2001809820</v>
      </c>
      <c r="B167" s="5">
        <v>8904223818874</v>
      </c>
      <c r="C167" s="1">
        <v>1</v>
      </c>
      <c r="D167" s="1" t="s">
        <v>7</v>
      </c>
      <c r="E167" s="1">
        <v>922</v>
      </c>
      <c r="F167" s="1">
        <f>_xlfn.XLOOKUP(order[[#This Row],[SKU]],sku[SKU],sku[Weight (g)])*order[[#This Row],[Order Qty]]</f>
        <v>100</v>
      </c>
    </row>
    <row r="168" spans="1:6" x14ac:dyDescent="0.35">
      <c r="A168" s="1">
        <v>2001809820</v>
      </c>
      <c r="B168" s="5">
        <v>8904223818881</v>
      </c>
      <c r="C168" s="1">
        <v>1</v>
      </c>
      <c r="D168" s="1" t="s">
        <v>7</v>
      </c>
      <c r="E168" s="1">
        <v>819</v>
      </c>
      <c r="F168" s="1">
        <f>_xlfn.XLOOKUP(order[[#This Row],[SKU]],sku[SKU],sku[Weight (g)])*order[[#This Row],[Order Qty]]</f>
        <v>140</v>
      </c>
    </row>
    <row r="169" spans="1:6" x14ac:dyDescent="0.35">
      <c r="A169" s="1">
        <v>2001809820</v>
      </c>
      <c r="B169" s="5">
        <v>8904223818898</v>
      </c>
      <c r="C169" s="1">
        <v>1</v>
      </c>
      <c r="D169" s="1" t="s">
        <v>7</v>
      </c>
      <c r="E169" s="1">
        <v>574</v>
      </c>
      <c r="F169" s="1">
        <f>_xlfn.XLOOKUP(order[[#This Row],[SKU]],sku[SKU],sku[Weight (g)])*order[[#This Row],[Order Qty]]</f>
        <v>140</v>
      </c>
    </row>
    <row r="170" spans="1:6" x14ac:dyDescent="0.35">
      <c r="A170" s="1">
        <v>2001809820</v>
      </c>
      <c r="B170" s="5">
        <v>8904223818706</v>
      </c>
      <c r="C170" s="1">
        <v>1</v>
      </c>
      <c r="D170" s="1" t="s">
        <v>7</v>
      </c>
      <c r="E170" s="1">
        <v>233</v>
      </c>
      <c r="F170" s="1">
        <f>_xlfn.XLOOKUP(order[[#This Row],[SKU]],sku[SKU],sku[Weight (g)])*order[[#This Row],[Order Qty]]</f>
        <v>127</v>
      </c>
    </row>
    <row r="171" spans="1:6" x14ac:dyDescent="0.35">
      <c r="A171" s="1">
        <v>2001809820</v>
      </c>
      <c r="B171" s="5">
        <v>8904223818942</v>
      </c>
      <c r="C171" s="1">
        <v>1</v>
      </c>
      <c r="D171" s="1" t="s">
        <v>7</v>
      </c>
      <c r="E171" s="1">
        <v>286</v>
      </c>
      <c r="F171" s="1">
        <f>_xlfn.XLOOKUP(order[[#This Row],[SKU]],sku[SKU],sku[Weight (g)])*order[[#This Row],[Order Qty]]</f>
        <v>133</v>
      </c>
    </row>
    <row r="172" spans="1:6" x14ac:dyDescent="0.35">
      <c r="A172" s="1">
        <v>2001809820</v>
      </c>
      <c r="B172" s="5">
        <v>8904223818850</v>
      </c>
      <c r="C172" s="1">
        <v>1</v>
      </c>
      <c r="D172" s="1" t="s">
        <v>7</v>
      </c>
      <c r="E172" s="1">
        <v>563</v>
      </c>
      <c r="F172" s="1">
        <f>_xlfn.XLOOKUP(order[[#This Row],[SKU]],sku[SKU],sku[Weight (g)])*order[[#This Row],[Order Qty]]</f>
        <v>240</v>
      </c>
    </row>
    <row r="173" spans="1:6" x14ac:dyDescent="0.35">
      <c r="A173" s="1">
        <v>2001809820</v>
      </c>
      <c r="B173" s="5">
        <v>8904223818454</v>
      </c>
      <c r="C173" s="1">
        <v>1</v>
      </c>
      <c r="D173" s="1" t="s">
        <v>7</v>
      </c>
      <c r="E173" s="1">
        <v>786</v>
      </c>
      <c r="F173" s="1">
        <f>_xlfn.XLOOKUP(order[[#This Row],[SKU]],sku[SKU],sku[Weight (g)])*order[[#This Row],[Order Qty]]</f>
        <v>232</v>
      </c>
    </row>
    <row r="174" spans="1:6" x14ac:dyDescent="0.35">
      <c r="A174" s="1">
        <v>2001809794</v>
      </c>
      <c r="B174" s="5">
        <v>8904223819284</v>
      </c>
      <c r="C174" s="1">
        <v>1</v>
      </c>
      <c r="D174" s="1" t="s">
        <v>7</v>
      </c>
      <c r="E174" s="1">
        <v>865</v>
      </c>
      <c r="F174" s="1">
        <f>_xlfn.XLOOKUP(order[[#This Row],[SKU]],sku[SKU],sku[Weight (g)])*order[[#This Row],[Order Qty]]</f>
        <v>350</v>
      </c>
    </row>
    <row r="175" spans="1:6" x14ac:dyDescent="0.35">
      <c r="A175" s="1">
        <v>2001809794</v>
      </c>
      <c r="B175" s="5">
        <v>8904223819352</v>
      </c>
      <c r="C175" s="1">
        <v>1</v>
      </c>
      <c r="D175" s="1" t="s">
        <v>7</v>
      </c>
      <c r="E175" s="1">
        <v>761</v>
      </c>
      <c r="F175" s="1">
        <f>_xlfn.XLOOKUP(order[[#This Row],[SKU]],sku[SKU],sku[Weight (g)])*order[[#This Row],[Order Qty]]</f>
        <v>165</v>
      </c>
    </row>
    <row r="176" spans="1:6" x14ac:dyDescent="0.35">
      <c r="A176" s="1">
        <v>2001809794</v>
      </c>
      <c r="B176" s="5">
        <v>8904223818935</v>
      </c>
      <c r="C176" s="1">
        <v>1</v>
      </c>
      <c r="D176" s="1" t="s">
        <v>7</v>
      </c>
      <c r="E176" s="1">
        <v>233</v>
      </c>
      <c r="F176" s="1">
        <f>_xlfn.XLOOKUP(order[[#This Row],[SKU]],sku[SKU],sku[Weight (g)])*order[[#This Row],[Order Qty]]</f>
        <v>120</v>
      </c>
    </row>
    <row r="177" spans="1:6" x14ac:dyDescent="0.35">
      <c r="A177" s="1">
        <v>2001809794</v>
      </c>
      <c r="B177" s="5">
        <v>8904223816214</v>
      </c>
      <c r="C177" s="1">
        <v>1</v>
      </c>
      <c r="D177" s="1" t="s">
        <v>7</v>
      </c>
      <c r="E177" s="1">
        <v>402</v>
      </c>
      <c r="F177" s="1">
        <f>_xlfn.XLOOKUP(order[[#This Row],[SKU]],sku[SKU],sku[Weight (g)])*order[[#This Row],[Order Qty]]</f>
        <v>120</v>
      </c>
    </row>
    <row r="178" spans="1:6" x14ac:dyDescent="0.35">
      <c r="A178" s="1">
        <v>2001809794</v>
      </c>
      <c r="B178" s="5">
        <v>8904223818454</v>
      </c>
      <c r="C178" s="1">
        <v>1</v>
      </c>
      <c r="D178" s="1" t="s">
        <v>7</v>
      </c>
      <c r="E178" s="1">
        <v>786</v>
      </c>
      <c r="F178" s="1">
        <f>_xlfn.XLOOKUP(order[[#This Row],[SKU]],sku[SKU],sku[Weight (g)])*order[[#This Row],[Order Qty]]</f>
        <v>232</v>
      </c>
    </row>
    <row r="179" spans="1:6" x14ac:dyDescent="0.35">
      <c r="A179" s="1">
        <v>2001809794</v>
      </c>
      <c r="B179" s="5" t="s">
        <v>9</v>
      </c>
      <c r="C179" s="1">
        <v>1</v>
      </c>
      <c r="D179" s="1" t="s">
        <v>7</v>
      </c>
      <c r="E179" s="1">
        <v>729</v>
      </c>
      <c r="F179" s="1">
        <f>_xlfn.XLOOKUP(order[[#This Row],[SKU]],sku[SKU],sku[Weight (g)])*order[[#This Row],[Order Qty]]</f>
        <v>500</v>
      </c>
    </row>
    <row r="180" spans="1:6" x14ac:dyDescent="0.35">
      <c r="A180" s="1">
        <v>2001809794</v>
      </c>
      <c r="B180" s="5">
        <v>8904223819116</v>
      </c>
      <c r="C180" s="1">
        <v>1</v>
      </c>
      <c r="D180" s="1" t="s">
        <v>7</v>
      </c>
      <c r="E180" s="1">
        <v>916</v>
      </c>
      <c r="F180" s="1">
        <f>_xlfn.XLOOKUP(order[[#This Row],[SKU]],sku[SKU],sku[Weight (g)])*order[[#This Row],[Order Qty]]</f>
        <v>30</v>
      </c>
    </row>
    <row r="181" spans="1:6" x14ac:dyDescent="0.35">
      <c r="A181" s="1">
        <v>2001809592</v>
      </c>
      <c r="B181" s="5">
        <v>8904223818706</v>
      </c>
      <c r="C181" s="1">
        <v>1</v>
      </c>
      <c r="D181" s="1" t="s">
        <v>7</v>
      </c>
      <c r="E181" s="1">
        <v>233</v>
      </c>
      <c r="F181" s="1">
        <f>_xlfn.XLOOKUP(order[[#This Row],[SKU]],sku[SKU],sku[Weight (g)])*order[[#This Row],[Order Qty]]</f>
        <v>127</v>
      </c>
    </row>
    <row r="182" spans="1:6" x14ac:dyDescent="0.35">
      <c r="A182" s="1">
        <v>2001809592</v>
      </c>
      <c r="B182" s="5">
        <v>8904223819024</v>
      </c>
      <c r="C182" s="1">
        <v>8</v>
      </c>
      <c r="D182" s="1" t="s">
        <v>7</v>
      </c>
      <c r="E182" s="1">
        <v>7271</v>
      </c>
      <c r="F182" s="1">
        <f>_xlfn.XLOOKUP(order[[#This Row],[SKU]],sku[SKU],sku[Weight (g)])*order[[#This Row],[Order Qty]]</f>
        <v>896</v>
      </c>
    </row>
    <row r="183" spans="1:6" x14ac:dyDescent="0.35">
      <c r="A183" s="1">
        <v>2001809592</v>
      </c>
      <c r="B183" s="5">
        <v>8904223818683</v>
      </c>
      <c r="C183" s="1">
        <v>2</v>
      </c>
      <c r="D183" s="1" t="s">
        <v>7</v>
      </c>
      <c r="E183" s="1">
        <v>1998</v>
      </c>
      <c r="F183" s="1">
        <f>_xlfn.XLOOKUP(order[[#This Row],[SKU]],sku[SKU],sku[Weight (g)])*order[[#This Row],[Order Qty]]</f>
        <v>242</v>
      </c>
    </row>
    <row r="184" spans="1:6" x14ac:dyDescent="0.35">
      <c r="A184" s="1">
        <v>2001809592</v>
      </c>
      <c r="B184" s="5">
        <v>8904223818850</v>
      </c>
      <c r="C184" s="1">
        <v>1</v>
      </c>
      <c r="D184" s="1" t="s">
        <v>7</v>
      </c>
      <c r="E184" s="1">
        <v>563</v>
      </c>
      <c r="F184" s="1">
        <f>_xlfn.XLOOKUP(order[[#This Row],[SKU]],sku[SKU],sku[Weight (g)])*order[[#This Row],[Order Qty]]</f>
        <v>240</v>
      </c>
    </row>
    <row r="185" spans="1:6" x14ac:dyDescent="0.35">
      <c r="A185" s="1">
        <v>2001809383</v>
      </c>
      <c r="B185" s="5">
        <v>8904223818706</v>
      </c>
      <c r="C185" s="1">
        <v>1</v>
      </c>
      <c r="D185" s="1" t="s">
        <v>7</v>
      </c>
      <c r="E185" s="1">
        <v>233</v>
      </c>
      <c r="F185" s="1">
        <f>_xlfn.XLOOKUP(order[[#This Row],[SKU]],sku[SKU],sku[Weight (g)])*order[[#This Row],[Order Qty]]</f>
        <v>127</v>
      </c>
    </row>
    <row r="186" spans="1:6" x14ac:dyDescent="0.35">
      <c r="A186" s="1">
        <v>2001809383</v>
      </c>
      <c r="B186" s="5">
        <v>8904223818850</v>
      </c>
      <c r="C186" s="1">
        <v>1</v>
      </c>
      <c r="D186" s="1" t="s">
        <v>7</v>
      </c>
      <c r="E186" s="1">
        <v>563</v>
      </c>
      <c r="F186" s="1">
        <f>_xlfn.XLOOKUP(order[[#This Row],[SKU]],sku[SKU],sku[Weight (g)])*order[[#This Row],[Order Qty]]</f>
        <v>240</v>
      </c>
    </row>
    <row r="187" spans="1:6" x14ac:dyDescent="0.35">
      <c r="A187" s="1">
        <v>2001809383</v>
      </c>
      <c r="B187" s="5">
        <v>8904223819468</v>
      </c>
      <c r="C187" s="1">
        <v>1</v>
      </c>
      <c r="D187" s="1" t="s">
        <v>7</v>
      </c>
      <c r="E187" s="1">
        <v>603</v>
      </c>
      <c r="F187" s="1">
        <f>_xlfn.XLOOKUP(order[[#This Row],[SKU]],sku[SKU],sku[Weight (g)])*order[[#This Row],[Order Qty]]</f>
        <v>240</v>
      </c>
    </row>
    <row r="188" spans="1:6" x14ac:dyDescent="0.35">
      <c r="A188" s="1">
        <v>2001809270</v>
      </c>
      <c r="B188" s="5">
        <v>8904223818706</v>
      </c>
      <c r="C188" s="1">
        <v>1</v>
      </c>
      <c r="D188" s="1" t="s">
        <v>4</v>
      </c>
      <c r="E188" s="1">
        <v>233</v>
      </c>
      <c r="F188" s="1">
        <f>_xlfn.XLOOKUP(order[[#This Row],[SKU]],sku[SKU],sku[Weight (g)])*order[[#This Row],[Order Qty]]</f>
        <v>127</v>
      </c>
    </row>
    <row r="189" spans="1:6" x14ac:dyDescent="0.35">
      <c r="A189" s="1">
        <v>2001809270</v>
      </c>
      <c r="B189" s="5">
        <v>8904223818942</v>
      </c>
      <c r="C189" s="1">
        <v>1</v>
      </c>
      <c r="D189" s="1" t="s">
        <v>4</v>
      </c>
      <c r="E189" s="1">
        <v>286</v>
      </c>
      <c r="F189" s="1">
        <f>_xlfn.XLOOKUP(order[[#This Row],[SKU]],sku[SKU],sku[Weight (g)])*order[[#This Row],[Order Qty]]</f>
        <v>133</v>
      </c>
    </row>
    <row r="190" spans="1:6" x14ac:dyDescent="0.35">
      <c r="A190" s="1">
        <v>2001809270</v>
      </c>
      <c r="B190" s="5">
        <v>8904223818850</v>
      </c>
      <c r="C190" s="1">
        <v>1</v>
      </c>
      <c r="D190" s="1" t="s">
        <v>4</v>
      </c>
      <c r="E190" s="1">
        <v>563</v>
      </c>
      <c r="F190" s="1">
        <f>_xlfn.XLOOKUP(order[[#This Row],[SKU]],sku[SKU],sku[Weight (g)])*order[[#This Row],[Order Qty]]</f>
        <v>240</v>
      </c>
    </row>
    <row r="191" spans="1:6" x14ac:dyDescent="0.35">
      <c r="A191" s="1">
        <v>2001808992</v>
      </c>
      <c r="B191" s="5">
        <v>8904223818706</v>
      </c>
      <c r="C191" s="1">
        <v>1</v>
      </c>
      <c r="D191" s="1" t="s">
        <v>4</v>
      </c>
      <c r="E191" s="1">
        <v>233</v>
      </c>
      <c r="F191" s="1">
        <f>_xlfn.XLOOKUP(order[[#This Row],[SKU]],sku[SKU],sku[Weight (g)])*order[[#This Row],[Order Qty]]</f>
        <v>127</v>
      </c>
    </row>
    <row r="192" spans="1:6" x14ac:dyDescent="0.35">
      <c r="A192" s="1">
        <v>2001808992</v>
      </c>
      <c r="B192" s="5">
        <v>8904223818942</v>
      </c>
      <c r="C192" s="1">
        <v>1</v>
      </c>
      <c r="D192" s="1" t="s">
        <v>4</v>
      </c>
      <c r="E192" s="1">
        <v>286</v>
      </c>
      <c r="F192" s="1">
        <f>_xlfn.XLOOKUP(order[[#This Row],[SKU]],sku[SKU],sku[Weight (g)])*order[[#This Row],[Order Qty]]</f>
        <v>133</v>
      </c>
    </row>
    <row r="193" spans="1:6" x14ac:dyDescent="0.35">
      <c r="A193" s="1">
        <v>2001808992</v>
      </c>
      <c r="B193" s="5">
        <v>8904223818850</v>
      </c>
      <c r="C193" s="1">
        <v>1</v>
      </c>
      <c r="D193" s="1" t="s">
        <v>4</v>
      </c>
      <c r="E193" s="1">
        <v>563</v>
      </c>
      <c r="F193" s="1">
        <f>_xlfn.XLOOKUP(order[[#This Row],[SKU]],sku[SKU],sku[Weight (g)])*order[[#This Row],[Order Qty]]</f>
        <v>240</v>
      </c>
    </row>
    <row r="194" spans="1:6" x14ac:dyDescent="0.35">
      <c r="A194" s="1">
        <v>2001808883</v>
      </c>
      <c r="B194" s="5">
        <v>8904223818706</v>
      </c>
      <c r="C194" s="1">
        <v>1</v>
      </c>
      <c r="D194" s="1" t="s">
        <v>7</v>
      </c>
      <c r="E194" s="1">
        <v>233</v>
      </c>
      <c r="F194" s="1">
        <f>_xlfn.XLOOKUP(order[[#This Row],[SKU]],sku[SKU],sku[Weight (g)])*order[[#This Row],[Order Qty]]</f>
        <v>127</v>
      </c>
    </row>
    <row r="195" spans="1:6" x14ac:dyDescent="0.35">
      <c r="A195" s="1">
        <v>2001808883</v>
      </c>
      <c r="B195" s="5">
        <v>8904223818942</v>
      </c>
      <c r="C195" s="1">
        <v>1</v>
      </c>
      <c r="D195" s="1" t="s">
        <v>7</v>
      </c>
      <c r="E195" s="1">
        <v>286</v>
      </c>
      <c r="F195" s="1">
        <f>_xlfn.XLOOKUP(order[[#This Row],[SKU]],sku[SKU],sku[Weight (g)])*order[[#This Row],[Order Qty]]</f>
        <v>133</v>
      </c>
    </row>
    <row r="196" spans="1:6" x14ac:dyDescent="0.35">
      <c r="A196" s="1">
        <v>2001808883</v>
      </c>
      <c r="B196" s="5">
        <v>8904223818850</v>
      </c>
      <c r="C196" s="1">
        <v>1</v>
      </c>
      <c r="D196" s="1" t="s">
        <v>7</v>
      </c>
      <c r="E196" s="1">
        <v>563</v>
      </c>
      <c r="F196" s="1">
        <f>_xlfn.XLOOKUP(order[[#This Row],[SKU]],sku[SKU],sku[Weight (g)])*order[[#This Row],[Order Qty]]</f>
        <v>240</v>
      </c>
    </row>
    <row r="197" spans="1:6" x14ac:dyDescent="0.35">
      <c r="A197" s="1">
        <v>2001808837</v>
      </c>
      <c r="B197" s="5">
        <v>8904223818706</v>
      </c>
      <c r="C197" s="1">
        <v>1</v>
      </c>
      <c r="D197" s="1" t="s">
        <v>7</v>
      </c>
      <c r="E197" s="1">
        <v>233</v>
      </c>
      <c r="F197" s="1">
        <f>_xlfn.XLOOKUP(order[[#This Row],[SKU]],sku[SKU],sku[Weight (g)])*order[[#This Row],[Order Qty]]</f>
        <v>127</v>
      </c>
    </row>
    <row r="198" spans="1:6" x14ac:dyDescent="0.35">
      <c r="A198" s="1">
        <v>2001808837</v>
      </c>
      <c r="B198" s="5">
        <v>8904223818942</v>
      </c>
      <c r="C198" s="1">
        <v>1</v>
      </c>
      <c r="D198" s="1" t="s">
        <v>7</v>
      </c>
      <c r="E198" s="1">
        <v>286</v>
      </c>
      <c r="F198" s="1">
        <f>_xlfn.XLOOKUP(order[[#This Row],[SKU]],sku[SKU],sku[Weight (g)])*order[[#This Row],[Order Qty]]</f>
        <v>133</v>
      </c>
    </row>
    <row r="199" spans="1:6" x14ac:dyDescent="0.35">
      <c r="A199" s="1">
        <v>2001808837</v>
      </c>
      <c r="B199" s="5">
        <v>8904223818850</v>
      </c>
      <c r="C199" s="1">
        <v>1</v>
      </c>
      <c r="D199" s="1" t="s">
        <v>7</v>
      </c>
      <c r="E199" s="1">
        <v>563</v>
      </c>
      <c r="F199" s="1">
        <f>_xlfn.XLOOKUP(order[[#This Row],[SKU]],sku[SKU],sku[Weight (g)])*order[[#This Row],[Order Qty]]</f>
        <v>240</v>
      </c>
    </row>
    <row r="200" spans="1:6" x14ac:dyDescent="0.35">
      <c r="A200" s="1">
        <v>2001808832</v>
      </c>
      <c r="B200" s="5">
        <v>8904223819338</v>
      </c>
      <c r="C200" s="1">
        <v>1</v>
      </c>
      <c r="D200" s="1" t="s">
        <v>7</v>
      </c>
      <c r="E200" s="1">
        <v>448</v>
      </c>
      <c r="F200" s="1">
        <f>_xlfn.XLOOKUP(order[[#This Row],[SKU]],sku[SKU],sku[Weight (g)])*order[[#This Row],[Order Qty]]</f>
        <v>600</v>
      </c>
    </row>
    <row r="201" spans="1:6" x14ac:dyDescent="0.35">
      <c r="A201" s="1">
        <v>2001808801</v>
      </c>
      <c r="B201" s="5">
        <v>8904223817273</v>
      </c>
      <c r="C201" s="1">
        <v>2</v>
      </c>
      <c r="D201" s="1" t="s">
        <v>7</v>
      </c>
      <c r="E201" s="1">
        <v>806</v>
      </c>
      <c r="F201" s="1">
        <f>_xlfn.XLOOKUP(order[[#This Row],[SKU]],sku[SKU],sku[Weight (g)])*order[[#This Row],[Order Qty]]</f>
        <v>130</v>
      </c>
    </row>
    <row r="202" spans="1:6" x14ac:dyDescent="0.35">
      <c r="A202" s="1">
        <v>2001808801</v>
      </c>
      <c r="B202" s="5">
        <v>8904223815866</v>
      </c>
      <c r="C202" s="1">
        <v>2</v>
      </c>
      <c r="D202" s="1" t="s">
        <v>7</v>
      </c>
      <c r="E202" s="1">
        <v>1481</v>
      </c>
      <c r="F202" s="1">
        <f>_xlfn.XLOOKUP(order[[#This Row],[SKU]],sku[SKU],sku[Weight (g)])*order[[#This Row],[Order Qty]]</f>
        <v>226</v>
      </c>
    </row>
    <row r="203" spans="1:6" x14ac:dyDescent="0.35">
      <c r="A203" s="1">
        <v>2001808801</v>
      </c>
      <c r="B203" s="5">
        <v>8904223815859</v>
      </c>
      <c r="C203" s="1">
        <v>1</v>
      </c>
      <c r="D203" s="1" t="s">
        <v>7</v>
      </c>
      <c r="E203" s="1">
        <v>951</v>
      </c>
      <c r="F203" s="1">
        <f>_xlfn.XLOOKUP(order[[#This Row],[SKU]],sku[SKU],sku[Weight (g)])*order[[#This Row],[Order Qty]]</f>
        <v>165</v>
      </c>
    </row>
    <row r="204" spans="1:6" x14ac:dyDescent="0.35">
      <c r="A204" s="1">
        <v>2001808801</v>
      </c>
      <c r="B204" s="5">
        <v>8904223815682</v>
      </c>
      <c r="C204" s="1">
        <v>1</v>
      </c>
      <c r="D204" s="1" t="s">
        <v>7</v>
      </c>
      <c r="E204" s="1">
        <v>965</v>
      </c>
      <c r="F204" s="1">
        <f>_xlfn.XLOOKUP(order[[#This Row],[SKU]],sku[SKU],sku[Weight (g)])*order[[#This Row],[Order Qty]]</f>
        <v>210</v>
      </c>
    </row>
    <row r="205" spans="1:6" x14ac:dyDescent="0.35">
      <c r="A205" s="1">
        <v>2001808739</v>
      </c>
      <c r="B205" s="5">
        <v>8904223816214</v>
      </c>
      <c r="C205" s="1">
        <v>1</v>
      </c>
      <c r="D205" s="1" t="s">
        <v>7</v>
      </c>
      <c r="E205" s="1">
        <v>402</v>
      </c>
      <c r="F205" s="1">
        <f>_xlfn.XLOOKUP(order[[#This Row],[SKU]],sku[SKU],sku[Weight (g)])*order[[#This Row],[Order Qty]]</f>
        <v>120</v>
      </c>
    </row>
    <row r="206" spans="1:6" x14ac:dyDescent="0.35">
      <c r="A206" s="1">
        <v>2001808739</v>
      </c>
      <c r="B206" s="5">
        <v>8904223818874</v>
      </c>
      <c r="C206" s="1">
        <v>1</v>
      </c>
      <c r="D206" s="1" t="s">
        <v>7</v>
      </c>
      <c r="E206" s="1">
        <v>922</v>
      </c>
      <c r="F206" s="1">
        <f>_xlfn.XLOOKUP(order[[#This Row],[SKU]],sku[SKU],sku[Weight (g)])*order[[#This Row],[Order Qty]]</f>
        <v>100</v>
      </c>
    </row>
    <row r="207" spans="1:6" x14ac:dyDescent="0.35">
      <c r="A207" s="1">
        <v>2001808679</v>
      </c>
      <c r="B207" s="5">
        <v>8904223818706</v>
      </c>
      <c r="C207" s="1">
        <v>1</v>
      </c>
      <c r="D207" s="1" t="s">
        <v>7</v>
      </c>
      <c r="E207" s="1">
        <v>233</v>
      </c>
      <c r="F207" s="1">
        <f>_xlfn.XLOOKUP(order[[#This Row],[SKU]],sku[SKU],sku[Weight (g)])*order[[#This Row],[Order Qty]]</f>
        <v>127</v>
      </c>
    </row>
    <row r="208" spans="1:6" x14ac:dyDescent="0.35">
      <c r="A208" s="1">
        <v>2001808679</v>
      </c>
      <c r="B208" s="5">
        <v>8904223818942</v>
      </c>
      <c r="C208" s="1">
        <v>1</v>
      </c>
      <c r="D208" s="1" t="s">
        <v>7</v>
      </c>
      <c r="E208" s="1">
        <v>286</v>
      </c>
      <c r="F208" s="1">
        <f>_xlfn.XLOOKUP(order[[#This Row],[SKU]],sku[SKU],sku[Weight (g)])*order[[#This Row],[Order Qty]]</f>
        <v>133</v>
      </c>
    </row>
    <row r="209" spans="1:6" x14ac:dyDescent="0.35">
      <c r="A209" s="1">
        <v>2001808679</v>
      </c>
      <c r="B209" s="5">
        <v>8904223818850</v>
      </c>
      <c r="C209" s="1">
        <v>1</v>
      </c>
      <c r="D209" s="1" t="s">
        <v>7</v>
      </c>
      <c r="E209" s="1">
        <v>563</v>
      </c>
      <c r="F209" s="1">
        <f>_xlfn.XLOOKUP(order[[#This Row],[SKU]],sku[SKU],sku[Weight (g)])*order[[#This Row],[Order Qty]]</f>
        <v>240</v>
      </c>
    </row>
    <row r="210" spans="1:6" x14ac:dyDescent="0.35">
      <c r="A210" s="1">
        <v>2001808675</v>
      </c>
      <c r="B210" s="5">
        <v>8904223818614</v>
      </c>
      <c r="C210" s="1">
        <v>1</v>
      </c>
      <c r="D210" s="1" t="s">
        <v>4</v>
      </c>
      <c r="E210" s="1">
        <v>302</v>
      </c>
      <c r="F210" s="1">
        <f>_xlfn.XLOOKUP(order[[#This Row],[SKU]],sku[SKU],sku[Weight (g)])*order[[#This Row],[Order Qty]]</f>
        <v>65</v>
      </c>
    </row>
    <row r="211" spans="1:6" x14ac:dyDescent="0.35">
      <c r="A211" s="1">
        <v>2001808675</v>
      </c>
      <c r="B211" s="5">
        <v>8904223815866</v>
      </c>
      <c r="C211" s="1">
        <v>1</v>
      </c>
      <c r="D211" s="1" t="s">
        <v>4</v>
      </c>
      <c r="E211" s="1">
        <v>741</v>
      </c>
      <c r="F211" s="1">
        <f>_xlfn.XLOOKUP(order[[#This Row],[SKU]],sku[SKU],sku[Weight (g)])*order[[#This Row],[Order Qty]]</f>
        <v>113</v>
      </c>
    </row>
    <row r="212" spans="1:6" x14ac:dyDescent="0.35">
      <c r="A212" s="1">
        <v>2001808675</v>
      </c>
      <c r="B212" s="5">
        <v>8904223815859</v>
      </c>
      <c r="C212" s="1">
        <v>1</v>
      </c>
      <c r="D212" s="1" t="s">
        <v>4</v>
      </c>
      <c r="E212" s="1">
        <v>951</v>
      </c>
      <c r="F212" s="1">
        <f>_xlfn.XLOOKUP(order[[#This Row],[SKU]],sku[SKU],sku[Weight (g)])*order[[#This Row],[Order Qty]]</f>
        <v>165</v>
      </c>
    </row>
    <row r="213" spans="1:6" x14ac:dyDescent="0.35">
      <c r="A213" s="1">
        <v>2001808675</v>
      </c>
      <c r="B213" s="5">
        <v>8904223817334</v>
      </c>
      <c r="C213" s="1">
        <v>1</v>
      </c>
      <c r="D213" s="1" t="s">
        <v>4</v>
      </c>
      <c r="E213" s="1">
        <v>566</v>
      </c>
      <c r="F213" s="1">
        <f>_xlfn.XLOOKUP(order[[#This Row],[SKU]],sku[SKU],sku[Weight (g)])*order[[#This Row],[Order Qty]]</f>
        <v>170</v>
      </c>
    </row>
    <row r="214" spans="1:6" x14ac:dyDescent="0.35">
      <c r="A214" s="1">
        <v>2001808675</v>
      </c>
      <c r="B214" s="5" t="s">
        <v>10</v>
      </c>
      <c r="C214" s="1">
        <v>1</v>
      </c>
      <c r="D214" s="1" t="s">
        <v>4</v>
      </c>
      <c r="E214" s="1">
        <v>350</v>
      </c>
      <c r="F214" s="1">
        <f>_xlfn.XLOOKUP(order[[#This Row],[SKU]],sku[SKU],sku[Weight (g)])*order[[#This Row],[Order Qty]]</f>
        <v>500</v>
      </c>
    </row>
    <row r="215" spans="1:6" x14ac:dyDescent="0.35">
      <c r="A215" s="1">
        <v>2001808675</v>
      </c>
      <c r="B215" s="5">
        <v>8904223819369</v>
      </c>
      <c r="C215" s="1">
        <v>1</v>
      </c>
      <c r="D215" s="1" t="s">
        <v>4</v>
      </c>
      <c r="E215" s="1">
        <v>635</v>
      </c>
      <c r="F215" s="1">
        <f>_xlfn.XLOOKUP(order[[#This Row],[SKU]],sku[SKU],sku[Weight (g)])*order[[#This Row],[Order Qty]]</f>
        <v>170</v>
      </c>
    </row>
    <row r="216" spans="1:6" x14ac:dyDescent="0.35">
      <c r="A216" s="1">
        <v>2001808585</v>
      </c>
      <c r="B216" s="5">
        <v>8904223818706</v>
      </c>
      <c r="C216" s="1">
        <v>1</v>
      </c>
      <c r="D216" s="1" t="s">
        <v>4</v>
      </c>
      <c r="E216" s="1">
        <v>233</v>
      </c>
      <c r="F216" s="1">
        <f>_xlfn.XLOOKUP(order[[#This Row],[SKU]],sku[SKU],sku[Weight (g)])*order[[#This Row],[Order Qty]]</f>
        <v>127</v>
      </c>
    </row>
    <row r="217" spans="1:6" x14ac:dyDescent="0.35">
      <c r="A217" s="1">
        <v>2001808585</v>
      </c>
      <c r="B217" s="5">
        <v>8904223818942</v>
      </c>
      <c r="C217" s="1">
        <v>1</v>
      </c>
      <c r="D217" s="1" t="s">
        <v>4</v>
      </c>
      <c r="E217" s="1">
        <v>286</v>
      </c>
      <c r="F217" s="1">
        <f>_xlfn.XLOOKUP(order[[#This Row],[SKU]],sku[SKU],sku[Weight (g)])*order[[#This Row],[Order Qty]]</f>
        <v>133</v>
      </c>
    </row>
    <row r="218" spans="1:6" x14ac:dyDescent="0.35">
      <c r="A218" s="1">
        <v>2001808585</v>
      </c>
      <c r="B218" s="5">
        <v>8904223818850</v>
      </c>
      <c r="C218" s="1">
        <v>1</v>
      </c>
      <c r="D218" s="1" t="s">
        <v>4</v>
      </c>
      <c r="E218" s="1">
        <v>563</v>
      </c>
      <c r="F218" s="1">
        <f>_xlfn.XLOOKUP(order[[#This Row],[SKU]],sku[SKU],sku[Weight (g)])*order[[#This Row],[Order Qty]]</f>
        <v>240</v>
      </c>
    </row>
    <row r="219" spans="1:6" x14ac:dyDescent="0.35">
      <c r="A219" s="1">
        <v>2001808542</v>
      </c>
      <c r="B219" s="5">
        <v>8904223819468</v>
      </c>
      <c r="C219" s="1">
        <v>2</v>
      </c>
      <c r="D219" s="1" t="s">
        <v>4</v>
      </c>
      <c r="E219" s="1">
        <v>1205</v>
      </c>
      <c r="F219" s="1">
        <f>_xlfn.XLOOKUP(order[[#This Row],[SKU]],sku[SKU],sku[Weight (g)])*order[[#This Row],[Order Qty]]</f>
        <v>480</v>
      </c>
    </row>
    <row r="220" spans="1:6" x14ac:dyDescent="0.35">
      <c r="A220" s="1">
        <v>2001808542</v>
      </c>
      <c r="B220" s="5">
        <v>8904223818706</v>
      </c>
      <c r="C220" s="1">
        <v>2</v>
      </c>
      <c r="D220" s="1" t="s">
        <v>4</v>
      </c>
      <c r="E220" s="1">
        <v>466</v>
      </c>
      <c r="F220" s="1">
        <f>_xlfn.XLOOKUP(order[[#This Row],[SKU]],sku[SKU],sku[Weight (g)])*order[[#This Row],[Order Qty]]</f>
        <v>254</v>
      </c>
    </row>
    <row r="221" spans="1:6" x14ac:dyDescent="0.35">
      <c r="A221" s="1">
        <v>2001808507</v>
      </c>
      <c r="B221" s="5">
        <v>8904223818706</v>
      </c>
      <c r="C221" s="1">
        <v>1</v>
      </c>
      <c r="D221" s="1" t="s">
        <v>7</v>
      </c>
      <c r="E221" s="1">
        <v>233</v>
      </c>
      <c r="F221" s="1">
        <f>_xlfn.XLOOKUP(order[[#This Row],[SKU]],sku[SKU],sku[Weight (g)])*order[[#This Row],[Order Qty]]</f>
        <v>127</v>
      </c>
    </row>
    <row r="222" spans="1:6" x14ac:dyDescent="0.35">
      <c r="A222" s="1">
        <v>2001808507</v>
      </c>
      <c r="B222" s="5">
        <v>8904223818850</v>
      </c>
      <c r="C222" s="1">
        <v>1</v>
      </c>
      <c r="D222" s="1" t="s">
        <v>7</v>
      </c>
      <c r="E222" s="1">
        <v>563</v>
      </c>
      <c r="F222" s="1">
        <f>_xlfn.XLOOKUP(order[[#This Row],[SKU]],sku[SKU],sku[Weight (g)])*order[[#This Row],[Order Qty]]</f>
        <v>240</v>
      </c>
    </row>
    <row r="223" spans="1:6" x14ac:dyDescent="0.35">
      <c r="A223" s="1">
        <v>2001808507</v>
      </c>
      <c r="B223" s="5">
        <v>8904223819468</v>
      </c>
      <c r="C223" s="1">
        <v>1</v>
      </c>
      <c r="D223" s="1" t="s">
        <v>7</v>
      </c>
      <c r="E223" s="1">
        <v>603</v>
      </c>
      <c r="F223" s="1">
        <f>_xlfn.XLOOKUP(order[[#This Row],[SKU]],sku[SKU],sku[Weight (g)])*order[[#This Row],[Order Qty]]</f>
        <v>240</v>
      </c>
    </row>
    <row r="224" spans="1:6" x14ac:dyDescent="0.35">
      <c r="A224" s="1">
        <v>2001808475</v>
      </c>
      <c r="B224" s="5">
        <v>8904223818706</v>
      </c>
      <c r="C224" s="1">
        <v>1</v>
      </c>
      <c r="D224" s="1" t="s">
        <v>7</v>
      </c>
      <c r="E224" s="1">
        <v>233</v>
      </c>
      <c r="F224" s="1">
        <f>_xlfn.XLOOKUP(order[[#This Row],[SKU]],sku[SKU],sku[Weight (g)])*order[[#This Row],[Order Qty]]</f>
        <v>127</v>
      </c>
    </row>
    <row r="225" spans="1:6" x14ac:dyDescent="0.35">
      <c r="A225" s="1">
        <v>2001808475</v>
      </c>
      <c r="B225" s="5">
        <v>8904223818942</v>
      </c>
      <c r="C225" s="1">
        <v>1</v>
      </c>
      <c r="D225" s="1" t="s">
        <v>7</v>
      </c>
      <c r="E225" s="1">
        <v>286</v>
      </c>
      <c r="F225" s="1">
        <f>_xlfn.XLOOKUP(order[[#This Row],[SKU]],sku[SKU],sku[Weight (g)])*order[[#This Row],[Order Qty]]</f>
        <v>133</v>
      </c>
    </row>
    <row r="226" spans="1:6" x14ac:dyDescent="0.35">
      <c r="A226" s="1">
        <v>2001808475</v>
      </c>
      <c r="B226" s="5">
        <v>8904223818850</v>
      </c>
      <c r="C226" s="1">
        <v>1</v>
      </c>
      <c r="D226" s="1" t="s">
        <v>7</v>
      </c>
      <c r="E226" s="1">
        <v>563</v>
      </c>
      <c r="F226" s="1">
        <f>_xlfn.XLOOKUP(order[[#This Row],[SKU]],sku[SKU],sku[Weight (g)])*order[[#This Row],[Order Qty]]</f>
        <v>240</v>
      </c>
    </row>
    <row r="227" spans="1:6" x14ac:dyDescent="0.35">
      <c r="A227" s="1">
        <v>2001808295</v>
      </c>
      <c r="B227" s="5">
        <v>8904223819161</v>
      </c>
      <c r="C227" s="1">
        <v>1</v>
      </c>
      <c r="D227" s="1" t="s">
        <v>4</v>
      </c>
      <c r="E227" s="1">
        <v>810</v>
      </c>
      <c r="F227" s="1">
        <f>_xlfn.XLOOKUP(order[[#This Row],[SKU]],sku[SKU],sku[Weight (g)])*order[[#This Row],[Order Qty]]</f>
        <v>115</v>
      </c>
    </row>
    <row r="228" spans="1:6" x14ac:dyDescent="0.35">
      <c r="A228" s="1">
        <v>2001808295</v>
      </c>
      <c r="B228" s="5">
        <v>8904223819260</v>
      </c>
      <c r="C228" s="1">
        <v>1</v>
      </c>
      <c r="D228" s="1" t="s">
        <v>4</v>
      </c>
      <c r="E228" s="1">
        <v>676</v>
      </c>
      <c r="F228" s="1">
        <f>_xlfn.XLOOKUP(order[[#This Row],[SKU]],sku[SKU],sku[Weight (g)])*order[[#This Row],[Order Qty]]</f>
        <v>130</v>
      </c>
    </row>
    <row r="229" spans="1:6" x14ac:dyDescent="0.35">
      <c r="A229" s="1">
        <v>2001808286</v>
      </c>
      <c r="B229" s="5">
        <v>8904223818683</v>
      </c>
      <c r="C229" s="1">
        <v>1</v>
      </c>
      <c r="D229" s="1" t="s">
        <v>7</v>
      </c>
      <c r="E229" s="1">
        <v>999</v>
      </c>
      <c r="F229" s="1">
        <f>_xlfn.XLOOKUP(order[[#This Row],[SKU]],sku[SKU],sku[Weight (g)])*order[[#This Row],[Order Qty]]</f>
        <v>121</v>
      </c>
    </row>
    <row r="230" spans="1:6" x14ac:dyDescent="0.35">
      <c r="A230" s="1">
        <v>2001808286</v>
      </c>
      <c r="B230" s="5">
        <v>8904223819468</v>
      </c>
      <c r="C230" s="1">
        <v>1</v>
      </c>
      <c r="D230" s="1" t="s">
        <v>7</v>
      </c>
      <c r="E230" s="1">
        <v>603</v>
      </c>
      <c r="F230" s="1">
        <f>_xlfn.XLOOKUP(order[[#This Row],[SKU]],sku[SKU],sku[Weight (g)])*order[[#This Row],[Order Qty]]</f>
        <v>240</v>
      </c>
    </row>
    <row r="231" spans="1:6" x14ac:dyDescent="0.35">
      <c r="A231" s="1">
        <v>2001808286</v>
      </c>
      <c r="B231" s="5">
        <v>8904223818850</v>
      </c>
      <c r="C231" s="1">
        <v>1</v>
      </c>
      <c r="D231" s="1" t="s">
        <v>7</v>
      </c>
      <c r="E231" s="1">
        <v>563</v>
      </c>
      <c r="F231" s="1">
        <f>_xlfn.XLOOKUP(order[[#This Row],[SKU]],sku[SKU],sku[Weight (g)])*order[[#This Row],[Order Qty]]</f>
        <v>240</v>
      </c>
    </row>
    <row r="232" spans="1:6" x14ac:dyDescent="0.35">
      <c r="A232" s="1">
        <v>2001808207</v>
      </c>
      <c r="B232" s="5">
        <v>8904223818706</v>
      </c>
      <c r="C232" s="1">
        <v>1</v>
      </c>
      <c r="D232" s="1" t="s">
        <v>4</v>
      </c>
      <c r="E232" s="1">
        <v>233</v>
      </c>
      <c r="F232" s="1">
        <f>_xlfn.XLOOKUP(order[[#This Row],[SKU]],sku[SKU],sku[Weight (g)])*order[[#This Row],[Order Qty]]</f>
        <v>127</v>
      </c>
    </row>
    <row r="233" spans="1:6" x14ac:dyDescent="0.35">
      <c r="A233" s="1">
        <v>2001808207</v>
      </c>
      <c r="B233" s="5">
        <v>8904223818850</v>
      </c>
      <c r="C233" s="1">
        <v>1</v>
      </c>
      <c r="D233" s="1" t="s">
        <v>4</v>
      </c>
      <c r="E233" s="1">
        <v>563</v>
      </c>
      <c r="F233" s="1">
        <f>_xlfn.XLOOKUP(order[[#This Row],[SKU]],sku[SKU],sku[Weight (g)])*order[[#This Row],[Order Qty]]</f>
        <v>240</v>
      </c>
    </row>
    <row r="234" spans="1:6" x14ac:dyDescent="0.35">
      <c r="A234" s="1">
        <v>2001808207</v>
      </c>
      <c r="B234" s="5">
        <v>8904223819468</v>
      </c>
      <c r="C234" s="1">
        <v>1</v>
      </c>
      <c r="D234" s="1" t="s">
        <v>4</v>
      </c>
      <c r="E234" s="1">
        <v>603</v>
      </c>
      <c r="F234" s="1">
        <f>_xlfn.XLOOKUP(order[[#This Row],[SKU]],sku[SKU],sku[Weight (g)])*order[[#This Row],[Order Qty]]</f>
        <v>240</v>
      </c>
    </row>
    <row r="235" spans="1:6" x14ac:dyDescent="0.35">
      <c r="A235" s="1">
        <v>2001808118</v>
      </c>
      <c r="B235" s="5">
        <v>8904223815859</v>
      </c>
      <c r="C235" s="1">
        <v>1</v>
      </c>
      <c r="D235" s="1" t="s">
        <v>7</v>
      </c>
      <c r="E235" s="1">
        <v>951</v>
      </c>
      <c r="F235" s="1">
        <f>_xlfn.XLOOKUP(order[[#This Row],[SKU]],sku[SKU],sku[Weight (g)])*order[[#This Row],[Order Qty]]</f>
        <v>165</v>
      </c>
    </row>
    <row r="236" spans="1:6" x14ac:dyDescent="0.35">
      <c r="A236" s="1">
        <v>2001808118</v>
      </c>
      <c r="B236" s="5">
        <v>8904223817273</v>
      </c>
      <c r="C236" s="1">
        <v>1</v>
      </c>
      <c r="D236" s="1" t="s">
        <v>7</v>
      </c>
      <c r="E236" s="1">
        <v>403</v>
      </c>
      <c r="F236" s="1">
        <f>_xlfn.XLOOKUP(order[[#This Row],[SKU]],sku[SKU],sku[Weight (g)])*order[[#This Row],[Order Qty]]</f>
        <v>65</v>
      </c>
    </row>
    <row r="237" spans="1:6" x14ac:dyDescent="0.35">
      <c r="A237" s="1">
        <v>2001808118</v>
      </c>
      <c r="B237" s="5">
        <v>8904223818751</v>
      </c>
      <c r="C237" s="1">
        <v>1</v>
      </c>
      <c r="D237" s="1" t="s">
        <v>7</v>
      </c>
      <c r="E237" s="1">
        <v>948</v>
      </c>
      <c r="F237" s="1">
        <f>_xlfn.XLOOKUP(order[[#This Row],[SKU]],sku[SKU],sku[Weight (g)])*order[[#This Row],[Order Qty]]</f>
        <v>113</v>
      </c>
    </row>
    <row r="238" spans="1:6" x14ac:dyDescent="0.35">
      <c r="A238" s="1">
        <v>2001808102</v>
      </c>
      <c r="B238" s="5">
        <v>8904223819291</v>
      </c>
      <c r="C238" s="1">
        <v>2</v>
      </c>
      <c r="D238" s="1" t="s">
        <v>7</v>
      </c>
      <c r="E238" s="1">
        <v>1954</v>
      </c>
      <c r="F238" s="1">
        <f>_xlfn.XLOOKUP(order[[#This Row],[SKU]],sku[SKU],sku[Weight (g)])*order[[#This Row],[Order Qty]]</f>
        <v>224</v>
      </c>
    </row>
    <row r="239" spans="1:6" x14ac:dyDescent="0.35">
      <c r="A239" s="1">
        <v>2001808102</v>
      </c>
      <c r="B239" s="5">
        <v>8904223819031</v>
      </c>
      <c r="C239" s="1">
        <v>2</v>
      </c>
      <c r="D239" s="1" t="s">
        <v>7</v>
      </c>
      <c r="E239" s="1">
        <v>1031</v>
      </c>
      <c r="F239" s="1">
        <f>_xlfn.XLOOKUP(order[[#This Row],[SKU]],sku[SKU],sku[Weight (g)])*order[[#This Row],[Order Qty]]</f>
        <v>224</v>
      </c>
    </row>
    <row r="240" spans="1:6" x14ac:dyDescent="0.35">
      <c r="A240" s="1">
        <v>2001808102</v>
      </c>
      <c r="B240" s="5">
        <v>8904223819024</v>
      </c>
      <c r="C240" s="1">
        <v>2</v>
      </c>
      <c r="D240" s="1" t="s">
        <v>7</v>
      </c>
      <c r="E240" s="1">
        <v>1818</v>
      </c>
      <c r="F240" s="1">
        <f>_xlfn.XLOOKUP(order[[#This Row],[SKU]],sku[SKU],sku[Weight (g)])*order[[#This Row],[Order Qty]]</f>
        <v>224</v>
      </c>
    </row>
    <row r="241" spans="1:6" x14ac:dyDescent="0.35">
      <c r="A241" s="1">
        <v>2001808102</v>
      </c>
      <c r="B241" s="5">
        <v>8904223819161</v>
      </c>
      <c r="C241" s="1">
        <v>1</v>
      </c>
      <c r="D241" s="1" t="s">
        <v>7</v>
      </c>
      <c r="E241" s="1">
        <v>810</v>
      </c>
      <c r="F241" s="1">
        <f>_xlfn.XLOOKUP(order[[#This Row],[SKU]],sku[SKU],sku[Weight (g)])*order[[#This Row],[Order Qty]]</f>
        <v>115</v>
      </c>
    </row>
    <row r="242" spans="1:6" x14ac:dyDescent="0.35">
      <c r="A242" s="1">
        <v>2001808102</v>
      </c>
      <c r="B242" s="5">
        <v>8904223819260</v>
      </c>
      <c r="C242" s="1">
        <v>1</v>
      </c>
      <c r="D242" s="1" t="s">
        <v>7</v>
      </c>
      <c r="E242" s="1">
        <v>676</v>
      </c>
      <c r="F242" s="1">
        <f>_xlfn.XLOOKUP(order[[#This Row],[SKU]],sku[SKU],sku[Weight (g)])*order[[#This Row],[Order Qty]]</f>
        <v>130</v>
      </c>
    </row>
    <row r="243" spans="1:6" x14ac:dyDescent="0.35">
      <c r="A243" s="1">
        <v>2001808102</v>
      </c>
      <c r="B243" s="5">
        <v>8904223819468</v>
      </c>
      <c r="C243" s="1">
        <v>1</v>
      </c>
      <c r="D243" s="1" t="s">
        <v>7</v>
      </c>
      <c r="E243" s="1">
        <v>603</v>
      </c>
      <c r="F243" s="1">
        <f>_xlfn.XLOOKUP(order[[#This Row],[SKU]],sku[SKU],sku[Weight (g)])*order[[#This Row],[Order Qty]]</f>
        <v>240</v>
      </c>
    </row>
    <row r="244" spans="1:6" x14ac:dyDescent="0.35">
      <c r="A244" s="1">
        <v>2001807981</v>
      </c>
      <c r="B244" s="5">
        <v>8904223818706</v>
      </c>
      <c r="C244" s="1">
        <v>1</v>
      </c>
      <c r="D244" s="1" t="s">
        <v>4</v>
      </c>
      <c r="E244" s="1">
        <v>233</v>
      </c>
      <c r="F244" s="1">
        <f>_xlfn.XLOOKUP(order[[#This Row],[SKU]],sku[SKU],sku[Weight (g)])*order[[#This Row],[Order Qty]]</f>
        <v>127</v>
      </c>
    </row>
    <row r="245" spans="1:6" x14ac:dyDescent="0.35">
      <c r="A245" s="1">
        <v>2001807981</v>
      </c>
      <c r="B245" s="5">
        <v>8904223818942</v>
      </c>
      <c r="C245" s="1">
        <v>1</v>
      </c>
      <c r="D245" s="1" t="s">
        <v>4</v>
      </c>
      <c r="E245" s="1">
        <v>286</v>
      </c>
      <c r="F245" s="1">
        <f>_xlfn.XLOOKUP(order[[#This Row],[SKU]],sku[SKU],sku[Weight (g)])*order[[#This Row],[Order Qty]]</f>
        <v>133</v>
      </c>
    </row>
    <row r="246" spans="1:6" x14ac:dyDescent="0.35">
      <c r="A246" s="1">
        <v>2001807981</v>
      </c>
      <c r="B246" s="5">
        <v>8904223818850</v>
      </c>
      <c r="C246" s="1">
        <v>1</v>
      </c>
      <c r="D246" s="1" t="s">
        <v>4</v>
      </c>
      <c r="E246" s="1">
        <v>563</v>
      </c>
      <c r="F246" s="1">
        <f>_xlfn.XLOOKUP(order[[#This Row],[SKU]],sku[SKU],sku[Weight (g)])*order[[#This Row],[Order Qty]]</f>
        <v>240</v>
      </c>
    </row>
    <row r="247" spans="1:6" x14ac:dyDescent="0.35">
      <c r="A247" s="1">
        <v>2001807976</v>
      </c>
      <c r="B247" s="5">
        <v>8904223819468</v>
      </c>
      <c r="C247" s="1">
        <v>1</v>
      </c>
      <c r="D247" s="1" t="s">
        <v>7</v>
      </c>
      <c r="E247" s="1">
        <v>603</v>
      </c>
      <c r="F247" s="1">
        <f>_xlfn.XLOOKUP(order[[#This Row],[SKU]],sku[SKU],sku[Weight (g)])*order[[#This Row],[Order Qty]]</f>
        <v>240</v>
      </c>
    </row>
    <row r="248" spans="1:6" x14ac:dyDescent="0.35">
      <c r="A248" s="1">
        <v>2001807976</v>
      </c>
      <c r="B248" s="5">
        <v>8904223818669</v>
      </c>
      <c r="C248" s="1">
        <v>1</v>
      </c>
      <c r="D248" s="1" t="s">
        <v>7</v>
      </c>
      <c r="E248" s="1">
        <v>301</v>
      </c>
      <c r="F248" s="1">
        <f>_xlfn.XLOOKUP(order[[#This Row],[SKU]],sku[SKU],sku[Weight (g)])*order[[#This Row],[Order Qty]]</f>
        <v>240</v>
      </c>
    </row>
    <row r="249" spans="1:6" x14ac:dyDescent="0.35">
      <c r="A249" s="1">
        <v>2001807976</v>
      </c>
      <c r="B249" s="5">
        <v>8904223818683</v>
      </c>
      <c r="C249" s="1">
        <v>1</v>
      </c>
      <c r="D249" s="1" t="s">
        <v>7</v>
      </c>
      <c r="E249" s="1">
        <v>999</v>
      </c>
      <c r="F249" s="1">
        <f>_xlfn.XLOOKUP(order[[#This Row],[SKU]],sku[SKU],sku[Weight (g)])*order[[#This Row],[Order Qty]]</f>
        <v>121</v>
      </c>
    </row>
    <row r="250" spans="1:6" x14ac:dyDescent="0.35">
      <c r="A250" s="1">
        <v>2001807976</v>
      </c>
      <c r="B250" s="5">
        <v>8904223818713</v>
      </c>
      <c r="C250" s="1">
        <v>1</v>
      </c>
      <c r="D250" s="1" t="s">
        <v>7</v>
      </c>
      <c r="E250" s="1">
        <v>195</v>
      </c>
      <c r="F250" s="1">
        <f>_xlfn.XLOOKUP(order[[#This Row],[SKU]],sku[SKU],sku[Weight (g)])*order[[#This Row],[Order Qty]]</f>
        <v>120</v>
      </c>
    </row>
    <row r="251" spans="1:6" x14ac:dyDescent="0.35">
      <c r="A251" s="1">
        <v>2001807970</v>
      </c>
      <c r="B251" s="5">
        <v>8904223819321</v>
      </c>
      <c r="C251" s="1">
        <v>1</v>
      </c>
      <c r="D251" s="1" t="s">
        <v>7</v>
      </c>
      <c r="E251" s="1">
        <v>777</v>
      </c>
      <c r="F251" s="1">
        <f>_xlfn.XLOOKUP(order[[#This Row],[SKU]],sku[SKU],sku[Weight (g)])*order[[#This Row],[Order Qty]]</f>
        <v>600</v>
      </c>
    </row>
    <row r="252" spans="1:6" x14ac:dyDescent="0.35">
      <c r="A252" s="1">
        <v>2001807970</v>
      </c>
      <c r="B252" s="5">
        <v>8904223818430</v>
      </c>
      <c r="C252" s="1">
        <v>1</v>
      </c>
      <c r="D252" s="1" t="s">
        <v>7</v>
      </c>
      <c r="E252" s="1">
        <v>470</v>
      </c>
      <c r="F252" s="1">
        <f>_xlfn.XLOOKUP(order[[#This Row],[SKU]],sku[SKU],sku[Weight (g)])*order[[#This Row],[Order Qty]]</f>
        <v>165</v>
      </c>
    </row>
    <row r="253" spans="1:6" x14ac:dyDescent="0.35">
      <c r="A253" s="1">
        <v>2001807960</v>
      </c>
      <c r="B253" s="5">
        <v>8904223818669</v>
      </c>
      <c r="C253" s="1">
        <v>1</v>
      </c>
      <c r="D253" s="1" t="s">
        <v>7</v>
      </c>
      <c r="E253" s="1">
        <v>301</v>
      </c>
      <c r="F253" s="1">
        <f>_xlfn.XLOOKUP(order[[#This Row],[SKU]],sku[SKU],sku[Weight (g)])*order[[#This Row],[Order Qty]]</f>
        <v>240</v>
      </c>
    </row>
    <row r="254" spans="1:6" x14ac:dyDescent="0.35">
      <c r="A254" s="1">
        <v>2001807960</v>
      </c>
      <c r="B254" s="5">
        <v>8904223819147</v>
      </c>
      <c r="C254" s="1">
        <v>1</v>
      </c>
      <c r="D254" s="1" t="s">
        <v>7</v>
      </c>
      <c r="E254" s="1">
        <v>233</v>
      </c>
      <c r="F254" s="1">
        <f>_xlfn.XLOOKUP(order[[#This Row],[SKU]],sku[SKU],sku[Weight (g)])*order[[#This Row],[Order Qty]]</f>
        <v>240</v>
      </c>
    </row>
    <row r="255" spans="1:6" x14ac:dyDescent="0.35">
      <c r="A255" s="1">
        <v>2001807960</v>
      </c>
      <c r="B255" s="5">
        <v>8904223818850</v>
      </c>
      <c r="C255" s="1">
        <v>1</v>
      </c>
      <c r="D255" s="1" t="s">
        <v>7</v>
      </c>
      <c r="E255" s="1">
        <v>563</v>
      </c>
      <c r="F255" s="1">
        <f>_xlfn.XLOOKUP(order[[#This Row],[SKU]],sku[SKU],sku[Weight (g)])*order[[#This Row],[Order Qty]]</f>
        <v>240</v>
      </c>
    </row>
    <row r="256" spans="1:6" x14ac:dyDescent="0.35">
      <c r="A256" s="1">
        <v>2001807960</v>
      </c>
      <c r="B256" s="5">
        <v>8904223819505</v>
      </c>
      <c r="C256" s="1">
        <v>1</v>
      </c>
      <c r="D256" s="1" t="s">
        <v>7</v>
      </c>
      <c r="E256" s="1">
        <v>350</v>
      </c>
      <c r="F256" s="1">
        <f>_xlfn.XLOOKUP(order[[#This Row],[SKU]],sku[SKU],sku[Weight (g)])*order[[#This Row],[Order Qty]]</f>
        <v>210</v>
      </c>
    </row>
    <row r="257" spans="1:6" x14ac:dyDescent="0.35">
      <c r="A257" s="1">
        <v>2001807956</v>
      </c>
      <c r="B257" s="5">
        <v>8904223818706</v>
      </c>
      <c r="C257" s="1">
        <v>1</v>
      </c>
      <c r="D257" s="1" t="s">
        <v>7</v>
      </c>
      <c r="E257" s="1">
        <v>233</v>
      </c>
      <c r="F257" s="1">
        <f>_xlfn.XLOOKUP(order[[#This Row],[SKU]],sku[SKU],sku[Weight (g)])*order[[#This Row],[Order Qty]]</f>
        <v>127</v>
      </c>
    </row>
    <row r="258" spans="1:6" x14ac:dyDescent="0.35">
      <c r="A258" s="1">
        <v>2001807956</v>
      </c>
      <c r="B258" s="5">
        <v>8904223818942</v>
      </c>
      <c r="C258" s="1">
        <v>1</v>
      </c>
      <c r="D258" s="1" t="s">
        <v>7</v>
      </c>
      <c r="E258" s="1">
        <v>286</v>
      </c>
      <c r="F258" s="1">
        <f>_xlfn.XLOOKUP(order[[#This Row],[SKU]],sku[SKU],sku[Weight (g)])*order[[#This Row],[Order Qty]]</f>
        <v>133</v>
      </c>
    </row>
    <row r="259" spans="1:6" x14ac:dyDescent="0.35">
      <c r="A259" s="1">
        <v>2001807956</v>
      </c>
      <c r="B259" s="5">
        <v>8904223818850</v>
      </c>
      <c r="C259" s="1">
        <v>1</v>
      </c>
      <c r="D259" s="1" t="s">
        <v>7</v>
      </c>
      <c r="E259" s="1">
        <v>563</v>
      </c>
      <c r="F259" s="1">
        <f>_xlfn.XLOOKUP(order[[#This Row],[SKU]],sku[SKU],sku[Weight (g)])*order[[#This Row],[Order Qty]]</f>
        <v>240</v>
      </c>
    </row>
    <row r="260" spans="1:6" x14ac:dyDescent="0.35">
      <c r="A260" s="1">
        <v>2001807956</v>
      </c>
      <c r="B260" s="5">
        <v>8904223819246</v>
      </c>
      <c r="C260" s="1">
        <v>2</v>
      </c>
      <c r="D260" s="1" t="s">
        <v>7</v>
      </c>
      <c r="E260" s="1">
        <v>444</v>
      </c>
      <c r="F260" s="1">
        <f>_xlfn.XLOOKUP(order[[#This Row],[SKU]],sku[SKU],sku[Weight (g)])*order[[#This Row],[Order Qty]]</f>
        <v>580</v>
      </c>
    </row>
    <row r="261" spans="1:6" x14ac:dyDescent="0.35">
      <c r="A261" s="1">
        <v>2001807931</v>
      </c>
      <c r="B261" s="5">
        <v>8904223818706</v>
      </c>
      <c r="C261" s="1">
        <v>1</v>
      </c>
      <c r="D261" s="1" t="s">
        <v>4</v>
      </c>
      <c r="E261" s="1">
        <v>233</v>
      </c>
      <c r="F261" s="1">
        <f>_xlfn.XLOOKUP(order[[#This Row],[SKU]],sku[SKU],sku[Weight (g)])*order[[#This Row],[Order Qty]]</f>
        <v>127</v>
      </c>
    </row>
    <row r="262" spans="1:6" x14ac:dyDescent="0.35">
      <c r="A262" s="1">
        <v>2001807931</v>
      </c>
      <c r="B262" s="5">
        <v>8904223818850</v>
      </c>
      <c r="C262" s="1">
        <v>1</v>
      </c>
      <c r="D262" s="1" t="s">
        <v>4</v>
      </c>
      <c r="E262" s="1">
        <v>563</v>
      </c>
      <c r="F262" s="1">
        <f>_xlfn.XLOOKUP(order[[#This Row],[SKU]],sku[SKU],sku[Weight (g)])*order[[#This Row],[Order Qty]]</f>
        <v>240</v>
      </c>
    </row>
    <row r="263" spans="1:6" x14ac:dyDescent="0.35">
      <c r="A263" s="1">
        <v>2001807931</v>
      </c>
      <c r="B263" s="5">
        <v>8904223819468</v>
      </c>
      <c r="C263" s="1">
        <v>1</v>
      </c>
      <c r="D263" s="1" t="s">
        <v>4</v>
      </c>
      <c r="E263" s="1">
        <v>603</v>
      </c>
      <c r="F263" s="1">
        <f>_xlfn.XLOOKUP(order[[#This Row],[SKU]],sku[SKU],sku[Weight (g)])*order[[#This Row],[Order Qty]]</f>
        <v>240</v>
      </c>
    </row>
    <row r="264" spans="1:6" x14ac:dyDescent="0.35">
      <c r="A264" s="1">
        <v>2001807930</v>
      </c>
      <c r="B264" s="5">
        <v>8904223819468</v>
      </c>
      <c r="C264" s="1">
        <v>1</v>
      </c>
      <c r="D264" s="1" t="s">
        <v>7</v>
      </c>
      <c r="E264" s="1">
        <v>603</v>
      </c>
      <c r="F264" s="1">
        <f>_xlfn.XLOOKUP(order[[#This Row],[SKU]],sku[SKU],sku[Weight (g)])*order[[#This Row],[Order Qty]]</f>
        <v>240</v>
      </c>
    </row>
    <row r="265" spans="1:6" x14ac:dyDescent="0.35">
      <c r="A265" s="1">
        <v>2001807852</v>
      </c>
      <c r="B265" s="5">
        <v>8904223818706</v>
      </c>
      <c r="C265" s="1">
        <v>1</v>
      </c>
      <c r="D265" s="1" t="s">
        <v>7</v>
      </c>
      <c r="E265" s="1">
        <v>233</v>
      </c>
      <c r="F265" s="1">
        <f>_xlfn.XLOOKUP(order[[#This Row],[SKU]],sku[SKU],sku[Weight (g)])*order[[#This Row],[Order Qty]]</f>
        <v>127</v>
      </c>
    </row>
    <row r="266" spans="1:6" x14ac:dyDescent="0.35">
      <c r="A266" s="1">
        <v>2001807852</v>
      </c>
      <c r="B266" s="5">
        <v>8904223818942</v>
      </c>
      <c r="C266" s="1">
        <v>1</v>
      </c>
      <c r="D266" s="1" t="s">
        <v>7</v>
      </c>
      <c r="E266" s="1">
        <v>286</v>
      </c>
      <c r="F266" s="1">
        <f>_xlfn.XLOOKUP(order[[#This Row],[SKU]],sku[SKU],sku[Weight (g)])*order[[#This Row],[Order Qty]]</f>
        <v>133</v>
      </c>
    </row>
    <row r="267" spans="1:6" x14ac:dyDescent="0.35">
      <c r="A267" s="1">
        <v>2001807852</v>
      </c>
      <c r="B267" s="5">
        <v>8904223818850</v>
      </c>
      <c r="C267" s="1">
        <v>1</v>
      </c>
      <c r="D267" s="1" t="s">
        <v>7</v>
      </c>
      <c r="E267" s="1">
        <v>563</v>
      </c>
      <c r="F267" s="1">
        <f>_xlfn.XLOOKUP(order[[#This Row],[SKU]],sku[SKU],sku[Weight (g)])*order[[#This Row],[Order Qty]]</f>
        <v>240</v>
      </c>
    </row>
    <row r="268" spans="1:6" x14ac:dyDescent="0.35">
      <c r="A268" s="1">
        <v>2001807814</v>
      </c>
      <c r="B268" s="5">
        <v>8904223818706</v>
      </c>
      <c r="C268" s="1">
        <v>1</v>
      </c>
      <c r="D268" s="1" t="s">
        <v>7</v>
      </c>
      <c r="E268" s="1">
        <v>233</v>
      </c>
      <c r="F268" s="1">
        <f>_xlfn.XLOOKUP(order[[#This Row],[SKU]],sku[SKU],sku[Weight (g)])*order[[#This Row],[Order Qty]]</f>
        <v>127</v>
      </c>
    </row>
    <row r="269" spans="1:6" x14ac:dyDescent="0.35">
      <c r="A269" s="1">
        <v>2001807814</v>
      </c>
      <c r="B269" s="5">
        <v>8904223818850</v>
      </c>
      <c r="C269" s="1">
        <v>1</v>
      </c>
      <c r="D269" s="1" t="s">
        <v>7</v>
      </c>
      <c r="E269" s="1">
        <v>563</v>
      </c>
      <c r="F269" s="1">
        <f>_xlfn.XLOOKUP(order[[#This Row],[SKU]],sku[SKU],sku[Weight (g)])*order[[#This Row],[Order Qty]]</f>
        <v>240</v>
      </c>
    </row>
    <row r="270" spans="1:6" x14ac:dyDescent="0.35">
      <c r="A270" s="1">
        <v>2001807814</v>
      </c>
      <c r="B270" s="5">
        <v>8904223819468</v>
      </c>
      <c r="C270" s="1">
        <v>1</v>
      </c>
      <c r="D270" s="1" t="s">
        <v>7</v>
      </c>
      <c r="E270" s="1">
        <v>603</v>
      </c>
      <c r="F270" s="1">
        <f>_xlfn.XLOOKUP(order[[#This Row],[SKU]],sku[SKU],sku[Weight (g)])*order[[#This Row],[Order Qty]]</f>
        <v>240</v>
      </c>
    </row>
    <row r="271" spans="1:6" x14ac:dyDescent="0.35">
      <c r="A271" s="1">
        <v>2001807785</v>
      </c>
      <c r="B271" s="5">
        <v>8904223818706</v>
      </c>
      <c r="C271" s="1">
        <v>1</v>
      </c>
      <c r="D271" s="1" t="s">
        <v>7</v>
      </c>
      <c r="E271" s="1">
        <v>233</v>
      </c>
      <c r="F271" s="1">
        <f>_xlfn.XLOOKUP(order[[#This Row],[SKU]],sku[SKU],sku[Weight (g)])*order[[#This Row],[Order Qty]]</f>
        <v>127</v>
      </c>
    </row>
    <row r="272" spans="1:6" x14ac:dyDescent="0.35">
      <c r="A272" s="1">
        <v>2001807785</v>
      </c>
      <c r="B272" s="5">
        <v>8904223818942</v>
      </c>
      <c r="C272" s="1">
        <v>1</v>
      </c>
      <c r="D272" s="1" t="s">
        <v>7</v>
      </c>
      <c r="E272" s="1">
        <v>286</v>
      </c>
      <c r="F272" s="1">
        <f>_xlfn.XLOOKUP(order[[#This Row],[SKU]],sku[SKU],sku[Weight (g)])*order[[#This Row],[Order Qty]]</f>
        <v>133</v>
      </c>
    </row>
    <row r="273" spans="1:6" x14ac:dyDescent="0.35">
      <c r="A273" s="1">
        <v>2001807785</v>
      </c>
      <c r="B273" s="5">
        <v>8904223818850</v>
      </c>
      <c r="C273" s="1">
        <v>1</v>
      </c>
      <c r="D273" s="1" t="s">
        <v>7</v>
      </c>
      <c r="E273" s="1">
        <v>563</v>
      </c>
      <c r="F273" s="1">
        <f>_xlfn.XLOOKUP(order[[#This Row],[SKU]],sku[SKU],sku[Weight (g)])*order[[#This Row],[Order Qty]]</f>
        <v>240</v>
      </c>
    </row>
    <row r="274" spans="1:6" x14ac:dyDescent="0.35">
      <c r="A274" s="1">
        <v>2001807613</v>
      </c>
      <c r="B274" s="5">
        <v>8904223819147</v>
      </c>
      <c r="C274" s="1">
        <v>1</v>
      </c>
      <c r="D274" s="1" t="s">
        <v>4</v>
      </c>
      <c r="E274" s="1">
        <v>233</v>
      </c>
      <c r="F274" s="1">
        <f>_xlfn.XLOOKUP(order[[#This Row],[SKU]],sku[SKU],sku[Weight (g)])*order[[#This Row],[Order Qty]]</f>
        <v>240</v>
      </c>
    </row>
    <row r="275" spans="1:6" x14ac:dyDescent="0.35">
      <c r="A275" s="1">
        <v>2001807613</v>
      </c>
      <c r="B275" s="5">
        <v>8904223819468</v>
      </c>
      <c r="C275" s="1">
        <v>1</v>
      </c>
      <c r="D275" s="1" t="s">
        <v>4</v>
      </c>
      <c r="E275" s="1">
        <v>603</v>
      </c>
      <c r="F275" s="1">
        <f>_xlfn.XLOOKUP(order[[#This Row],[SKU]],sku[SKU],sku[Weight (g)])*order[[#This Row],[Order Qty]]</f>
        <v>240</v>
      </c>
    </row>
    <row r="276" spans="1:6" x14ac:dyDescent="0.35">
      <c r="A276" s="1">
        <v>2001807613</v>
      </c>
      <c r="B276" s="5">
        <v>8904223819277</v>
      </c>
      <c r="C276" s="1">
        <v>1</v>
      </c>
      <c r="D276" s="1" t="s">
        <v>4</v>
      </c>
      <c r="E276" s="1">
        <v>233</v>
      </c>
      <c r="F276" s="1">
        <f>_xlfn.XLOOKUP(order[[#This Row],[SKU]],sku[SKU],sku[Weight (g)])*order[[#This Row],[Order Qty]]</f>
        <v>350</v>
      </c>
    </row>
    <row r="277" spans="1:6" x14ac:dyDescent="0.35">
      <c r="A277" s="1">
        <v>2001807415</v>
      </c>
      <c r="B277" s="5">
        <v>8904223818850</v>
      </c>
      <c r="C277" s="1">
        <v>2</v>
      </c>
      <c r="D277" s="1" t="s">
        <v>7</v>
      </c>
      <c r="E277" s="1">
        <v>1125</v>
      </c>
      <c r="F277" s="1">
        <f>_xlfn.XLOOKUP(order[[#This Row],[SKU]],sku[SKU],sku[Weight (g)])*order[[#This Row],[Order Qty]]</f>
        <v>480</v>
      </c>
    </row>
    <row r="278" spans="1:6" x14ac:dyDescent="0.35">
      <c r="A278" s="1">
        <v>2001807415</v>
      </c>
      <c r="B278" s="5">
        <v>8904223818713</v>
      </c>
      <c r="C278" s="1">
        <v>1</v>
      </c>
      <c r="D278" s="1" t="s">
        <v>7</v>
      </c>
      <c r="E278" s="1">
        <v>195</v>
      </c>
      <c r="F278" s="1">
        <f>_xlfn.XLOOKUP(order[[#This Row],[SKU]],sku[SKU],sku[Weight (g)])*order[[#This Row],[Order Qty]]</f>
        <v>120</v>
      </c>
    </row>
    <row r="279" spans="1:6" x14ac:dyDescent="0.35">
      <c r="A279" s="1">
        <v>2001807415</v>
      </c>
      <c r="B279" s="5">
        <v>8904223819024</v>
      </c>
      <c r="C279" s="1">
        <v>4</v>
      </c>
      <c r="D279" s="1" t="s">
        <v>7</v>
      </c>
      <c r="E279" s="1">
        <v>3636</v>
      </c>
      <c r="F279" s="1">
        <f>_xlfn.XLOOKUP(order[[#This Row],[SKU]],sku[SKU],sku[Weight (g)])*order[[#This Row],[Order Qty]]</f>
        <v>448</v>
      </c>
    </row>
    <row r="280" spans="1:6" x14ac:dyDescent="0.35">
      <c r="A280" s="1">
        <v>2001807362</v>
      </c>
      <c r="B280" s="5">
        <v>8904223819031</v>
      </c>
      <c r="C280" s="1">
        <v>6</v>
      </c>
      <c r="D280" s="1" t="s">
        <v>7</v>
      </c>
      <c r="E280" s="1">
        <v>3091</v>
      </c>
      <c r="F280" s="1">
        <f>_xlfn.XLOOKUP(order[[#This Row],[SKU]],sku[SKU],sku[Weight (g)])*order[[#This Row],[Order Qty]]</f>
        <v>672</v>
      </c>
    </row>
    <row r="281" spans="1:6" x14ac:dyDescent="0.35">
      <c r="A281" s="1">
        <v>2001807362</v>
      </c>
      <c r="B281" s="5">
        <v>8904223819024</v>
      </c>
      <c r="C281" s="1">
        <v>6</v>
      </c>
      <c r="D281" s="1" t="s">
        <v>7</v>
      </c>
      <c r="E281" s="1">
        <v>5454</v>
      </c>
      <c r="F281" s="1">
        <f>_xlfn.XLOOKUP(order[[#This Row],[SKU]],sku[SKU],sku[Weight (g)])*order[[#This Row],[Order Qty]]</f>
        <v>672</v>
      </c>
    </row>
    <row r="282" spans="1:6" x14ac:dyDescent="0.35">
      <c r="A282" s="1">
        <v>2001807362</v>
      </c>
      <c r="B282" s="5">
        <v>8904223819291</v>
      </c>
      <c r="C282" s="1">
        <v>2</v>
      </c>
      <c r="D282" s="1" t="s">
        <v>7</v>
      </c>
      <c r="E282" s="1">
        <v>1954</v>
      </c>
      <c r="F282" s="1">
        <f>_xlfn.XLOOKUP(order[[#This Row],[SKU]],sku[SKU],sku[Weight (g)])*order[[#This Row],[Order Qty]]</f>
        <v>224</v>
      </c>
    </row>
    <row r="283" spans="1:6" x14ac:dyDescent="0.35">
      <c r="A283" s="1">
        <v>2001807362</v>
      </c>
      <c r="B283" s="5">
        <v>8904223819031</v>
      </c>
      <c r="C283" s="1">
        <v>2</v>
      </c>
      <c r="D283" s="1" t="s">
        <v>7</v>
      </c>
      <c r="E283" s="1">
        <v>1031</v>
      </c>
      <c r="F283" s="1">
        <f>_xlfn.XLOOKUP(order[[#This Row],[SKU]],sku[SKU],sku[Weight (g)])*order[[#This Row],[Order Qty]]</f>
        <v>224</v>
      </c>
    </row>
    <row r="284" spans="1:6" x14ac:dyDescent="0.35">
      <c r="A284" s="1">
        <v>2001807362</v>
      </c>
      <c r="B284" s="5">
        <v>8904223819024</v>
      </c>
      <c r="C284" s="1">
        <v>2</v>
      </c>
      <c r="D284" s="1" t="s">
        <v>7</v>
      </c>
      <c r="E284" s="1">
        <v>1818</v>
      </c>
      <c r="F284" s="1">
        <f>_xlfn.XLOOKUP(order[[#This Row],[SKU]],sku[SKU],sku[Weight (g)])*order[[#This Row],[Order Qty]]</f>
        <v>224</v>
      </c>
    </row>
    <row r="285" spans="1:6" x14ac:dyDescent="0.35">
      <c r="A285" s="1">
        <v>2001807329</v>
      </c>
      <c r="B285" s="5">
        <v>8904223818706</v>
      </c>
      <c r="C285" s="1">
        <v>1</v>
      </c>
      <c r="D285" s="1" t="s">
        <v>7</v>
      </c>
      <c r="E285" s="1">
        <v>233</v>
      </c>
      <c r="F285" s="1">
        <f>_xlfn.XLOOKUP(order[[#This Row],[SKU]],sku[SKU],sku[Weight (g)])*order[[#This Row],[Order Qty]]</f>
        <v>127</v>
      </c>
    </row>
    <row r="286" spans="1:6" x14ac:dyDescent="0.35">
      <c r="A286" s="1">
        <v>2001807329</v>
      </c>
      <c r="B286" s="5">
        <v>8904223818942</v>
      </c>
      <c r="C286" s="1">
        <v>1</v>
      </c>
      <c r="D286" s="1" t="s">
        <v>7</v>
      </c>
      <c r="E286" s="1">
        <v>286</v>
      </c>
      <c r="F286" s="1">
        <f>_xlfn.XLOOKUP(order[[#This Row],[SKU]],sku[SKU],sku[Weight (g)])*order[[#This Row],[Order Qty]]</f>
        <v>133</v>
      </c>
    </row>
    <row r="287" spans="1:6" x14ac:dyDescent="0.35">
      <c r="A287" s="1">
        <v>2001807329</v>
      </c>
      <c r="B287" s="5">
        <v>8904223818850</v>
      </c>
      <c r="C287" s="1">
        <v>1</v>
      </c>
      <c r="D287" s="1" t="s">
        <v>7</v>
      </c>
      <c r="E287" s="1">
        <v>563</v>
      </c>
      <c r="F287" s="1">
        <f>_xlfn.XLOOKUP(order[[#This Row],[SKU]],sku[SKU],sku[Weight (g)])*order[[#This Row],[Order Qty]]</f>
        <v>240</v>
      </c>
    </row>
    <row r="288" spans="1:6" x14ac:dyDescent="0.35">
      <c r="A288" s="1">
        <v>2001807328</v>
      </c>
      <c r="B288" s="5">
        <v>8904223818997</v>
      </c>
      <c r="C288" s="1">
        <v>1</v>
      </c>
      <c r="D288" s="1" t="s">
        <v>4</v>
      </c>
      <c r="E288" s="1">
        <v>233</v>
      </c>
      <c r="F288" s="1">
        <f>_xlfn.XLOOKUP(order[[#This Row],[SKU]],sku[SKU],sku[Weight (g)])*order[[#This Row],[Order Qty]]</f>
        <v>490</v>
      </c>
    </row>
    <row r="289" spans="1:6" x14ac:dyDescent="0.35">
      <c r="A289" s="1">
        <v>2001807290</v>
      </c>
      <c r="B289" s="5">
        <v>8904223818706</v>
      </c>
      <c r="C289" s="1">
        <v>1</v>
      </c>
      <c r="D289" s="1" t="s">
        <v>7</v>
      </c>
      <c r="E289" s="1">
        <v>233</v>
      </c>
      <c r="F289" s="1">
        <f>_xlfn.XLOOKUP(order[[#This Row],[SKU]],sku[SKU],sku[Weight (g)])*order[[#This Row],[Order Qty]]</f>
        <v>127</v>
      </c>
    </row>
    <row r="290" spans="1:6" x14ac:dyDescent="0.35">
      <c r="A290" s="1">
        <v>2001807290</v>
      </c>
      <c r="B290" s="5">
        <v>8904223818942</v>
      </c>
      <c r="C290" s="1">
        <v>1</v>
      </c>
      <c r="D290" s="1" t="s">
        <v>7</v>
      </c>
      <c r="E290" s="1">
        <v>286</v>
      </c>
      <c r="F290" s="1">
        <f>_xlfn.XLOOKUP(order[[#This Row],[SKU]],sku[SKU],sku[Weight (g)])*order[[#This Row],[Order Qty]]</f>
        <v>133</v>
      </c>
    </row>
    <row r="291" spans="1:6" x14ac:dyDescent="0.35">
      <c r="A291" s="1">
        <v>2001807290</v>
      </c>
      <c r="B291" s="5">
        <v>8904223818850</v>
      </c>
      <c r="C291" s="1">
        <v>1</v>
      </c>
      <c r="D291" s="1" t="s">
        <v>7</v>
      </c>
      <c r="E291" s="1">
        <v>563</v>
      </c>
      <c r="F291" s="1">
        <f>_xlfn.XLOOKUP(order[[#This Row],[SKU]],sku[SKU],sku[Weight (g)])*order[[#This Row],[Order Qty]]</f>
        <v>240</v>
      </c>
    </row>
    <row r="292" spans="1:6" x14ac:dyDescent="0.35">
      <c r="A292" s="1">
        <v>2001807241</v>
      </c>
      <c r="B292" s="5">
        <v>8904223818706</v>
      </c>
      <c r="C292" s="1">
        <v>1</v>
      </c>
      <c r="D292" s="1" t="s">
        <v>7</v>
      </c>
      <c r="E292" s="1">
        <v>233</v>
      </c>
      <c r="F292" s="1">
        <f>_xlfn.XLOOKUP(order[[#This Row],[SKU]],sku[SKU],sku[Weight (g)])*order[[#This Row],[Order Qty]]</f>
        <v>127</v>
      </c>
    </row>
    <row r="293" spans="1:6" x14ac:dyDescent="0.35">
      <c r="A293" s="1">
        <v>2001807241</v>
      </c>
      <c r="B293" s="5">
        <v>8904223818850</v>
      </c>
      <c r="C293" s="1">
        <v>1</v>
      </c>
      <c r="D293" s="1" t="s">
        <v>7</v>
      </c>
      <c r="E293" s="1">
        <v>563</v>
      </c>
      <c r="F293" s="1">
        <f>_xlfn.XLOOKUP(order[[#This Row],[SKU]],sku[SKU],sku[Weight (g)])*order[[#This Row],[Order Qty]]</f>
        <v>240</v>
      </c>
    </row>
    <row r="294" spans="1:6" x14ac:dyDescent="0.35">
      <c r="A294" s="1">
        <v>2001807241</v>
      </c>
      <c r="B294" s="5">
        <v>8904223819468</v>
      </c>
      <c r="C294" s="1">
        <v>1</v>
      </c>
      <c r="D294" s="1" t="s">
        <v>7</v>
      </c>
      <c r="E294" s="1">
        <v>603</v>
      </c>
      <c r="F294" s="1">
        <f>_xlfn.XLOOKUP(order[[#This Row],[SKU]],sku[SKU],sku[Weight (g)])*order[[#This Row],[Order Qty]]</f>
        <v>240</v>
      </c>
    </row>
    <row r="295" spans="1:6" x14ac:dyDescent="0.35">
      <c r="A295" s="1">
        <v>2001807186</v>
      </c>
      <c r="B295" s="5">
        <v>8904223818706</v>
      </c>
      <c r="C295" s="1">
        <v>1</v>
      </c>
      <c r="D295" s="1" t="s">
        <v>7</v>
      </c>
      <c r="E295" s="1">
        <v>233</v>
      </c>
      <c r="F295" s="1">
        <f>_xlfn.XLOOKUP(order[[#This Row],[SKU]],sku[SKU],sku[Weight (g)])*order[[#This Row],[Order Qty]]</f>
        <v>127</v>
      </c>
    </row>
    <row r="296" spans="1:6" x14ac:dyDescent="0.35">
      <c r="A296" s="1">
        <v>2001807186</v>
      </c>
      <c r="B296" s="5">
        <v>8904223818942</v>
      </c>
      <c r="C296" s="1">
        <v>1</v>
      </c>
      <c r="D296" s="1" t="s">
        <v>7</v>
      </c>
      <c r="E296" s="1">
        <v>286</v>
      </c>
      <c r="F296" s="1">
        <f>_xlfn.XLOOKUP(order[[#This Row],[SKU]],sku[SKU],sku[Weight (g)])*order[[#This Row],[Order Qty]]</f>
        <v>133</v>
      </c>
    </row>
    <row r="297" spans="1:6" x14ac:dyDescent="0.35">
      <c r="A297" s="1">
        <v>2001807186</v>
      </c>
      <c r="B297" s="5">
        <v>8904223818850</v>
      </c>
      <c r="C297" s="1">
        <v>1</v>
      </c>
      <c r="D297" s="1" t="s">
        <v>7</v>
      </c>
      <c r="E297" s="1">
        <v>563</v>
      </c>
      <c r="F297" s="1">
        <f>_xlfn.XLOOKUP(order[[#This Row],[SKU]],sku[SKU],sku[Weight (g)])*order[[#This Row],[Order Qty]]</f>
        <v>240</v>
      </c>
    </row>
    <row r="298" spans="1:6" x14ac:dyDescent="0.35">
      <c r="A298" s="1">
        <v>2001807084</v>
      </c>
      <c r="B298" s="5">
        <v>8904223818706</v>
      </c>
      <c r="C298" s="1">
        <v>1</v>
      </c>
      <c r="D298" s="1" t="s">
        <v>4</v>
      </c>
      <c r="E298" s="1">
        <v>233</v>
      </c>
      <c r="F298" s="1">
        <f>_xlfn.XLOOKUP(order[[#This Row],[SKU]],sku[SKU],sku[Weight (g)])*order[[#This Row],[Order Qty]]</f>
        <v>127</v>
      </c>
    </row>
    <row r="299" spans="1:6" x14ac:dyDescent="0.35">
      <c r="A299" s="1">
        <v>2001807084</v>
      </c>
      <c r="B299" s="5">
        <v>8904223818942</v>
      </c>
      <c r="C299" s="1">
        <v>1</v>
      </c>
      <c r="D299" s="1" t="s">
        <v>4</v>
      </c>
      <c r="E299" s="1">
        <v>286</v>
      </c>
      <c r="F299" s="1">
        <f>_xlfn.XLOOKUP(order[[#This Row],[SKU]],sku[SKU],sku[Weight (g)])*order[[#This Row],[Order Qty]]</f>
        <v>133</v>
      </c>
    </row>
    <row r="300" spans="1:6" x14ac:dyDescent="0.35">
      <c r="A300" s="1">
        <v>2001807084</v>
      </c>
      <c r="B300" s="5">
        <v>8904223818850</v>
      </c>
      <c r="C300" s="1">
        <v>1</v>
      </c>
      <c r="D300" s="1" t="s">
        <v>4</v>
      </c>
      <c r="E300" s="1">
        <v>563</v>
      </c>
      <c r="F300" s="1">
        <f>_xlfn.XLOOKUP(order[[#This Row],[SKU]],sku[SKU],sku[Weight (g)])*order[[#This Row],[Order Qty]]</f>
        <v>240</v>
      </c>
    </row>
    <row r="301" spans="1:6" x14ac:dyDescent="0.35">
      <c r="A301" s="1">
        <v>2001807058</v>
      </c>
      <c r="B301" s="5">
        <v>8904223819239</v>
      </c>
      <c r="C301" s="1">
        <v>1</v>
      </c>
      <c r="D301" s="1" t="s">
        <v>7</v>
      </c>
      <c r="E301" s="1">
        <v>233</v>
      </c>
      <c r="F301" s="1">
        <f>_xlfn.XLOOKUP(order[[#This Row],[SKU]],sku[SKU],sku[Weight (g)])*order[[#This Row],[Order Qty]]</f>
        <v>290</v>
      </c>
    </row>
    <row r="302" spans="1:6" x14ac:dyDescent="0.35">
      <c r="A302" s="1">
        <v>2001807058</v>
      </c>
      <c r="B302" s="5">
        <v>8904223819246</v>
      </c>
      <c r="C302" s="1">
        <v>1</v>
      </c>
      <c r="D302" s="1" t="s">
        <v>7</v>
      </c>
      <c r="E302" s="1">
        <v>222</v>
      </c>
      <c r="F302" s="1">
        <f>_xlfn.XLOOKUP(order[[#This Row],[SKU]],sku[SKU],sku[Weight (g)])*order[[#This Row],[Order Qty]]</f>
        <v>290</v>
      </c>
    </row>
    <row r="303" spans="1:6" x14ac:dyDescent="0.35">
      <c r="A303" s="1">
        <v>2001807058</v>
      </c>
      <c r="B303" s="5">
        <v>8904223819253</v>
      </c>
      <c r="C303" s="1">
        <v>1</v>
      </c>
      <c r="D303" s="1" t="s">
        <v>7</v>
      </c>
      <c r="E303" s="1">
        <v>668</v>
      </c>
      <c r="F303" s="1">
        <f>_xlfn.XLOOKUP(order[[#This Row],[SKU]],sku[SKU],sku[Weight (g)])*order[[#This Row],[Order Qty]]</f>
        <v>290</v>
      </c>
    </row>
    <row r="304" spans="1:6" x14ac:dyDescent="0.35">
      <c r="A304" s="1">
        <v>2001807058</v>
      </c>
      <c r="B304" s="5">
        <v>8904223818713</v>
      </c>
      <c r="C304" s="1">
        <v>1</v>
      </c>
      <c r="D304" s="1" t="s">
        <v>7</v>
      </c>
      <c r="E304" s="1">
        <v>195</v>
      </c>
      <c r="F304" s="1">
        <f>_xlfn.XLOOKUP(order[[#This Row],[SKU]],sku[SKU],sku[Weight (g)])*order[[#This Row],[Order Qty]]</f>
        <v>120</v>
      </c>
    </row>
    <row r="305" spans="1:6" x14ac:dyDescent="0.35">
      <c r="A305" s="1">
        <v>2001807058</v>
      </c>
      <c r="B305" s="5">
        <v>8904223817273</v>
      </c>
      <c r="C305" s="1">
        <v>1</v>
      </c>
      <c r="D305" s="1" t="s">
        <v>7</v>
      </c>
      <c r="E305" s="1">
        <v>403</v>
      </c>
      <c r="F305" s="1">
        <f>_xlfn.XLOOKUP(order[[#This Row],[SKU]],sku[SKU],sku[Weight (g)])*order[[#This Row],[Order Qty]]</f>
        <v>65</v>
      </c>
    </row>
    <row r="306" spans="1:6" x14ac:dyDescent="0.35">
      <c r="A306" s="1">
        <v>2001807058</v>
      </c>
      <c r="B306" s="5">
        <v>8904223818751</v>
      </c>
      <c r="C306" s="1">
        <v>1</v>
      </c>
      <c r="D306" s="1" t="s">
        <v>7</v>
      </c>
      <c r="E306" s="1">
        <v>948</v>
      </c>
      <c r="F306" s="1">
        <f>_xlfn.XLOOKUP(order[[#This Row],[SKU]],sku[SKU],sku[Weight (g)])*order[[#This Row],[Order Qty]]</f>
        <v>113</v>
      </c>
    </row>
    <row r="307" spans="1:6" x14ac:dyDescent="0.35">
      <c r="A307" s="1">
        <v>2001807036</v>
      </c>
      <c r="B307" s="5">
        <v>8904223819291</v>
      </c>
      <c r="C307" s="1">
        <v>4</v>
      </c>
      <c r="D307" s="1" t="s">
        <v>4</v>
      </c>
      <c r="E307" s="1">
        <v>3907</v>
      </c>
      <c r="F307" s="1">
        <f>_xlfn.XLOOKUP(order[[#This Row],[SKU]],sku[SKU],sku[Weight (g)])*order[[#This Row],[Order Qty]]</f>
        <v>448</v>
      </c>
    </row>
    <row r="308" spans="1:6" x14ac:dyDescent="0.35">
      <c r="A308" s="1">
        <v>2001807036</v>
      </c>
      <c r="B308" s="5">
        <v>8904223819031</v>
      </c>
      <c r="C308" s="1">
        <v>4</v>
      </c>
      <c r="D308" s="1" t="s">
        <v>4</v>
      </c>
      <c r="E308" s="1">
        <v>2061</v>
      </c>
      <c r="F308" s="1">
        <f>_xlfn.XLOOKUP(order[[#This Row],[SKU]],sku[SKU],sku[Weight (g)])*order[[#This Row],[Order Qty]]</f>
        <v>448</v>
      </c>
    </row>
    <row r="309" spans="1:6" x14ac:dyDescent="0.35">
      <c r="A309" s="1">
        <v>2001807036</v>
      </c>
      <c r="B309" s="5">
        <v>8904223819024</v>
      </c>
      <c r="C309" s="1">
        <v>4</v>
      </c>
      <c r="D309" s="1" t="s">
        <v>4</v>
      </c>
      <c r="E309" s="1">
        <v>3636</v>
      </c>
      <c r="F309" s="1">
        <f>_xlfn.XLOOKUP(order[[#This Row],[SKU]],sku[SKU],sku[Weight (g)])*order[[#This Row],[Order Qty]]</f>
        <v>448</v>
      </c>
    </row>
    <row r="310" spans="1:6" x14ac:dyDescent="0.35">
      <c r="A310" s="1">
        <v>2001807036</v>
      </c>
      <c r="B310" s="5">
        <v>8904223819017</v>
      </c>
      <c r="C310" s="1">
        <v>1</v>
      </c>
      <c r="D310" s="1" t="s">
        <v>4</v>
      </c>
      <c r="E310" s="1">
        <v>602</v>
      </c>
      <c r="F310" s="1">
        <f>_xlfn.XLOOKUP(order[[#This Row],[SKU]],sku[SKU],sku[Weight (g)])*order[[#This Row],[Order Qty]]</f>
        <v>115</v>
      </c>
    </row>
    <row r="311" spans="1:6" x14ac:dyDescent="0.35">
      <c r="A311" s="1">
        <v>2001807012</v>
      </c>
      <c r="B311" s="5">
        <v>8904223819468</v>
      </c>
      <c r="C311" s="1">
        <v>1</v>
      </c>
      <c r="D311" s="1" t="s">
        <v>7</v>
      </c>
      <c r="E311" s="1">
        <v>603</v>
      </c>
      <c r="F311" s="1">
        <f>_xlfn.XLOOKUP(order[[#This Row],[SKU]],sku[SKU],sku[Weight (g)])*order[[#This Row],[Order Qty]]</f>
        <v>240</v>
      </c>
    </row>
    <row r="312" spans="1:6" x14ac:dyDescent="0.35">
      <c r="A312" s="1">
        <v>2001807004</v>
      </c>
      <c r="B312" s="5">
        <v>8904223818706</v>
      </c>
      <c r="C312" s="1">
        <v>1</v>
      </c>
      <c r="D312" s="1" t="s">
        <v>7</v>
      </c>
      <c r="E312" s="1">
        <v>233</v>
      </c>
      <c r="F312" s="1">
        <f>_xlfn.XLOOKUP(order[[#This Row],[SKU]],sku[SKU],sku[Weight (g)])*order[[#This Row],[Order Qty]]</f>
        <v>127</v>
      </c>
    </row>
    <row r="313" spans="1:6" x14ac:dyDescent="0.35">
      <c r="A313" s="1">
        <v>2001807004</v>
      </c>
      <c r="B313" s="5">
        <v>8904223818942</v>
      </c>
      <c r="C313" s="1">
        <v>1</v>
      </c>
      <c r="D313" s="1" t="s">
        <v>7</v>
      </c>
      <c r="E313" s="1">
        <v>286</v>
      </c>
      <c r="F313" s="1">
        <f>_xlfn.XLOOKUP(order[[#This Row],[SKU]],sku[SKU],sku[Weight (g)])*order[[#This Row],[Order Qty]]</f>
        <v>133</v>
      </c>
    </row>
    <row r="314" spans="1:6" x14ac:dyDescent="0.35">
      <c r="A314" s="1">
        <v>2001807004</v>
      </c>
      <c r="B314" s="5">
        <v>8904223818850</v>
      </c>
      <c r="C314" s="1">
        <v>1</v>
      </c>
      <c r="D314" s="1" t="s">
        <v>7</v>
      </c>
      <c r="E314" s="1">
        <v>563</v>
      </c>
      <c r="F314" s="1">
        <f>_xlfn.XLOOKUP(order[[#This Row],[SKU]],sku[SKU],sku[Weight (g)])*order[[#This Row],[Order Qty]]</f>
        <v>240</v>
      </c>
    </row>
    <row r="315" spans="1:6" x14ac:dyDescent="0.35">
      <c r="A315" s="1">
        <v>2001806968</v>
      </c>
      <c r="B315" s="5">
        <v>8904223818706</v>
      </c>
      <c r="C315" s="1">
        <v>1</v>
      </c>
      <c r="D315" s="1" t="s">
        <v>7</v>
      </c>
      <c r="E315" s="1">
        <v>233</v>
      </c>
      <c r="F315" s="1">
        <f>_xlfn.XLOOKUP(order[[#This Row],[SKU]],sku[SKU],sku[Weight (g)])*order[[#This Row],[Order Qty]]</f>
        <v>127</v>
      </c>
    </row>
    <row r="316" spans="1:6" x14ac:dyDescent="0.35">
      <c r="A316" s="1">
        <v>2001806968</v>
      </c>
      <c r="B316" s="5">
        <v>8904223818942</v>
      </c>
      <c r="C316" s="1">
        <v>1</v>
      </c>
      <c r="D316" s="1" t="s">
        <v>7</v>
      </c>
      <c r="E316" s="1">
        <v>286</v>
      </c>
      <c r="F316" s="1">
        <f>_xlfn.XLOOKUP(order[[#This Row],[SKU]],sku[SKU],sku[Weight (g)])*order[[#This Row],[Order Qty]]</f>
        <v>133</v>
      </c>
    </row>
    <row r="317" spans="1:6" x14ac:dyDescent="0.35">
      <c r="A317" s="1">
        <v>2001806968</v>
      </c>
      <c r="B317" s="5">
        <v>8904223818850</v>
      </c>
      <c r="C317" s="1">
        <v>1</v>
      </c>
      <c r="D317" s="1" t="s">
        <v>7</v>
      </c>
      <c r="E317" s="1">
        <v>563</v>
      </c>
      <c r="F317" s="1">
        <f>_xlfn.XLOOKUP(order[[#This Row],[SKU]],sku[SKU],sku[Weight (g)])*order[[#This Row],[Order Qty]]</f>
        <v>240</v>
      </c>
    </row>
    <row r="318" spans="1:6" x14ac:dyDescent="0.35">
      <c r="A318" s="1">
        <v>2001806885</v>
      </c>
      <c r="B318" s="5">
        <v>8904223819499</v>
      </c>
      <c r="C318" s="1">
        <v>2</v>
      </c>
      <c r="D318" s="1" t="s">
        <v>4</v>
      </c>
      <c r="E318" s="1">
        <v>1920</v>
      </c>
      <c r="F318" s="1">
        <f>_xlfn.XLOOKUP(order[[#This Row],[SKU]],sku[SKU],sku[Weight (g)])*order[[#This Row],[Order Qty]]</f>
        <v>420</v>
      </c>
    </row>
    <row r="319" spans="1:6" x14ac:dyDescent="0.35">
      <c r="A319" s="1">
        <v>2001806885</v>
      </c>
      <c r="B319" s="5">
        <v>8904223819499</v>
      </c>
      <c r="C319" s="1">
        <v>2</v>
      </c>
      <c r="D319" s="1" t="s">
        <v>4</v>
      </c>
      <c r="E319" s="1">
        <v>1920</v>
      </c>
      <c r="F319" s="1">
        <f>_xlfn.XLOOKUP(order[[#This Row],[SKU]],sku[SKU],sku[Weight (g)])*order[[#This Row],[Order Qty]]</f>
        <v>420</v>
      </c>
    </row>
    <row r="320" spans="1:6" x14ac:dyDescent="0.35">
      <c r="A320" s="1">
        <v>2001806828</v>
      </c>
      <c r="B320" s="5">
        <v>8904223818706</v>
      </c>
      <c r="C320" s="1">
        <v>1</v>
      </c>
      <c r="D320" s="1" t="s">
        <v>4</v>
      </c>
      <c r="E320" s="1">
        <v>233</v>
      </c>
      <c r="F320" s="1">
        <f>_xlfn.XLOOKUP(order[[#This Row],[SKU]],sku[SKU],sku[Weight (g)])*order[[#This Row],[Order Qty]]</f>
        <v>127</v>
      </c>
    </row>
    <row r="321" spans="1:6" x14ac:dyDescent="0.35">
      <c r="A321" s="1">
        <v>2001806828</v>
      </c>
      <c r="B321" s="5">
        <v>8904223818942</v>
      </c>
      <c r="C321" s="1">
        <v>1</v>
      </c>
      <c r="D321" s="1" t="s">
        <v>4</v>
      </c>
      <c r="E321" s="1">
        <v>286</v>
      </c>
      <c r="F321" s="1">
        <f>_xlfn.XLOOKUP(order[[#This Row],[SKU]],sku[SKU],sku[Weight (g)])*order[[#This Row],[Order Qty]]</f>
        <v>133</v>
      </c>
    </row>
    <row r="322" spans="1:6" x14ac:dyDescent="0.35">
      <c r="A322" s="1">
        <v>2001806828</v>
      </c>
      <c r="B322" s="5">
        <v>8904223818850</v>
      </c>
      <c r="C322" s="1">
        <v>1</v>
      </c>
      <c r="D322" s="1" t="s">
        <v>4</v>
      </c>
      <c r="E322" s="1">
        <v>563</v>
      </c>
      <c r="F322" s="1">
        <f>_xlfn.XLOOKUP(order[[#This Row],[SKU]],sku[SKU],sku[Weight (g)])*order[[#This Row],[Order Qty]]</f>
        <v>240</v>
      </c>
    </row>
    <row r="323" spans="1:6" x14ac:dyDescent="0.35">
      <c r="A323" s="1">
        <v>2001806823</v>
      </c>
      <c r="B323" s="5">
        <v>8904223818706</v>
      </c>
      <c r="C323" s="1">
        <v>1</v>
      </c>
      <c r="D323" s="1" t="s">
        <v>4</v>
      </c>
      <c r="E323" s="1">
        <v>233</v>
      </c>
      <c r="F323" s="1">
        <f>_xlfn.XLOOKUP(order[[#This Row],[SKU]],sku[SKU],sku[Weight (g)])*order[[#This Row],[Order Qty]]</f>
        <v>127</v>
      </c>
    </row>
    <row r="324" spans="1:6" x14ac:dyDescent="0.35">
      <c r="A324" s="1">
        <v>2001806801</v>
      </c>
      <c r="B324" s="5">
        <v>8904223818850</v>
      </c>
      <c r="C324" s="1">
        <v>1</v>
      </c>
      <c r="D324" s="1" t="s">
        <v>7</v>
      </c>
      <c r="E324" s="1">
        <v>563</v>
      </c>
      <c r="F324" s="1">
        <f>_xlfn.XLOOKUP(order[[#This Row],[SKU]],sku[SKU],sku[Weight (g)])*order[[#This Row],[Order Qty]]</f>
        <v>240</v>
      </c>
    </row>
    <row r="325" spans="1:6" x14ac:dyDescent="0.35">
      <c r="A325" s="1">
        <v>2001806801</v>
      </c>
      <c r="B325" s="5">
        <v>8904223818683</v>
      </c>
      <c r="C325" s="1">
        <v>1</v>
      </c>
      <c r="D325" s="1" t="s">
        <v>7</v>
      </c>
      <c r="E325" s="1">
        <v>999</v>
      </c>
      <c r="F325" s="1">
        <f>_xlfn.XLOOKUP(order[[#This Row],[SKU]],sku[SKU],sku[Weight (g)])*order[[#This Row],[Order Qty]]</f>
        <v>121</v>
      </c>
    </row>
    <row r="326" spans="1:6" x14ac:dyDescent="0.35">
      <c r="A326" s="1">
        <v>2001806776</v>
      </c>
      <c r="B326" s="5">
        <v>8904223818706</v>
      </c>
      <c r="C326" s="1">
        <v>1</v>
      </c>
      <c r="D326" s="1" t="s">
        <v>7</v>
      </c>
      <c r="E326" s="1">
        <v>233</v>
      </c>
      <c r="F326" s="1">
        <f>_xlfn.XLOOKUP(order[[#This Row],[SKU]],sku[SKU],sku[Weight (g)])*order[[#This Row],[Order Qty]]</f>
        <v>127</v>
      </c>
    </row>
    <row r="327" spans="1:6" x14ac:dyDescent="0.35">
      <c r="A327" s="1">
        <v>2001806776</v>
      </c>
      <c r="B327" s="5">
        <v>8904223818638</v>
      </c>
      <c r="C327" s="1">
        <v>2</v>
      </c>
      <c r="D327" s="1" t="s">
        <v>7</v>
      </c>
      <c r="E327" s="1">
        <v>570</v>
      </c>
      <c r="F327" s="1">
        <f>_xlfn.XLOOKUP(order[[#This Row],[SKU]],sku[SKU],sku[Weight (g)])*order[[#This Row],[Order Qty]]</f>
        <v>274</v>
      </c>
    </row>
    <row r="328" spans="1:6" x14ac:dyDescent="0.35">
      <c r="A328" s="1">
        <v>2001806776</v>
      </c>
      <c r="B328" s="5">
        <v>8904223819505</v>
      </c>
      <c r="C328" s="1">
        <v>1</v>
      </c>
      <c r="D328" s="1" t="s">
        <v>7</v>
      </c>
      <c r="E328" s="1">
        <v>350</v>
      </c>
      <c r="F328" s="1">
        <f>_xlfn.XLOOKUP(order[[#This Row],[SKU]],sku[SKU],sku[Weight (g)])*order[[#This Row],[Order Qty]]</f>
        <v>210</v>
      </c>
    </row>
    <row r="329" spans="1:6" x14ac:dyDescent="0.35">
      <c r="A329" s="1">
        <v>2001806768</v>
      </c>
      <c r="B329" s="5">
        <v>8904223819512</v>
      </c>
      <c r="C329" s="1">
        <v>4</v>
      </c>
      <c r="D329" s="1" t="s">
        <v>4</v>
      </c>
      <c r="E329" s="1">
        <v>2133</v>
      </c>
      <c r="F329" s="1">
        <f>_xlfn.XLOOKUP(order[[#This Row],[SKU]],sku[SKU],sku[Weight (g)])*order[[#This Row],[Order Qty]]</f>
        <v>840</v>
      </c>
    </row>
    <row r="330" spans="1:6" x14ac:dyDescent="0.35">
      <c r="A330" s="1">
        <v>2001806735</v>
      </c>
      <c r="B330" s="5">
        <v>8904223818706</v>
      </c>
      <c r="C330" s="1">
        <v>1</v>
      </c>
      <c r="D330" s="1" t="s">
        <v>7</v>
      </c>
      <c r="E330" s="1">
        <v>233</v>
      </c>
      <c r="F330" s="1">
        <f>_xlfn.XLOOKUP(order[[#This Row],[SKU]],sku[SKU],sku[Weight (g)])*order[[#This Row],[Order Qty]]</f>
        <v>127</v>
      </c>
    </row>
    <row r="331" spans="1:6" x14ac:dyDescent="0.35">
      <c r="A331" s="1">
        <v>2001806735</v>
      </c>
      <c r="B331" s="5">
        <v>8904223818942</v>
      </c>
      <c r="C331" s="1">
        <v>1</v>
      </c>
      <c r="D331" s="1" t="s">
        <v>7</v>
      </c>
      <c r="E331" s="1">
        <v>286</v>
      </c>
      <c r="F331" s="1">
        <f>_xlfn.XLOOKUP(order[[#This Row],[SKU]],sku[SKU],sku[Weight (g)])*order[[#This Row],[Order Qty]]</f>
        <v>133</v>
      </c>
    </row>
    <row r="332" spans="1:6" x14ac:dyDescent="0.35">
      <c r="A332" s="1">
        <v>2001806735</v>
      </c>
      <c r="B332" s="5">
        <v>8904223818850</v>
      </c>
      <c r="C332" s="1">
        <v>1</v>
      </c>
      <c r="D332" s="1" t="s">
        <v>7</v>
      </c>
      <c r="E332" s="1">
        <v>563</v>
      </c>
      <c r="F332" s="1">
        <f>_xlfn.XLOOKUP(order[[#This Row],[SKU]],sku[SKU],sku[Weight (g)])*order[[#This Row],[Order Qty]]</f>
        <v>240</v>
      </c>
    </row>
    <row r="333" spans="1:6" x14ac:dyDescent="0.35">
      <c r="A333" s="1">
        <v>2001806733</v>
      </c>
      <c r="B333" s="5">
        <v>8904223819031</v>
      </c>
      <c r="C333" s="1">
        <v>1</v>
      </c>
      <c r="D333" s="1" t="s">
        <v>7</v>
      </c>
      <c r="E333" s="1">
        <v>516</v>
      </c>
      <c r="F333" s="1">
        <f>_xlfn.XLOOKUP(order[[#This Row],[SKU]],sku[SKU],sku[Weight (g)])*order[[#This Row],[Order Qty]]</f>
        <v>112</v>
      </c>
    </row>
    <row r="334" spans="1:6" x14ac:dyDescent="0.35">
      <c r="A334" s="1">
        <v>2001806733</v>
      </c>
      <c r="B334" s="5">
        <v>8904223818430</v>
      </c>
      <c r="C334" s="1">
        <v>1</v>
      </c>
      <c r="D334" s="1" t="s">
        <v>7</v>
      </c>
      <c r="E334" s="1">
        <v>470</v>
      </c>
      <c r="F334" s="1">
        <f>_xlfn.XLOOKUP(order[[#This Row],[SKU]],sku[SKU],sku[Weight (g)])*order[[#This Row],[Order Qty]]</f>
        <v>165</v>
      </c>
    </row>
    <row r="335" spans="1:6" x14ac:dyDescent="0.35">
      <c r="A335" s="1">
        <v>2001806733</v>
      </c>
      <c r="B335" s="5">
        <v>8904223818850</v>
      </c>
      <c r="C335" s="1">
        <v>1</v>
      </c>
      <c r="D335" s="1" t="s">
        <v>7</v>
      </c>
      <c r="E335" s="1">
        <v>563</v>
      </c>
      <c r="F335" s="1">
        <f>_xlfn.XLOOKUP(order[[#This Row],[SKU]],sku[SKU],sku[Weight (g)])*order[[#This Row],[Order Qty]]</f>
        <v>240</v>
      </c>
    </row>
    <row r="336" spans="1:6" x14ac:dyDescent="0.35">
      <c r="A336" s="1">
        <v>2001806733</v>
      </c>
      <c r="B336" s="5">
        <v>8904223819512</v>
      </c>
      <c r="C336" s="1">
        <v>1</v>
      </c>
      <c r="D336" s="1" t="s">
        <v>7</v>
      </c>
      <c r="E336" s="1">
        <v>534</v>
      </c>
      <c r="F336" s="1">
        <f>_xlfn.XLOOKUP(order[[#This Row],[SKU]],sku[SKU],sku[Weight (g)])*order[[#This Row],[Order Qty]]</f>
        <v>210</v>
      </c>
    </row>
    <row r="337" spans="1:6" x14ac:dyDescent="0.35">
      <c r="A337" s="1">
        <v>2001806733</v>
      </c>
      <c r="B337" s="5">
        <v>8904223819468</v>
      </c>
      <c r="C337" s="1">
        <v>1</v>
      </c>
      <c r="D337" s="1" t="s">
        <v>7</v>
      </c>
      <c r="E337" s="1">
        <v>603</v>
      </c>
      <c r="F337" s="1">
        <f>_xlfn.XLOOKUP(order[[#This Row],[SKU]],sku[SKU],sku[Weight (g)])*order[[#This Row],[Order Qty]]</f>
        <v>240</v>
      </c>
    </row>
    <row r="338" spans="1:6" x14ac:dyDescent="0.35">
      <c r="A338" s="1">
        <v>2001806726</v>
      </c>
      <c r="B338" s="5">
        <v>8904223818706</v>
      </c>
      <c r="C338" s="1">
        <v>1</v>
      </c>
      <c r="D338" s="1" t="s">
        <v>4</v>
      </c>
      <c r="E338" s="1">
        <v>233</v>
      </c>
      <c r="F338" s="1">
        <f>_xlfn.XLOOKUP(order[[#This Row],[SKU]],sku[SKU],sku[Weight (g)])*order[[#This Row],[Order Qty]]</f>
        <v>127</v>
      </c>
    </row>
    <row r="339" spans="1:6" x14ac:dyDescent="0.35">
      <c r="A339" s="1">
        <v>2001806726</v>
      </c>
      <c r="B339" s="5">
        <v>8904223818942</v>
      </c>
      <c r="C339" s="1">
        <v>1</v>
      </c>
      <c r="D339" s="1" t="s">
        <v>4</v>
      </c>
      <c r="E339" s="1">
        <v>286</v>
      </c>
      <c r="F339" s="1">
        <f>_xlfn.XLOOKUP(order[[#This Row],[SKU]],sku[SKU],sku[Weight (g)])*order[[#This Row],[Order Qty]]</f>
        <v>133</v>
      </c>
    </row>
    <row r="340" spans="1:6" x14ac:dyDescent="0.35">
      <c r="A340" s="1">
        <v>2001806726</v>
      </c>
      <c r="B340" s="5">
        <v>8904223818850</v>
      </c>
      <c r="C340" s="1">
        <v>1</v>
      </c>
      <c r="D340" s="1" t="s">
        <v>4</v>
      </c>
      <c r="E340" s="1">
        <v>563</v>
      </c>
      <c r="F340" s="1">
        <f>_xlfn.XLOOKUP(order[[#This Row],[SKU]],sku[SKU],sku[Weight (g)])*order[[#This Row],[Order Qty]]</f>
        <v>240</v>
      </c>
    </row>
    <row r="341" spans="1:6" x14ac:dyDescent="0.35">
      <c r="A341" s="1">
        <v>2001806686</v>
      </c>
      <c r="B341" s="5">
        <v>8904223819468</v>
      </c>
      <c r="C341" s="1">
        <v>1</v>
      </c>
      <c r="D341" s="1" t="s">
        <v>4</v>
      </c>
      <c r="E341" s="1">
        <v>603</v>
      </c>
      <c r="F341" s="1">
        <f>_xlfn.XLOOKUP(order[[#This Row],[SKU]],sku[SKU],sku[Weight (g)])*order[[#This Row],[Order Qty]]</f>
        <v>240</v>
      </c>
    </row>
    <row r="342" spans="1:6" x14ac:dyDescent="0.35">
      <c r="A342" s="1">
        <v>2001806652</v>
      </c>
      <c r="B342" s="5">
        <v>8904223818706</v>
      </c>
      <c r="C342" s="1">
        <v>1</v>
      </c>
      <c r="D342" s="1" t="s">
        <v>4</v>
      </c>
      <c r="E342" s="1">
        <v>233</v>
      </c>
      <c r="F342" s="1">
        <f>_xlfn.XLOOKUP(order[[#This Row],[SKU]],sku[SKU],sku[Weight (g)])*order[[#This Row],[Order Qty]]</f>
        <v>127</v>
      </c>
    </row>
    <row r="343" spans="1:6" x14ac:dyDescent="0.35">
      <c r="A343" s="1">
        <v>2001806652</v>
      </c>
      <c r="B343" s="5">
        <v>8904223818942</v>
      </c>
      <c r="C343" s="1">
        <v>1</v>
      </c>
      <c r="D343" s="1" t="s">
        <v>4</v>
      </c>
      <c r="E343" s="1">
        <v>286</v>
      </c>
      <c r="F343" s="1">
        <f>_xlfn.XLOOKUP(order[[#This Row],[SKU]],sku[SKU],sku[Weight (g)])*order[[#This Row],[Order Qty]]</f>
        <v>133</v>
      </c>
    </row>
    <row r="344" spans="1:6" x14ac:dyDescent="0.35">
      <c r="A344" s="1">
        <v>2001806652</v>
      </c>
      <c r="B344" s="5">
        <v>8904223818850</v>
      </c>
      <c r="C344" s="1">
        <v>1</v>
      </c>
      <c r="D344" s="1" t="s">
        <v>4</v>
      </c>
      <c r="E344" s="1">
        <v>563</v>
      </c>
      <c r="F344" s="1">
        <f>_xlfn.XLOOKUP(order[[#This Row],[SKU]],sku[SKU],sku[Weight (g)])*order[[#This Row],[Order Qty]]</f>
        <v>240</v>
      </c>
    </row>
    <row r="345" spans="1:6" x14ac:dyDescent="0.35">
      <c r="A345" s="1">
        <v>2001806616</v>
      </c>
      <c r="B345" s="5">
        <v>8904223818669</v>
      </c>
      <c r="C345" s="1">
        <v>1</v>
      </c>
      <c r="D345" s="1" t="s">
        <v>4</v>
      </c>
      <c r="E345" s="1">
        <v>301</v>
      </c>
      <c r="F345" s="1">
        <f>_xlfn.XLOOKUP(order[[#This Row],[SKU]],sku[SKU],sku[Weight (g)])*order[[#This Row],[Order Qty]]</f>
        <v>240</v>
      </c>
    </row>
    <row r="346" spans="1:6" x14ac:dyDescent="0.35">
      <c r="A346" s="1">
        <v>2001806616</v>
      </c>
      <c r="B346" s="5">
        <v>8904223818683</v>
      </c>
      <c r="C346" s="1">
        <v>1</v>
      </c>
      <c r="D346" s="1" t="s">
        <v>4</v>
      </c>
      <c r="E346" s="1">
        <v>999</v>
      </c>
      <c r="F346" s="1">
        <f>_xlfn.XLOOKUP(order[[#This Row],[SKU]],sku[SKU],sku[Weight (g)])*order[[#This Row],[Order Qty]]</f>
        <v>121</v>
      </c>
    </row>
    <row r="347" spans="1:6" x14ac:dyDescent="0.35">
      <c r="A347" s="1">
        <v>2001806616</v>
      </c>
      <c r="B347" s="5">
        <v>8904223818935</v>
      </c>
      <c r="C347" s="1">
        <v>1</v>
      </c>
      <c r="D347" s="1" t="s">
        <v>4</v>
      </c>
      <c r="E347" s="1">
        <v>233</v>
      </c>
      <c r="F347" s="1">
        <f>_xlfn.XLOOKUP(order[[#This Row],[SKU]],sku[SKU],sku[Weight (g)])*order[[#This Row],[Order Qty]]</f>
        <v>120</v>
      </c>
    </row>
    <row r="348" spans="1:6" x14ac:dyDescent="0.35">
      <c r="A348" s="1">
        <v>2001806616</v>
      </c>
      <c r="B348" s="5">
        <v>8904223818713</v>
      </c>
      <c r="C348" s="1">
        <v>1</v>
      </c>
      <c r="D348" s="1" t="s">
        <v>4</v>
      </c>
      <c r="E348" s="1">
        <v>195</v>
      </c>
      <c r="F348" s="1">
        <f>_xlfn.XLOOKUP(order[[#This Row],[SKU]],sku[SKU],sku[Weight (g)])*order[[#This Row],[Order Qty]]</f>
        <v>120</v>
      </c>
    </row>
    <row r="349" spans="1:6" x14ac:dyDescent="0.35">
      <c r="A349" s="1">
        <v>2001806616</v>
      </c>
      <c r="B349" s="5">
        <v>8904223819024</v>
      </c>
      <c r="C349" s="1">
        <v>1</v>
      </c>
      <c r="D349" s="1" t="s">
        <v>4</v>
      </c>
      <c r="E349" s="1">
        <v>909</v>
      </c>
      <c r="F349" s="1">
        <f>_xlfn.XLOOKUP(order[[#This Row],[SKU]],sku[SKU],sku[Weight (g)])*order[[#This Row],[Order Qty]]</f>
        <v>112</v>
      </c>
    </row>
    <row r="350" spans="1:6" x14ac:dyDescent="0.35">
      <c r="A350" s="1">
        <v>2001806616</v>
      </c>
      <c r="B350" s="5">
        <v>8904223819123</v>
      </c>
      <c r="C350" s="1">
        <v>1</v>
      </c>
      <c r="D350" s="1" t="s">
        <v>4</v>
      </c>
      <c r="E350" s="1">
        <v>442</v>
      </c>
      <c r="F350" s="1">
        <f>_xlfn.XLOOKUP(order[[#This Row],[SKU]],sku[SKU],sku[Weight (g)])*order[[#This Row],[Order Qty]]</f>
        <v>250</v>
      </c>
    </row>
    <row r="351" spans="1:6" x14ac:dyDescent="0.35">
      <c r="A351" s="1">
        <v>2001806575</v>
      </c>
      <c r="B351" s="5">
        <v>8904223818706</v>
      </c>
      <c r="C351" s="1">
        <v>1</v>
      </c>
      <c r="D351" s="1" t="s">
        <v>4</v>
      </c>
      <c r="E351" s="1">
        <v>233</v>
      </c>
      <c r="F351" s="1">
        <f>_xlfn.XLOOKUP(order[[#This Row],[SKU]],sku[SKU],sku[Weight (g)])*order[[#This Row],[Order Qty]]</f>
        <v>127</v>
      </c>
    </row>
    <row r="352" spans="1:6" x14ac:dyDescent="0.35">
      <c r="A352" s="1">
        <v>2001806575</v>
      </c>
      <c r="B352" s="5">
        <v>8904223818942</v>
      </c>
      <c r="C352" s="1">
        <v>1</v>
      </c>
      <c r="D352" s="1" t="s">
        <v>4</v>
      </c>
      <c r="E352" s="1">
        <v>286</v>
      </c>
      <c r="F352" s="1">
        <f>_xlfn.XLOOKUP(order[[#This Row],[SKU]],sku[SKU],sku[Weight (g)])*order[[#This Row],[Order Qty]]</f>
        <v>133</v>
      </c>
    </row>
    <row r="353" spans="1:6" x14ac:dyDescent="0.35">
      <c r="A353" s="1">
        <v>2001806575</v>
      </c>
      <c r="B353" s="5">
        <v>8904223818850</v>
      </c>
      <c r="C353" s="1">
        <v>1</v>
      </c>
      <c r="D353" s="1" t="s">
        <v>4</v>
      </c>
      <c r="E353" s="1">
        <v>563</v>
      </c>
      <c r="F353" s="1">
        <f>_xlfn.XLOOKUP(order[[#This Row],[SKU]],sku[SKU],sku[Weight (g)])*order[[#This Row],[Order Qty]]</f>
        <v>240</v>
      </c>
    </row>
    <row r="354" spans="1:6" x14ac:dyDescent="0.35">
      <c r="A354" s="1">
        <v>2001806567</v>
      </c>
      <c r="B354" s="5">
        <v>8904223818591</v>
      </c>
      <c r="C354" s="1">
        <v>1</v>
      </c>
      <c r="D354" s="1" t="s">
        <v>4</v>
      </c>
      <c r="E354" s="1">
        <v>237</v>
      </c>
      <c r="F354" s="1">
        <f>_xlfn.XLOOKUP(order[[#This Row],[SKU]],sku[SKU],sku[Weight (g)])*order[[#This Row],[Order Qty]]</f>
        <v>120</v>
      </c>
    </row>
    <row r="355" spans="1:6" x14ac:dyDescent="0.35">
      <c r="A355" s="1">
        <v>2001806567</v>
      </c>
      <c r="B355" s="5">
        <v>8904223816214</v>
      </c>
      <c r="C355" s="1">
        <v>1</v>
      </c>
      <c r="D355" s="1" t="s">
        <v>4</v>
      </c>
      <c r="E355" s="1">
        <v>402</v>
      </c>
      <c r="F355" s="1">
        <f>_xlfn.XLOOKUP(order[[#This Row],[SKU]],sku[SKU],sku[Weight (g)])*order[[#This Row],[Order Qty]]</f>
        <v>120</v>
      </c>
    </row>
    <row r="356" spans="1:6" x14ac:dyDescent="0.35">
      <c r="A356" s="1">
        <v>2001806567</v>
      </c>
      <c r="B356" s="5">
        <v>8904223819024</v>
      </c>
      <c r="C356" s="1">
        <v>1</v>
      </c>
      <c r="D356" s="1" t="s">
        <v>4</v>
      </c>
      <c r="E356" s="1">
        <v>909</v>
      </c>
      <c r="F356" s="1">
        <f>_xlfn.XLOOKUP(order[[#This Row],[SKU]],sku[SKU],sku[Weight (g)])*order[[#This Row],[Order Qty]]</f>
        <v>112</v>
      </c>
    </row>
    <row r="357" spans="1:6" x14ac:dyDescent="0.35">
      <c r="A357" s="1">
        <v>2001806567</v>
      </c>
      <c r="B357" s="5">
        <v>8904223819253</v>
      </c>
      <c r="C357" s="1">
        <v>1</v>
      </c>
      <c r="D357" s="1" t="s">
        <v>4</v>
      </c>
      <c r="E357" s="1">
        <v>668</v>
      </c>
      <c r="F357" s="1">
        <f>_xlfn.XLOOKUP(order[[#This Row],[SKU]],sku[SKU],sku[Weight (g)])*order[[#This Row],[Order Qty]]</f>
        <v>290</v>
      </c>
    </row>
    <row r="358" spans="1:6" x14ac:dyDescent="0.35">
      <c r="A358" s="1">
        <v>2001806567</v>
      </c>
      <c r="B358" s="5">
        <v>8904223815804</v>
      </c>
      <c r="C358" s="1">
        <v>1</v>
      </c>
      <c r="D358" s="1" t="s">
        <v>4</v>
      </c>
      <c r="E358" s="1">
        <v>834</v>
      </c>
      <c r="F358" s="1">
        <f>_xlfn.XLOOKUP(order[[#This Row],[SKU]],sku[SKU],sku[Weight (g)])*order[[#This Row],[Order Qty]]</f>
        <v>160</v>
      </c>
    </row>
    <row r="359" spans="1:6" x14ac:dyDescent="0.35">
      <c r="A359" s="1">
        <v>2001806567</v>
      </c>
      <c r="B359" s="5">
        <v>8904223818577</v>
      </c>
      <c r="C359" s="1">
        <v>1</v>
      </c>
      <c r="D359" s="1" t="s">
        <v>4</v>
      </c>
      <c r="E359" s="1">
        <v>946</v>
      </c>
      <c r="F359" s="1">
        <f>_xlfn.XLOOKUP(order[[#This Row],[SKU]],sku[SKU],sku[Weight (g)])*order[[#This Row],[Order Qty]]</f>
        <v>150</v>
      </c>
    </row>
    <row r="360" spans="1:6" x14ac:dyDescent="0.35">
      <c r="A360" s="1">
        <v>2001806547</v>
      </c>
      <c r="B360" s="5">
        <v>8904223818706</v>
      </c>
      <c r="C360" s="1">
        <v>1</v>
      </c>
      <c r="D360" s="1" t="s">
        <v>4</v>
      </c>
      <c r="E360" s="1">
        <v>233</v>
      </c>
      <c r="F360" s="1">
        <f>_xlfn.XLOOKUP(order[[#This Row],[SKU]],sku[SKU],sku[Weight (g)])*order[[#This Row],[Order Qty]]</f>
        <v>127</v>
      </c>
    </row>
    <row r="361" spans="1:6" x14ac:dyDescent="0.35">
      <c r="A361" s="1">
        <v>2001806533</v>
      </c>
      <c r="B361" s="5">
        <v>8904223818706</v>
      </c>
      <c r="C361" s="1">
        <v>1</v>
      </c>
      <c r="D361" s="1" t="s">
        <v>7</v>
      </c>
      <c r="E361" s="1">
        <v>233</v>
      </c>
      <c r="F361" s="1">
        <f>_xlfn.XLOOKUP(order[[#This Row],[SKU]],sku[SKU],sku[Weight (g)])*order[[#This Row],[Order Qty]]</f>
        <v>127</v>
      </c>
    </row>
    <row r="362" spans="1:6" x14ac:dyDescent="0.35">
      <c r="A362" s="1">
        <v>2001806533</v>
      </c>
      <c r="B362" s="5">
        <v>8904223818942</v>
      </c>
      <c r="C362" s="1">
        <v>1</v>
      </c>
      <c r="D362" s="1" t="s">
        <v>7</v>
      </c>
      <c r="E362" s="1">
        <v>286</v>
      </c>
      <c r="F362" s="1">
        <f>_xlfn.XLOOKUP(order[[#This Row],[SKU]],sku[SKU],sku[Weight (g)])*order[[#This Row],[Order Qty]]</f>
        <v>133</v>
      </c>
    </row>
    <row r="363" spans="1:6" x14ac:dyDescent="0.35">
      <c r="A363" s="1">
        <v>2001806533</v>
      </c>
      <c r="B363" s="5">
        <v>8904223818850</v>
      </c>
      <c r="C363" s="1">
        <v>1</v>
      </c>
      <c r="D363" s="1" t="s">
        <v>7</v>
      </c>
      <c r="E363" s="1">
        <v>563</v>
      </c>
      <c r="F363" s="1">
        <f>_xlfn.XLOOKUP(order[[#This Row],[SKU]],sku[SKU],sku[Weight (g)])*order[[#This Row],[Order Qty]]</f>
        <v>240</v>
      </c>
    </row>
    <row r="364" spans="1:6" x14ac:dyDescent="0.35">
      <c r="A364" s="1">
        <v>2001806471</v>
      </c>
      <c r="B364" s="5">
        <v>8904223818706</v>
      </c>
      <c r="C364" s="1">
        <v>2</v>
      </c>
      <c r="D364" s="1" t="s">
        <v>4</v>
      </c>
      <c r="E364" s="1">
        <v>466</v>
      </c>
      <c r="F364" s="1">
        <f>_xlfn.XLOOKUP(order[[#This Row],[SKU]],sku[SKU],sku[Weight (g)])*order[[#This Row],[Order Qty]]</f>
        <v>254</v>
      </c>
    </row>
    <row r="365" spans="1:6" x14ac:dyDescent="0.35">
      <c r="A365" s="1">
        <v>2001806471</v>
      </c>
      <c r="B365" s="5">
        <v>8904223818942</v>
      </c>
      <c r="C365" s="1">
        <v>2</v>
      </c>
      <c r="D365" s="1" t="s">
        <v>4</v>
      </c>
      <c r="E365" s="1">
        <v>571</v>
      </c>
      <c r="F365" s="1">
        <f>_xlfn.XLOOKUP(order[[#This Row],[SKU]],sku[SKU],sku[Weight (g)])*order[[#This Row],[Order Qty]]</f>
        <v>266</v>
      </c>
    </row>
    <row r="366" spans="1:6" x14ac:dyDescent="0.35">
      <c r="A366" s="1">
        <v>2001806471</v>
      </c>
      <c r="B366" s="5">
        <v>8904223818850</v>
      </c>
      <c r="C366" s="1">
        <v>2</v>
      </c>
      <c r="D366" s="1" t="s">
        <v>4</v>
      </c>
      <c r="E366" s="1">
        <v>1125</v>
      </c>
      <c r="F366" s="1">
        <f>_xlfn.XLOOKUP(order[[#This Row],[SKU]],sku[SKU],sku[Weight (g)])*order[[#This Row],[Order Qty]]</f>
        <v>480</v>
      </c>
    </row>
    <row r="367" spans="1:6" x14ac:dyDescent="0.35">
      <c r="A367" s="1">
        <v>2001806471</v>
      </c>
      <c r="B367" s="5">
        <v>8904223818706</v>
      </c>
      <c r="C367" s="1">
        <v>1</v>
      </c>
      <c r="D367" s="1" t="s">
        <v>4</v>
      </c>
      <c r="E367" s="1">
        <v>233</v>
      </c>
      <c r="F367" s="1">
        <f>_xlfn.XLOOKUP(order[[#This Row],[SKU]],sku[SKU],sku[Weight (g)])*order[[#This Row],[Order Qty]]</f>
        <v>127</v>
      </c>
    </row>
    <row r="368" spans="1:6" x14ac:dyDescent="0.35">
      <c r="A368" s="1">
        <v>2001806471</v>
      </c>
      <c r="B368" s="5">
        <v>8904223818942</v>
      </c>
      <c r="C368" s="1">
        <v>1</v>
      </c>
      <c r="D368" s="1" t="s">
        <v>4</v>
      </c>
      <c r="E368" s="1">
        <v>286</v>
      </c>
      <c r="F368" s="1">
        <f>_xlfn.XLOOKUP(order[[#This Row],[SKU]],sku[SKU],sku[Weight (g)])*order[[#This Row],[Order Qty]]</f>
        <v>133</v>
      </c>
    </row>
    <row r="369" spans="1:6" x14ac:dyDescent="0.35">
      <c r="A369" s="1">
        <v>2001806471</v>
      </c>
      <c r="B369" s="5">
        <v>8904223818850</v>
      </c>
      <c r="C369" s="1">
        <v>1</v>
      </c>
      <c r="D369" s="1" t="s">
        <v>4</v>
      </c>
      <c r="E369" s="1">
        <v>563</v>
      </c>
      <c r="F369" s="1">
        <f>_xlfn.XLOOKUP(order[[#This Row],[SKU]],sku[SKU],sku[Weight (g)])*order[[#This Row],[Order Qty]]</f>
        <v>240</v>
      </c>
    </row>
    <row r="370" spans="1:6" x14ac:dyDescent="0.35">
      <c r="A370" s="1">
        <v>2001806471</v>
      </c>
      <c r="B370" s="5">
        <v>8904223818683</v>
      </c>
      <c r="C370" s="1">
        <v>1</v>
      </c>
      <c r="D370" s="1" t="s">
        <v>4</v>
      </c>
      <c r="E370" s="1">
        <v>999</v>
      </c>
      <c r="F370" s="1">
        <f>_xlfn.XLOOKUP(order[[#This Row],[SKU]],sku[SKU],sku[Weight (g)])*order[[#This Row],[Order Qty]]</f>
        <v>121</v>
      </c>
    </row>
    <row r="371" spans="1:6" x14ac:dyDescent="0.35">
      <c r="A371" s="1">
        <v>2001806458</v>
      </c>
      <c r="B371" s="5">
        <v>8904223819284</v>
      </c>
      <c r="C371" s="1">
        <v>1</v>
      </c>
      <c r="D371" s="1" t="s">
        <v>7</v>
      </c>
      <c r="E371" s="1">
        <v>865</v>
      </c>
      <c r="F371" s="1">
        <f>_xlfn.XLOOKUP(order[[#This Row],[SKU]],sku[SKU],sku[Weight (g)])*order[[#This Row],[Order Qty]]</f>
        <v>350</v>
      </c>
    </row>
    <row r="372" spans="1:6" x14ac:dyDescent="0.35">
      <c r="A372" s="1">
        <v>2001806458</v>
      </c>
      <c r="B372" s="5">
        <v>8904223818478</v>
      </c>
      <c r="C372" s="1">
        <v>1</v>
      </c>
      <c r="D372" s="1" t="s">
        <v>7</v>
      </c>
      <c r="E372" s="1">
        <v>626</v>
      </c>
      <c r="F372" s="1">
        <f>_xlfn.XLOOKUP(order[[#This Row],[SKU]],sku[SKU],sku[Weight (g)])*order[[#This Row],[Order Qty]]</f>
        <v>350</v>
      </c>
    </row>
    <row r="373" spans="1:6" x14ac:dyDescent="0.35">
      <c r="A373" s="1">
        <v>2001806446</v>
      </c>
      <c r="B373" s="5">
        <v>8904223818706</v>
      </c>
      <c r="C373" s="1">
        <v>1</v>
      </c>
      <c r="D373" s="1" t="s">
        <v>7</v>
      </c>
      <c r="E373" s="1">
        <v>233</v>
      </c>
      <c r="F373" s="1">
        <f>_xlfn.XLOOKUP(order[[#This Row],[SKU]],sku[SKU],sku[Weight (g)])*order[[#This Row],[Order Qty]]</f>
        <v>127</v>
      </c>
    </row>
    <row r="374" spans="1:6" x14ac:dyDescent="0.35">
      <c r="A374" s="1">
        <v>2001806446</v>
      </c>
      <c r="B374" s="5">
        <v>8904223818942</v>
      </c>
      <c r="C374" s="1">
        <v>1</v>
      </c>
      <c r="D374" s="1" t="s">
        <v>7</v>
      </c>
      <c r="E374" s="1">
        <v>286</v>
      </c>
      <c r="F374" s="1">
        <f>_xlfn.XLOOKUP(order[[#This Row],[SKU]],sku[SKU],sku[Weight (g)])*order[[#This Row],[Order Qty]]</f>
        <v>133</v>
      </c>
    </row>
    <row r="375" spans="1:6" x14ac:dyDescent="0.35">
      <c r="A375" s="1">
        <v>2001806446</v>
      </c>
      <c r="B375" s="5">
        <v>8904223818850</v>
      </c>
      <c r="C375" s="1">
        <v>1</v>
      </c>
      <c r="D375" s="1" t="s">
        <v>7</v>
      </c>
      <c r="E375" s="1">
        <v>563</v>
      </c>
      <c r="F375" s="1">
        <f>_xlfn.XLOOKUP(order[[#This Row],[SKU]],sku[SKU],sku[Weight (g)])*order[[#This Row],[Order Qty]]</f>
        <v>240</v>
      </c>
    </row>
    <row r="376" spans="1:6" x14ac:dyDescent="0.35">
      <c r="A376" s="1">
        <v>2001806408</v>
      </c>
      <c r="B376" s="5">
        <v>8904223819437</v>
      </c>
      <c r="C376" s="1">
        <v>2</v>
      </c>
      <c r="D376" s="1" t="s">
        <v>7</v>
      </c>
      <c r="E376" s="1">
        <v>1843</v>
      </c>
      <c r="F376" s="1">
        <f>_xlfn.XLOOKUP(order[[#This Row],[SKU]],sku[SKU],sku[Weight (g)])*order[[#This Row],[Order Qty]]</f>
        <v>1104</v>
      </c>
    </row>
    <row r="377" spans="1:6" x14ac:dyDescent="0.35">
      <c r="A377" s="1">
        <v>2001806408</v>
      </c>
      <c r="B377" s="5">
        <v>8904223819352</v>
      </c>
      <c r="C377" s="1">
        <v>1</v>
      </c>
      <c r="D377" s="1" t="s">
        <v>7</v>
      </c>
      <c r="E377" s="1">
        <v>761</v>
      </c>
      <c r="F377" s="1">
        <f>_xlfn.XLOOKUP(order[[#This Row],[SKU]],sku[SKU],sku[Weight (g)])*order[[#This Row],[Order Qty]]</f>
        <v>165</v>
      </c>
    </row>
    <row r="378" spans="1:6" x14ac:dyDescent="0.35">
      <c r="A378" s="1">
        <v>2001806408</v>
      </c>
      <c r="B378" s="5">
        <v>8904223819024</v>
      </c>
      <c r="C378" s="1">
        <v>8</v>
      </c>
      <c r="D378" s="1" t="s">
        <v>7</v>
      </c>
      <c r="E378" s="1">
        <v>7271</v>
      </c>
      <c r="F378" s="1">
        <f>_xlfn.XLOOKUP(order[[#This Row],[SKU]],sku[SKU],sku[Weight (g)])*order[[#This Row],[Order Qty]]</f>
        <v>896</v>
      </c>
    </row>
    <row r="379" spans="1:6" x14ac:dyDescent="0.35">
      <c r="A379" s="1">
        <v>2001806408</v>
      </c>
      <c r="B379" s="5">
        <v>8904223818874</v>
      </c>
      <c r="C379" s="1">
        <v>1</v>
      </c>
      <c r="D379" s="1" t="s">
        <v>7</v>
      </c>
      <c r="E379" s="1">
        <v>922</v>
      </c>
      <c r="F379" s="1">
        <f>_xlfn.XLOOKUP(order[[#This Row],[SKU]],sku[SKU],sku[Weight (g)])*order[[#This Row],[Order Qty]]</f>
        <v>100</v>
      </c>
    </row>
    <row r="380" spans="1:6" x14ac:dyDescent="0.35">
      <c r="A380" s="1">
        <v>2001806338</v>
      </c>
      <c r="B380" s="5">
        <v>8904223818706</v>
      </c>
      <c r="C380" s="1">
        <v>1</v>
      </c>
      <c r="D380" s="1" t="s">
        <v>7</v>
      </c>
      <c r="E380" s="1">
        <v>233</v>
      </c>
      <c r="F380" s="1">
        <f>_xlfn.XLOOKUP(order[[#This Row],[SKU]],sku[SKU],sku[Weight (g)])*order[[#This Row],[Order Qty]]</f>
        <v>127</v>
      </c>
    </row>
    <row r="381" spans="1:6" x14ac:dyDescent="0.35">
      <c r="A381" s="1">
        <v>2001806338</v>
      </c>
      <c r="B381" s="5">
        <v>8904223818942</v>
      </c>
      <c r="C381" s="1">
        <v>1</v>
      </c>
      <c r="D381" s="1" t="s">
        <v>7</v>
      </c>
      <c r="E381" s="1">
        <v>286</v>
      </c>
      <c r="F381" s="1">
        <f>_xlfn.XLOOKUP(order[[#This Row],[SKU]],sku[SKU],sku[Weight (g)])*order[[#This Row],[Order Qty]]</f>
        <v>133</v>
      </c>
    </row>
    <row r="382" spans="1:6" x14ac:dyDescent="0.35">
      <c r="A382" s="1">
        <v>2001806338</v>
      </c>
      <c r="B382" s="5">
        <v>8904223818850</v>
      </c>
      <c r="C382" s="1">
        <v>1</v>
      </c>
      <c r="D382" s="1" t="s">
        <v>7</v>
      </c>
      <c r="E382" s="1">
        <v>563</v>
      </c>
      <c r="F382" s="1">
        <f>_xlfn.XLOOKUP(order[[#This Row],[SKU]],sku[SKU],sku[Weight (g)])*order[[#This Row],[Order Qty]]</f>
        <v>240</v>
      </c>
    </row>
    <row r="383" spans="1:6" x14ac:dyDescent="0.35">
      <c r="A383" s="1">
        <v>2001806304</v>
      </c>
      <c r="B383" s="5">
        <v>8904223818706</v>
      </c>
      <c r="C383" s="1">
        <v>1</v>
      </c>
      <c r="D383" s="1" t="s">
        <v>7</v>
      </c>
      <c r="E383" s="1">
        <v>233</v>
      </c>
      <c r="F383" s="1">
        <f>_xlfn.XLOOKUP(order[[#This Row],[SKU]],sku[SKU],sku[Weight (g)])*order[[#This Row],[Order Qty]]</f>
        <v>127</v>
      </c>
    </row>
    <row r="384" spans="1:6" x14ac:dyDescent="0.35">
      <c r="A384" s="1">
        <v>2001806304</v>
      </c>
      <c r="B384" s="5">
        <v>8904223818942</v>
      </c>
      <c r="C384" s="1">
        <v>1</v>
      </c>
      <c r="D384" s="1" t="s">
        <v>7</v>
      </c>
      <c r="E384" s="1">
        <v>286</v>
      </c>
      <c r="F384" s="1">
        <f>_xlfn.XLOOKUP(order[[#This Row],[SKU]],sku[SKU],sku[Weight (g)])*order[[#This Row],[Order Qty]]</f>
        <v>133</v>
      </c>
    </row>
    <row r="385" spans="1:6" x14ac:dyDescent="0.35">
      <c r="A385" s="1">
        <v>2001806304</v>
      </c>
      <c r="B385" s="5">
        <v>8904223818850</v>
      </c>
      <c r="C385" s="1">
        <v>1</v>
      </c>
      <c r="D385" s="1" t="s">
        <v>7</v>
      </c>
      <c r="E385" s="1">
        <v>563</v>
      </c>
      <c r="F385" s="1">
        <f>_xlfn.XLOOKUP(order[[#This Row],[SKU]],sku[SKU],sku[Weight (g)])*order[[#This Row],[Order Qty]]</f>
        <v>240</v>
      </c>
    </row>
    <row r="386" spans="1:6" x14ac:dyDescent="0.35">
      <c r="A386" s="1">
        <v>2001806273</v>
      </c>
      <c r="B386" s="5">
        <v>8904223819017</v>
      </c>
      <c r="C386" s="1">
        <v>1</v>
      </c>
      <c r="D386" s="1" t="s">
        <v>4</v>
      </c>
      <c r="E386" s="1">
        <v>602</v>
      </c>
      <c r="F386" s="1">
        <f>_xlfn.XLOOKUP(order[[#This Row],[SKU]],sku[SKU],sku[Weight (g)])*order[[#This Row],[Order Qty]]</f>
        <v>115</v>
      </c>
    </row>
    <row r="387" spans="1:6" x14ac:dyDescent="0.35">
      <c r="A387" s="1">
        <v>2001806273</v>
      </c>
      <c r="B387" s="5">
        <v>8904223818706</v>
      </c>
      <c r="C387" s="1">
        <v>1</v>
      </c>
      <c r="D387" s="1" t="s">
        <v>4</v>
      </c>
      <c r="E387" s="1">
        <v>233</v>
      </c>
      <c r="F387" s="1">
        <f>_xlfn.XLOOKUP(order[[#This Row],[SKU]],sku[SKU],sku[Weight (g)])*order[[#This Row],[Order Qty]]</f>
        <v>127</v>
      </c>
    </row>
    <row r="388" spans="1:6" x14ac:dyDescent="0.35">
      <c r="A388" s="1">
        <v>2001806273</v>
      </c>
      <c r="B388" s="5">
        <v>8904223818942</v>
      </c>
      <c r="C388" s="1">
        <v>1</v>
      </c>
      <c r="D388" s="1" t="s">
        <v>4</v>
      </c>
      <c r="E388" s="1">
        <v>286</v>
      </c>
      <c r="F388" s="1">
        <f>_xlfn.XLOOKUP(order[[#This Row],[SKU]],sku[SKU],sku[Weight (g)])*order[[#This Row],[Order Qty]]</f>
        <v>133</v>
      </c>
    </row>
    <row r="389" spans="1:6" x14ac:dyDescent="0.35">
      <c r="A389" s="1">
        <v>2001806273</v>
      </c>
      <c r="B389" s="5">
        <v>8904223818850</v>
      </c>
      <c r="C389" s="1">
        <v>1</v>
      </c>
      <c r="D389" s="1" t="s">
        <v>4</v>
      </c>
      <c r="E389" s="1">
        <v>563</v>
      </c>
      <c r="F389" s="1">
        <f>_xlfn.XLOOKUP(order[[#This Row],[SKU]],sku[SKU],sku[Weight (g)])*order[[#This Row],[Order Qty]]</f>
        <v>240</v>
      </c>
    </row>
    <row r="390" spans="1:6" x14ac:dyDescent="0.35">
      <c r="A390" s="1">
        <v>2001806251</v>
      </c>
      <c r="B390" s="5">
        <v>8904223819161</v>
      </c>
      <c r="C390" s="1">
        <v>1</v>
      </c>
      <c r="D390" s="1" t="s">
        <v>7</v>
      </c>
      <c r="E390" s="1">
        <v>810</v>
      </c>
      <c r="F390" s="1">
        <f>_xlfn.XLOOKUP(order[[#This Row],[SKU]],sku[SKU],sku[Weight (g)])*order[[#This Row],[Order Qty]]</f>
        <v>115</v>
      </c>
    </row>
    <row r="391" spans="1:6" x14ac:dyDescent="0.35">
      <c r="A391" s="1">
        <v>2001806251</v>
      </c>
      <c r="B391" s="5">
        <v>8904223819260</v>
      </c>
      <c r="C391" s="1">
        <v>1</v>
      </c>
      <c r="D391" s="1" t="s">
        <v>7</v>
      </c>
      <c r="E391" s="1">
        <v>676</v>
      </c>
      <c r="F391" s="1">
        <f>_xlfn.XLOOKUP(order[[#This Row],[SKU]],sku[SKU],sku[Weight (g)])*order[[#This Row],[Order Qty]]</f>
        <v>130</v>
      </c>
    </row>
    <row r="392" spans="1:6" x14ac:dyDescent="0.35">
      <c r="A392" s="1">
        <v>2001806233</v>
      </c>
      <c r="B392" s="5">
        <v>8904223819161</v>
      </c>
      <c r="C392" s="1">
        <v>1</v>
      </c>
      <c r="D392" s="1" t="s">
        <v>7</v>
      </c>
      <c r="E392" s="1">
        <v>810</v>
      </c>
      <c r="F392" s="1">
        <f>_xlfn.XLOOKUP(order[[#This Row],[SKU]],sku[SKU],sku[Weight (g)])*order[[#This Row],[Order Qty]]</f>
        <v>115</v>
      </c>
    </row>
    <row r="393" spans="1:6" x14ac:dyDescent="0.35">
      <c r="A393" s="1">
        <v>2001806233</v>
      </c>
      <c r="B393" s="5">
        <v>8904223819260</v>
      </c>
      <c r="C393" s="1">
        <v>1</v>
      </c>
      <c r="D393" s="1" t="s">
        <v>7</v>
      </c>
      <c r="E393" s="1">
        <v>676</v>
      </c>
      <c r="F393" s="1">
        <f>_xlfn.XLOOKUP(order[[#This Row],[SKU]],sku[SKU],sku[Weight (g)])*order[[#This Row],[Order Qty]]</f>
        <v>130</v>
      </c>
    </row>
    <row r="394" spans="1:6" x14ac:dyDescent="0.35">
      <c r="A394" s="1">
        <v>2001806232</v>
      </c>
      <c r="B394" s="5">
        <v>8904223818645</v>
      </c>
      <c r="C394" s="1">
        <v>6</v>
      </c>
      <c r="D394" s="1" t="s">
        <v>4</v>
      </c>
      <c r="E394" s="1">
        <v>1673</v>
      </c>
      <c r="F394" s="1">
        <f>_xlfn.XLOOKUP(order[[#This Row],[SKU]],sku[SKU],sku[Weight (g)])*order[[#This Row],[Order Qty]]</f>
        <v>822</v>
      </c>
    </row>
    <row r="395" spans="1:6" x14ac:dyDescent="0.35">
      <c r="A395" s="1">
        <v>2001806232</v>
      </c>
      <c r="B395" s="5">
        <v>8904223819147</v>
      </c>
      <c r="C395" s="1">
        <v>2</v>
      </c>
      <c r="D395" s="1" t="s">
        <v>4</v>
      </c>
      <c r="E395" s="1">
        <v>466</v>
      </c>
      <c r="F395" s="1">
        <f>_xlfn.XLOOKUP(order[[#This Row],[SKU]],sku[SKU],sku[Weight (g)])*order[[#This Row],[Order Qty]]</f>
        <v>480</v>
      </c>
    </row>
    <row r="396" spans="1:6" x14ac:dyDescent="0.35">
      <c r="A396" s="1">
        <v>2001806229</v>
      </c>
      <c r="B396" s="5">
        <v>8904223818706</v>
      </c>
      <c r="C396" s="1">
        <v>1</v>
      </c>
      <c r="D396" s="1" t="s">
        <v>4</v>
      </c>
      <c r="E396" s="1">
        <v>233</v>
      </c>
      <c r="F396" s="1">
        <f>_xlfn.XLOOKUP(order[[#This Row],[SKU]],sku[SKU],sku[Weight (g)])*order[[#This Row],[Order Qty]]</f>
        <v>127</v>
      </c>
    </row>
    <row r="397" spans="1:6" x14ac:dyDescent="0.35">
      <c r="A397" s="1">
        <v>2001806229</v>
      </c>
      <c r="B397" s="5">
        <v>8904223818942</v>
      </c>
      <c r="C397" s="1">
        <v>1</v>
      </c>
      <c r="D397" s="1" t="s">
        <v>4</v>
      </c>
      <c r="E397" s="1">
        <v>286</v>
      </c>
      <c r="F397" s="1">
        <f>_xlfn.XLOOKUP(order[[#This Row],[SKU]],sku[SKU],sku[Weight (g)])*order[[#This Row],[Order Qty]]</f>
        <v>133</v>
      </c>
    </row>
    <row r="398" spans="1:6" x14ac:dyDescent="0.35">
      <c r="A398" s="1">
        <v>2001806229</v>
      </c>
      <c r="B398" s="5">
        <v>8904223818850</v>
      </c>
      <c r="C398" s="1">
        <v>1</v>
      </c>
      <c r="D398" s="1" t="s">
        <v>4</v>
      </c>
      <c r="E398" s="1">
        <v>563</v>
      </c>
      <c r="F398" s="1">
        <f>_xlfn.XLOOKUP(order[[#This Row],[SKU]],sku[SKU],sku[Weight (g)])*order[[#This Row],[Order Qty]]</f>
        <v>240</v>
      </c>
    </row>
    <row r="399" spans="1:6" x14ac:dyDescent="0.35">
      <c r="A399" s="1">
        <v>2001806226</v>
      </c>
      <c r="B399" s="5">
        <v>8904223818850</v>
      </c>
      <c r="C399" s="1">
        <v>2</v>
      </c>
      <c r="D399" s="1" t="s">
        <v>4</v>
      </c>
      <c r="E399" s="1">
        <v>1125</v>
      </c>
      <c r="F399" s="1">
        <f>_xlfn.XLOOKUP(order[[#This Row],[SKU]],sku[SKU],sku[Weight (g)])*order[[#This Row],[Order Qty]]</f>
        <v>480</v>
      </c>
    </row>
    <row r="400" spans="1:6" x14ac:dyDescent="0.35">
      <c r="A400" s="1">
        <v>2001806210</v>
      </c>
      <c r="B400" s="5">
        <v>8904223816214</v>
      </c>
      <c r="C400" s="1">
        <v>1</v>
      </c>
      <c r="D400" s="1" t="s">
        <v>4</v>
      </c>
      <c r="E400" s="1">
        <v>402</v>
      </c>
      <c r="F400" s="1">
        <f>_xlfn.XLOOKUP(order[[#This Row],[SKU]],sku[SKU],sku[Weight (g)])*order[[#This Row],[Order Qty]]</f>
        <v>120</v>
      </c>
    </row>
    <row r="401" spans="1:6" x14ac:dyDescent="0.35">
      <c r="A401" s="1">
        <v>2001806210</v>
      </c>
      <c r="B401" s="5">
        <v>8904223818874</v>
      </c>
      <c r="C401" s="1">
        <v>1</v>
      </c>
      <c r="D401" s="1" t="s">
        <v>4</v>
      </c>
      <c r="E401" s="1">
        <v>922</v>
      </c>
      <c r="F401" s="1">
        <f>_xlfn.XLOOKUP(order[[#This Row],[SKU]],sku[SKU],sku[Weight (g)])*order[[#This Row],[Order Qty]]</f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B61E-06A8-4EF9-AD6C-40F0B55138BC}">
  <dimension ref="A1:C125"/>
  <sheetViews>
    <sheetView workbookViewId="0">
      <selection activeCell="C15" sqref="C15"/>
    </sheetView>
  </sheetViews>
  <sheetFormatPr defaultRowHeight="14.5" x14ac:dyDescent="0.35"/>
  <cols>
    <col min="1" max="1" width="19.54296875" style="1" customWidth="1"/>
    <col min="2" max="2" width="18.453125" style="1" bestFit="1" customWidth="1"/>
    <col min="3" max="3" width="7.26953125" style="7" bestFit="1" customWidth="1"/>
  </cols>
  <sheetData>
    <row r="1" spans="1:3" x14ac:dyDescent="0.35">
      <c r="A1" s="5" t="s">
        <v>11</v>
      </c>
      <c r="B1" s="5" t="s">
        <v>12</v>
      </c>
      <c r="C1" s="7" t="s">
        <v>13</v>
      </c>
    </row>
    <row r="2" spans="1:3" x14ac:dyDescent="0.35">
      <c r="A2" s="5">
        <v>121003</v>
      </c>
      <c r="B2" s="7">
        <v>140301</v>
      </c>
      <c r="C2" s="7" t="s">
        <v>201</v>
      </c>
    </row>
    <row r="3" spans="1:3" x14ac:dyDescent="0.35">
      <c r="A3" s="5">
        <v>121003</v>
      </c>
      <c r="B3" s="7">
        <v>140604</v>
      </c>
      <c r="C3" s="7" t="s">
        <v>201</v>
      </c>
    </row>
    <row r="4" spans="1:3" x14ac:dyDescent="0.35">
      <c r="A4" s="5">
        <v>121003</v>
      </c>
      <c r="B4" s="7">
        <v>143001</v>
      </c>
      <c r="C4" s="7" t="s">
        <v>201</v>
      </c>
    </row>
    <row r="5" spans="1:3" x14ac:dyDescent="0.35">
      <c r="A5" s="5">
        <v>121003</v>
      </c>
      <c r="B5" s="7">
        <v>144001</v>
      </c>
      <c r="C5" s="7" t="s">
        <v>201</v>
      </c>
    </row>
    <row r="6" spans="1:3" x14ac:dyDescent="0.35">
      <c r="A6" s="5">
        <v>121003</v>
      </c>
      <c r="B6" s="7">
        <v>173212</v>
      </c>
      <c r="C6" s="7" t="s">
        <v>204</v>
      </c>
    </row>
    <row r="7" spans="1:3" x14ac:dyDescent="0.35">
      <c r="A7" s="5">
        <v>121003</v>
      </c>
      <c r="B7" s="7">
        <v>173213</v>
      </c>
      <c r="C7" s="7" t="s">
        <v>204</v>
      </c>
    </row>
    <row r="8" spans="1:3" x14ac:dyDescent="0.35">
      <c r="A8" s="5">
        <v>121003</v>
      </c>
      <c r="B8" s="7">
        <v>174101</v>
      </c>
      <c r="C8" s="7" t="s">
        <v>204</v>
      </c>
    </row>
    <row r="9" spans="1:3" x14ac:dyDescent="0.35">
      <c r="A9" s="5">
        <v>121003</v>
      </c>
      <c r="B9" s="7">
        <v>175101</v>
      </c>
      <c r="C9" s="7" t="s">
        <v>204</v>
      </c>
    </row>
    <row r="10" spans="1:3" x14ac:dyDescent="0.35">
      <c r="A10" s="5">
        <v>121003</v>
      </c>
      <c r="B10" s="7">
        <v>208001</v>
      </c>
      <c r="C10" s="7" t="s">
        <v>201</v>
      </c>
    </row>
    <row r="11" spans="1:3" x14ac:dyDescent="0.35">
      <c r="A11" s="5">
        <v>121003</v>
      </c>
      <c r="B11" s="7">
        <v>208002</v>
      </c>
      <c r="C11" s="7" t="s">
        <v>201</v>
      </c>
    </row>
    <row r="12" spans="1:3" x14ac:dyDescent="0.35">
      <c r="A12" s="5">
        <v>121003</v>
      </c>
      <c r="B12" s="7">
        <v>208019</v>
      </c>
      <c r="C12" s="7" t="s">
        <v>201</v>
      </c>
    </row>
    <row r="13" spans="1:3" x14ac:dyDescent="0.35">
      <c r="A13" s="5">
        <v>121003</v>
      </c>
      <c r="B13" s="7">
        <v>226004</v>
      </c>
      <c r="C13" s="7" t="s">
        <v>201</v>
      </c>
    </row>
    <row r="14" spans="1:3" x14ac:dyDescent="0.35">
      <c r="A14" s="5">
        <v>121003</v>
      </c>
      <c r="B14" s="7">
        <v>226010</v>
      </c>
      <c r="C14" s="7" t="s">
        <v>201</v>
      </c>
    </row>
    <row r="15" spans="1:3" x14ac:dyDescent="0.35">
      <c r="A15" s="5">
        <v>121003</v>
      </c>
      <c r="B15" s="7">
        <v>244001</v>
      </c>
      <c r="C15" s="7" t="s">
        <v>201</v>
      </c>
    </row>
    <row r="16" spans="1:3" x14ac:dyDescent="0.35">
      <c r="A16" s="5">
        <v>121003</v>
      </c>
      <c r="B16" s="7">
        <v>244713</v>
      </c>
      <c r="C16" s="7" t="s">
        <v>201</v>
      </c>
    </row>
    <row r="17" spans="1:3" x14ac:dyDescent="0.35">
      <c r="A17" s="5">
        <v>121003</v>
      </c>
      <c r="B17" s="7">
        <v>248001</v>
      </c>
      <c r="C17" s="7" t="s">
        <v>201</v>
      </c>
    </row>
    <row r="18" spans="1:3" x14ac:dyDescent="0.35">
      <c r="A18" s="5">
        <v>121003</v>
      </c>
      <c r="B18" s="7">
        <v>248006</v>
      </c>
      <c r="C18" s="7" t="s">
        <v>201</v>
      </c>
    </row>
    <row r="19" spans="1:3" x14ac:dyDescent="0.35">
      <c r="A19" s="5">
        <v>121003</v>
      </c>
      <c r="B19" s="7">
        <v>262405</v>
      </c>
      <c r="C19" s="7" t="s">
        <v>201</v>
      </c>
    </row>
    <row r="20" spans="1:3" x14ac:dyDescent="0.35">
      <c r="A20" s="5">
        <v>121003</v>
      </c>
      <c r="B20" s="7">
        <v>263139</v>
      </c>
      <c r="C20" s="7" t="s">
        <v>201</v>
      </c>
    </row>
    <row r="21" spans="1:3" x14ac:dyDescent="0.35">
      <c r="A21" s="5">
        <v>121003</v>
      </c>
      <c r="B21" s="7">
        <v>283102</v>
      </c>
      <c r="C21" s="7" t="s">
        <v>201</v>
      </c>
    </row>
    <row r="22" spans="1:3" x14ac:dyDescent="0.35">
      <c r="A22" s="5">
        <v>121003</v>
      </c>
      <c r="B22" s="7">
        <v>284001</v>
      </c>
      <c r="C22" s="7" t="s">
        <v>201</v>
      </c>
    </row>
    <row r="23" spans="1:3" x14ac:dyDescent="0.35">
      <c r="A23" s="5">
        <v>121003</v>
      </c>
      <c r="B23" s="7">
        <v>302001</v>
      </c>
      <c r="C23" s="7" t="s">
        <v>201</v>
      </c>
    </row>
    <row r="24" spans="1:3" x14ac:dyDescent="0.35">
      <c r="A24" s="5">
        <v>121003</v>
      </c>
      <c r="B24" s="7">
        <v>302002</v>
      </c>
      <c r="C24" s="7" t="s">
        <v>201</v>
      </c>
    </row>
    <row r="25" spans="1:3" x14ac:dyDescent="0.35">
      <c r="A25" s="5">
        <v>121003</v>
      </c>
      <c r="B25" s="7">
        <v>302004</v>
      </c>
      <c r="C25" s="7" t="s">
        <v>201</v>
      </c>
    </row>
    <row r="26" spans="1:3" x14ac:dyDescent="0.35">
      <c r="A26" s="5">
        <v>121003</v>
      </c>
      <c r="B26" s="7">
        <v>302012</v>
      </c>
      <c r="C26" s="7" t="s">
        <v>201</v>
      </c>
    </row>
    <row r="27" spans="1:3" x14ac:dyDescent="0.35">
      <c r="A27" s="5">
        <v>121003</v>
      </c>
      <c r="B27" s="7">
        <v>302017</v>
      </c>
      <c r="C27" s="7" t="s">
        <v>201</v>
      </c>
    </row>
    <row r="28" spans="1:3" x14ac:dyDescent="0.35">
      <c r="A28" s="5">
        <v>121003</v>
      </c>
      <c r="B28" s="7">
        <v>302018</v>
      </c>
      <c r="C28" s="7" t="s">
        <v>201</v>
      </c>
    </row>
    <row r="29" spans="1:3" x14ac:dyDescent="0.35">
      <c r="A29" s="5">
        <v>121003</v>
      </c>
      <c r="B29" s="7">
        <v>302019</v>
      </c>
      <c r="C29" s="7" t="s">
        <v>201</v>
      </c>
    </row>
    <row r="30" spans="1:3" x14ac:dyDescent="0.35">
      <c r="A30" s="5">
        <v>121003</v>
      </c>
      <c r="B30" s="7">
        <v>302020</v>
      </c>
      <c r="C30" s="7" t="s">
        <v>201</v>
      </c>
    </row>
    <row r="31" spans="1:3" x14ac:dyDescent="0.35">
      <c r="A31" s="5">
        <v>121003</v>
      </c>
      <c r="B31" s="7">
        <v>302031</v>
      </c>
      <c r="C31" s="7" t="s">
        <v>201</v>
      </c>
    </row>
    <row r="32" spans="1:3" x14ac:dyDescent="0.35">
      <c r="A32" s="5">
        <v>121003</v>
      </c>
      <c r="B32" s="7">
        <v>302039</v>
      </c>
      <c r="C32" s="7" t="s">
        <v>201</v>
      </c>
    </row>
    <row r="33" spans="1:3" x14ac:dyDescent="0.35">
      <c r="A33" s="5">
        <v>121003</v>
      </c>
      <c r="B33" s="7">
        <v>303702</v>
      </c>
      <c r="C33" s="7" t="s">
        <v>201</v>
      </c>
    </row>
    <row r="34" spans="1:3" x14ac:dyDescent="0.35">
      <c r="A34" s="5">
        <v>121003</v>
      </c>
      <c r="B34" s="7">
        <v>303903</v>
      </c>
      <c r="C34" s="7" t="s">
        <v>201</v>
      </c>
    </row>
    <row r="35" spans="1:3" x14ac:dyDescent="0.35">
      <c r="A35" s="5">
        <v>121003</v>
      </c>
      <c r="B35" s="7">
        <v>305801</v>
      </c>
      <c r="C35" s="7" t="s">
        <v>201</v>
      </c>
    </row>
    <row r="36" spans="1:3" x14ac:dyDescent="0.35">
      <c r="A36" s="5">
        <v>121003</v>
      </c>
      <c r="B36" s="7">
        <v>306116</v>
      </c>
      <c r="C36" s="7" t="s">
        <v>201</v>
      </c>
    </row>
    <row r="37" spans="1:3" x14ac:dyDescent="0.35">
      <c r="A37" s="5">
        <v>121003</v>
      </c>
      <c r="B37" s="7">
        <v>306302</v>
      </c>
      <c r="C37" s="7" t="s">
        <v>201</v>
      </c>
    </row>
    <row r="38" spans="1:3" x14ac:dyDescent="0.35">
      <c r="A38" s="5">
        <v>121003</v>
      </c>
      <c r="B38" s="7">
        <v>307026</v>
      </c>
      <c r="C38" s="7" t="s">
        <v>201</v>
      </c>
    </row>
    <row r="39" spans="1:3" x14ac:dyDescent="0.35">
      <c r="A39" s="5">
        <v>121003</v>
      </c>
      <c r="B39" s="7">
        <v>311001</v>
      </c>
      <c r="C39" s="7" t="s">
        <v>201</v>
      </c>
    </row>
    <row r="40" spans="1:3" x14ac:dyDescent="0.35">
      <c r="A40" s="5">
        <v>121003</v>
      </c>
      <c r="B40" s="7">
        <v>311011</v>
      </c>
      <c r="C40" s="7" t="s">
        <v>201</v>
      </c>
    </row>
    <row r="41" spans="1:3" x14ac:dyDescent="0.35">
      <c r="A41" s="5">
        <v>121003</v>
      </c>
      <c r="B41" s="7">
        <v>313001</v>
      </c>
      <c r="C41" s="7" t="s">
        <v>201</v>
      </c>
    </row>
    <row r="42" spans="1:3" x14ac:dyDescent="0.35">
      <c r="A42" s="5">
        <v>121003</v>
      </c>
      <c r="B42" s="7">
        <v>313003</v>
      </c>
      <c r="C42" s="7" t="s">
        <v>201</v>
      </c>
    </row>
    <row r="43" spans="1:3" x14ac:dyDescent="0.35">
      <c r="A43" s="5">
        <v>121003</v>
      </c>
      <c r="B43" s="7">
        <v>313027</v>
      </c>
      <c r="C43" s="7" t="s">
        <v>201</v>
      </c>
    </row>
    <row r="44" spans="1:3" x14ac:dyDescent="0.35">
      <c r="A44" s="5">
        <v>121003</v>
      </c>
      <c r="B44" s="7">
        <v>313301</v>
      </c>
      <c r="C44" s="7" t="s">
        <v>201</v>
      </c>
    </row>
    <row r="45" spans="1:3" x14ac:dyDescent="0.35">
      <c r="A45" s="5">
        <v>121003</v>
      </c>
      <c r="B45" s="7">
        <v>313333</v>
      </c>
      <c r="C45" s="7" t="s">
        <v>201</v>
      </c>
    </row>
    <row r="46" spans="1:3" x14ac:dyDescent="0.35">
      <c r="A46" s="5">
        <v>121003</v>
      </c>
      <c r="B46" s="7">
        <v>314001</v>
      </c>
      <c r="C46" s="7" t="s">
        <v>201</v>
      </c>
    </row>
    <row r="47" spans="1:3" x14ac:dyDescent="0.35">
      <c r="A47" s="5">
        <v>121003</v>
      </c>
      <c r="B47" s="7">
        <v>314401</v>
      </c>
      <c r="C47" s="7" t="s">
        <v>201</v>
      </c>
    </row>
    <row r="48" spans="1:3" x14ac:dyDescent="0.35">
      <c r="A48" s="5">
        <v>121003</v>
      </c>
      <c r="B48" s="7">
        <v>321001</v>
      </c>
      <c r="C48" s="7" t="s">
        <v>201</v>
      </c>
    </row>
    <row r="49" spans="1:3" x14ac:dyDescent="0.35">
      <c r="A49" s="5">
        <v>121003</v>
      </c>
      <c r="B49" s="7">
        <v>321608</v>
      </c>
      <c r="C49" s="7" t="s">
        <v>201</v>
      </c>
    </row>
    <row r="50" spans="1:3" x14ac:dyDescent="0.35">
      <c r="A50" s="5">
        <v>121003</v>
      </c>
      <c r="B50" s="7">
        <v>322201</v>
      </c>
      <c r="C50" s="7" t="s">
        <v>201</v>
      </c>
    </row>
    <row r="51" spans="1:3" x14ac:dyDescent="0.35">
      <c r="A51" s="5">
        <v>121003</v>
      </c>
      <c r="B51" s="7">
        <v>322255</v>
      </c>
      <c r="C51" s="7" t="s">
        <v>201</v>
      </c>
    </row>
    <row r="52" spans="1:3" x14ac:dyDescent="0.35">
      <c r="A52" s="5">
        <v>121003</v>
      </c>
      <c r="B52" s="7">
        <v>324001</v>
      </c>
      <c r="C52" s="7" t="s">
        <v>201</v>
      </c>
    </row>
    <row r="53" spans="1:3" x14ac:dyDescent="0.35">
      <c r="A53" s="5">
        <v>121003</v>
      </c>
      <c r="B53" s="7">
        <v>324005</v>
      </c>
      <c r="C53" s="7" t="s">
        <v>201</v>
      </c>
    </row>
    <row r="54" spans="1:3" x14ac:dyDescent="0.35">
      <c r="A54" s="5">
        <v>121003</v>
      </c>
      <c r="B54" s="7">
        <v>324008</v>
      </c>
      <c r="C54" s="7" t="s">
        <v>201</v>
      </c>
    </row>
    <row r="55" spans="1:3" x14ac:dyDescent="0.35">
      <c r="A55" s="5">
        <v>121003</v>
      </c>
      <c r="B55" s="7">
        <v>325207</v>
      </c>
      <c r="C55" s="7" t="s">
        <v>201</v>
      </c>
    </row>
    <row r="56" spans="1:3" x14ac:dyDescent="0.35">
      <c r="A56" s="5">
        <v>121003</v>
      </c>
      <c r="B56" s="7">
        <v>326502</v>
      </c>
      <c r="C56" s="7" t="s">
        <v>203</v>
      </c>
    </row>
    <row r="57" spans="1:3" x14ac:dyDescent="0.35">
      <c r="A57" s="5">
        <v>121003</v>
      </c>
      <c r="B57" s="7">
        <v>327025</v>
      </c>
      <c r="C57" s="7" t="s">
        <v>201</v>
      </c>
    </row>
    <row r="58" spans="1:3" x14ac:dyDescent="0.35">
      <c r="A58" s="5">
        <v>121003</v>
      </c>
      <c r="B58" s="7">
        <v>331022</v>
      </c>
      <c r="C58" s="7" t="s">
        <v>201</v>
      </c>
    </row>
    <row r="59" spans="1:3" x14ac:dyDescent="0.35">
      <c r="A59" s="5">
        <v>121003</v>
      </c>
      <c r="B59" s="7">
        <v>332715</v>
      </c>
      <c r="C59" s="7" t="s">
        <v>201</v>
      </c>
    </row>
    <row r="60" spans="1:3" x14ac:dyDescent="0.35">
      <c r="A60" s="5">
        <v>121003</v>
      </c>
      <c r="B60" s="7">
        <v>334001</v>
      </c>
      <c r="C60" s="7" t="s">
        <v>201</v>
      </c>
    </row>
    <row r="61" spans="1:3" x14ac:dyDescent="0.35">
      <c r="A61" s="5">
        <v>121003</v>
      </c>
      <c r="B61" s="7">
        <v>334004</v>
      </c>
      <c r="C61" s="7" t="s">
        <v>201</v>
      </c>
    </row>
    <row r="62" spans="1:3" x14ac:dyDescent="0.35">
      <c r="A62" s="5">
        <v>121003</v>
      </c>
      <c r="B62" s="7">
        <v>335001</v>
      </c>
      <c r="C62" s="7" t="s">
        <v>201</v>
      </c>
    </row>
    <row r="63" spans="1:3" x14ac:dyDescent="0.35">
      <c r="A63" s="5">
        <v>121003</v>
      </c>
      <c r="B63" s="7">
        <v>335502</v>
      </c>
      <c r="C63" s="7" t="s">
        <v>201</v>
      </c>
    </row>
    <row r="64" spans="1:3" x14ac:dyDescent="0.35">
      <c r="A64" s="5">
        <v>121003</v>
      </c>
      <c r="B64" s="7">
        <v>335512</v>
      </c>
      <c r="C64" s="7" t="s">
        <v>201</v>
      </c>
    </row>
    <row r="65" spans="1:3" x14ac:dyDescent="0.35">
      <c r="A65" s="5">
        <v>121003</v>
      </c>
      <c r="B65" s="7">
        <v>335803</v>
      </c>
      <c r="C65" s="7" t="s">
        <v>201</v>
      </c>
    </row>
    <row r="66" spans="1:3" x14ac:dyDescent="0.35">
      <c r="A66" s="5">
        <v>121003</v>
      </c>
      <c r="B66" s="7">
        <v>341001</v>
      </c>
      <c r="C66" s="7" t="s">
        <v>201</v>
      </c>
    </row>
    <row r="67" spans="1:3" x14ac:dyDescent="0.35">
      <c r="A67" s="5">
        <v>121003</v>
      </c>
      <c r="B67" s="7">
        <v>342008</v>
      </c>
      <c r="C67" s="7" t="s">
        <v>201</v>
      </c>
    </row>
    <row r="68" spans="1:3" x14ac:dyDescent="0.35">
      <c r="A68" s="5">
        <v>121003</v>
      </c>
      <c r="B68" s="7">
        <v>342012</v>
      </c>
      <c r="C68" s="7" t="s">
        <v>201</v>
      </c>
    </row>
    <row r="69" spans="1:3" x14ac:dyDescent="0.35">
      <c r="A69" s="5">
        <v>121003</v>
      </c>
      <c r="B69" s="7">
        <v>342014</v>
      </c>
      <c r="C69" s="7" t="s">
        <v>201</v>
      </c>
    </row>
    <row r="70" spans="1:3" x14ac:dyDescent="0.35">
      <c r="A70" s="5">
        <v>121003</v>
      </c>
      <c r="B70" s="7">
        <v>342301</v>
      </c>
      <c r="C70" s="7" t="s">
        <v>201</v>
      </c>
    </row>
    <row r="71" spans="1:3" x14ac:dyDescent="0.35">
      <c r="A71" s="5">
        <v>121003</v>
      </c>
      <c r="B71" s="7">
        <v>360005</v>
      </c>
      <c r="C71" s="7" t="s">
        <v>203</v>
      </c>
    </row>
    <row r="72" spans="1:3" x14ac:dyDescent="0.35">
      <c r="A72" s="5">
        <v>121003</v>
      </c>
      <c r="B72" s="7">
        <v>370201</v>
      </c>
      <c r="C72" s="7" t="s">
        <v>203</v>
      </c>
    </row>
    <row r="73" spans="1:3" x14ac:dyDescent="0.35">
      <c r="A73" s="5">
        <v>121003</v>
      </c>
      <c r="B73" s="7">
        <v>382830</v>
      </c>
      <c r="C73" s="7" t="s">
        <v>203</v>
      </c>
    </row>
    <row r="74" spans="1:3" x14ac:dyDescent="0.35">
      <c r="A74" s="5">
        <v>121003</v>
      </c>
      <c r="B74" s="7">
        <v>392150</v>
      </c>
      <c r="C74" s="7" t="s">
        <v>203</v>
      </c>
    </row>
    <row r="75" spans="1:3" x14ac:dyDescent="0.35">
      <c r="A75" s="5">
        <v>121003</v>
      </c>
      <c r="B75" s="7">
        <v>394210</v>
      </c>
      <c r="C75" s="7" t="s">
        <v>203</v>
      </c>
    </row>
    <row r="76" spans="1:3" x14ac:dyDescent="0.35">
      <c r="A76" s="5">
        <v>121003</v>
      </c>
      <c r="B76" s="7">
        <v>396001</v>
      </c>
      <c r="C76" s="7" t="s">
        <v>203</v>
      </c>
    </row>
    <row r="77" spans="1:3" x14ac:dyDescent="0.35">
      <c r="A77" s="5">
        <v>121003</v>
      </c>
      <c r="B77" s="7">
        <v>400705</v>
      </c>
      <c r="C77" s="7" t="s">
        <v>203</v>
      </c>
    </row>
    <row r="78" spans="1:3" x14ac:dyDescent="0.35">
      <c r="A78" s="5">
        <v>121003</v>
      </c>
      <c r="B78" s="7">
        <v>403401</v>
      </c>
      <c r="C78" s="7" t="s">
        <v>203</v>
      </c>
    </row>
    <row r="79" spans="1:3" x14ac:dyDescent="0.35">
      <c r="A79" s="5">
        <v>121003</v>
      </c>
      <c r="B79" s="7">
        <v>410206</v>
      </c>
      <c r="C79" s="7" t="s">
        <v>203</v>
      </c>
    </row>
    <row r="80" spans="1:3" x14ac:dyDescent="0.35">
      <c r="A80" s="5">
        <v>121003</v>
      </c>
      <c r="B80" s="7">
        <v>411014</v>
      </c>
      <c r="C80" s="7" t="s">
        <v>203</v>
      </c>
    </row>
    <row r="81" spans="1:3" x14ac:dyDescent="0.35">
      <c r="A81" s="5">
        <v>121003</v>
      </c>
      <c r="B81" s="7">
        <v>416010</v>
      </c>
      <c r="C81" s="7" t="s">
        <v>203</v>
      </c>
    </row>
    <row r="82" spans="1:3" x14ac:dyDescent="0.35">
      <c r="A82" s="5">
        <v>121003</v>
      </c>
      <c r="B82" s="7">
        <v>421204</v>
      </c>
      <c r="C82" s="7" t="s">
        <v>203</v>
      </c>
    </row>
    <row r="83" spans="1:3" x14ac:dyDescent="0.35">
      <c r="A83" s="5">
        <v>121003</v>
      </c>
      <c r="B83" s="7">
        <v>441601</v>
      </c>
      <c r="C83" s="7" t="s">
        <v>203</v>
      </c>
    </row>
    <row r="84" spans="1:3" x14ac:dyDescent="0.35">
      <c r="A84" s="5">
        <v>121003</v>
      </c>
      <c r="B84" s="7">
        <v>452001</v>
      </c>
      <c r="C84" s="7" t="s">
        <v>203</v>
      </c>
    </row>
    <row r="85" spans="1:3" x14ac:dyDescent="0.35">
      <c r="A85" s="5">
        <v>121003</v>
      </c>
      <c r="B85" s="7">
        <v>452018</v>
      </c>
      <c r="C85" s="7" t="s">
        <v>203</v>
      </c>
    </row>
    <row r="86" spans="1:3" x14ac:dyDescent="0.35">
      <c r="A86" s="5">
        <v>121003</v>
      </c>
      <c r="B86" s="7">
        <v>463106</v>
      </c>
      <c r="C86" s="7" t="s">
        <v>203</v>
      </c>
    </row>
    <row r="87" spans="1:3" x14ac:dyDescent="0.35">
      <c r="A87" s="5">
        <v>121003</v>
      </c>
      <c r="B87" s="7">
        <v>485001</v>
      </c>
      <c r="C87" s="7" t="s">
        <v>203</v>
      </c>
    </row>
    <row r="88" spans="1:3" x14ac:dyDescent="0.35">
      <c r="A88" s="5">
        <v>121003</v>
      </c>
      <c r="B88" s="7">
        <v>486661</v>
      </c>
      <c r="C88" s="7" t="s">
        <v>203</v>
      </c>
    </row>
    <row r="89" spans="1:3" x14ac:dyDescent="0.35">
      <c r="A89" s="5">
        <v>121003</v>
      </c>
      <c r="B89" s="7">
        <v>486886</v>
      </c>
      <c r="C89" s="7" t="s">
        <v>203</v>
      </c>
    </row>
    <row r="90" spans="1:3" x14ac:dyDescent="0.35">
      <c r="A90" s="5">
        <v>121003</v>
      </c>
      <c r="B90" s="7">
        <v>492001</v>
      </c>
      <c r="C90" s="7" t="s">
        <v>203</v>
      </c>
    </row>
    <row r="91" spans="1:3" x14ac:dyDescent="0.35">
      <c r="A91" s="5">
        <v>121003</v>
      </c>
      <c r="B91" s="7">
        <v>495671</v>
      </c>
      <c r="C91" s="7" t="s">
        <v>203</v>
      </c>
    </row>
    <row r="92" spans="1:3" x14ac:dyDescent="0.35">
      <c r="A92" s="5">
        <v>121003</v>
      </c>
      <c r="B92" s="7">
        <v>507101</v>
      </c>
      <c r="C92" s="7" t="s">
        <v>203</v>
      </c>
    </row>
    <row r="93" spans="1:3" x14ac:dyDescent="0.35">
      <c r="A93" s="5">
        <v>121003</v>
      </c>
      <c r="B93" s="7">
        <v>515591</v>
      </c>
      <c r="C93" s="7" t="s">
        <v>203</v>
      </c>
    </row>
    <row r="94" spans="1:3" x14ac:dyDescent="0.35">
      <c r="A94" s="5">
        <v>121003</v>
      </c>
      <c r="B94" s="7">
        <v>516503</v>
      </c>
      <c r="C94" s="7" t="s">
        <v>203</v>
      </c>
    </row>
    <row r="95" spans="1:3" x14ac:dyDescent="0.35">
      <c r="A95" s="5">
        <v>121003</v>
      </c>
      <c r="B95" s="7">
        <v>517128</v>
      </c>
      <c r="C95" s="7" t="s">
        <v>203</v>
      </c>
    </row>
    <row r="96" spans="1:3" x14ac:dyDescent="0.35">
      <c r="A96" s="5">
        <v>121003</v>
      </c>
      <c r="B96" s="7">
        <v>532484</v>
      </c>
      <c r="C96" s="7" t="s">
        <v>203</v>
      </c>
    </row>
    <row r="97" spans="1:3" x14ac:dyDescent="0.35">
      <c r="A97" s="5">
        <v>121003</v>
      </c>
      <c r="B97" s="7">
        <v>562110</v>
      </c>
      <c r="C97" s="7" t="s">
        <v>203</v>
      </c>
    </row>
    <row r="98" spans="1:3" x14ac:dyDescent="0.35">
      <c r="A98" s="5">
        <v>121003</v>
      </c>
      <c r="B98" s="7">
        <v>580007</v>
      </c>
      <c r="C98" s="7" t="s">
        <v>203</v>
      </c>
    </row>
    <row r="99" spans="1:3" x14ac:dyDescent="0.35">
      <c r="A99" s="5">
        <v>121003</v>
      </c>
      <c r="B99" s="7">
        <v>673002</v>
      </c>
      <c r="C99" s="7" t="s">
        <v>204</v>
      </c>
    </row>
    <row r="100" spans="1:3" x14ac:dyDescent="0.35">
      <c r="A100" s="5">
        <v>121003</v>
      </c>
      <c r="B100" s="7">
        <v>711106</v>
      </c>
      <c r="C100" s="7" t="s">
        <v>203</v>
      </c>
    </row>
    <row r="101" spans="1:3" x14ac:dyDescent="0.35">
      <c r="A101" s="5">
        <v>121003</v>
      </c>
      <c r="B101" s="7">
        <v>711303</v>
      </c>
      <c r="C101" s="7" t="s">
        <v>203</v>
      </c>
    </row>
    <row r="102" spans="1:3" x14ac:dyDescent="0.35">
      <c r="A102" s="5">
        <v>121003</v>
      </c>
      <c r="B102" s="7">
        <v>721636</v>
      </c>
      <c r="C102" s="7" t="s">
        <v>203</v>
      </c>
    </row>
    <row r="103" spans="1:3" x14ac:dyDescent="0.35">
      <c r="A103" s="5">
        <v>121003</v>
      </c>
      <c r="B103" s="7">
        <v>723146</v>
      </c>
      <c r="C103" s="7" t="s">
        <v>203</v>
      </c>
    </row>
    <row r="104" spans="1:3" x14ac:dyDescent="0.35">
      <c r="A104" s="5">
        <v>121003</v>
      </c>
      <c r="B104" s="7">
        <v>742103</v>
      </c>
      <c r="C104" s="7" t="s">
        <v>203</v>
      </c>
    </row>
    <row r="105" spans="1:3" x14ac:dyDescent="0.35">
      <c r="A105" s="5">
        <v>121003</v>
      </c>
      <c r="B105" s="7">
        <v>743263</v>
      </c>
      <c r="C105" s="7" t="s">
        <v>203</v>
      </c>
    </row>
    <row r="106" spans="1:3" x14ac:dyDescent="0.35">
      <c r="A106" s="5">
        <v>121003</v>
      </c>
      <c r="B106" s="7">
        <v>783301</v>
      </c>
      <c r="C106" s="7" t="s">
        <v>204</v>
      </c>
    </row>
    <row r="107" spans="1:3" x14ac:dyDescent="0.35">
      <c r="A107" s="5">
        <v>121003</v>
      </c>
      <c r="B107" s="7">
        <v>831002</v>
      </c>
      <c r="C107" s="7" t="s">
        <v>203</v>
      </c>
    </row>
    <row r="108" spans="1:3" x14ac:dyDescent="0.35">
      <c r="A108" s="5">
        <v>121003</v>
      </c>
      <c r="B108" s="7">
        <v>831006</v>
      </c>
      <c r="C108" s="7" t="s">
        <v>203</v>
      </c>
    </row>
    <row r="109" spans="1:3" x14ac:dyDescent="0.35">
      <c r="A109" s="5">
        <v>121003</v>
      </c>
      <c r="B109" s="7">
        <v>845438</v>
      </c>
      <c r="C109" s="7" t="s">
        <v>203</v>
      </c>
    </row>
    <row r="110" spans="1:3" x14ac:dyDescent="0.35">
      <c r="A110"/>
      <c r="B110"/>
      <c r="C110" s="6"/>
    </row>
    <row r="111" spans="1:3" x14ac:dyDescent="0.35">
      <c r="A111"/>
      <c r="B111"/>
      <c r="C111" s="6"/>
    </row>
    <row r="112" spans="1:3" x14ac:dyDescent="0.35">
      <c r="A112"/>
      <c r="B112"/>
      <c r="C112" s="6"/>
    </row>
    <row r="113" spans="1:3" x14ac:dyDescent="0.35">
      <c r="A113"/>
      <c r="B113"/>
      <c r="C113" s="6"/>
    </row>
    <row r="114" spans="1:3" x14ac:dyDescent="0.35">
      <c r="A114"/>
      <c r="B114"/>
      <c r="C114" s="6"/>
    </row>
    <row r="115" spans="1:3" x14ac:dyDescent="0.35">
      <c r="A115"/>
      <c r="B115"/>
      <c r="C115" s="6"/>
    </row>
    <row r="116" spans="1:3" x14ac:dyDescent="0.35">
      <c r="A116"/>
      <c r="B116"/>
      <c r="C116" s="6"/>
    </row>
    <row r="117" spans="1:3" x14ac:dyDescent="0.35">
      <c r="A117"/>
      <c r="B117"/>
      <c r="C117" s="6"/>
    </row>
    <row r="118" spans="1:3" x14ac:dyDescent="0.35">
      <c r="A118"/>
      <c r="B118"/>
      <c r="C118" s="6"/>
    </row>
    <row r="119" spans="1:3" x14ac:dyDescent="0.35">
      <c r="A119"/>
      <c r="B119"/>
      <c r="C119" s="6"/>
    </row>
    <row r="120" spans="1:3" x14ac:dyDescent="0.35">
      <c r="A120"/>
      <c r="B120"/>
      <c r="C120" s="6"/>
    </row>
    <row r="121" spans="1:3" x14ac:dyDescent="0.35">
      <c r="A121"/>
      <c r="B121"/>
      <c r="C121" s="6"/>
    </row>
    <row r="122" spans="1:3" x14ac:dyDescent="0.35">
      <c r="A122"/>
      <c r="B122"/>
      <c r="C122" s="6"/>
    </row>
    <row r="123" spans="1:3" x14ac:dyDescent="0.35">
      <c r="A123"/>
      <c r="B123"/>
      <c r="C123" s="6"/>
    </row>
    <row r="124" spans="1:3" x14ac:dyDescent="0.35">
      <c r="A124"/>
      <c r="B124"/>
      <c r="C124" s="6"/>
    </row>
    <row r="125" spans="1:3" x14ac:dyDescent="0.35">
      <c r="A125"/>
      <c r="B125"/>
      <c r="C125" s="6"/>
    </row>
  </sheetData>
  <conditionalFormatting sqref="B1:B109 B126:B1048576">
    <cfRule type="duplicateValues" dxfId="5" priority="3"/>
  </conditionalFormatting>
  <conditionalFormatting sqref="B1:B1048576">
    <cfRule type="duplicateValues" dxfId="4" priority="2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96DC-0E09-49E5-89E6-A8FB3E294E0B}">
  <dimension ref="A1:B66"/>
  <sheetViews>
    <sheetView workbookViewId="0">
      <selection activeCell="B16" sqref="B16"/>
    </sheetView>
  </sheetViews>
  <sheetFormatPr defaultRowHeight="14.5" x14ac:dyDescent="0.35"/>
  <cols>
    <col min="1" max="1" width="14.08984375" style="3" bestFit="1" customWidth="1"/>
    <col min="2" max="2" width="11.453125" style="2" customWidth="1"/>
  </cols>
  <sheetData>
    <row r="1" spans="1:2" x14ac:dyDescent="0.35">
      <c r="A1" s="3" t="s">
        <v>0</v>
      </c>
      <c r="B1" s="2" t="s">
        <v>14</v>
      </c>
    </row>
    <row r="2" spans="1:2" x14ac:dyDescent="0.35">
      <c r="A2" s="3">
        <v>8904223815682</v>
      </c>
      <c r="B2" s="2">
        <v>210</v>
      </c>
    </row>
    <row r="3" spans="1:2" x14ac:dyDescent="0.35">
      <c r="A3" s="3">
        <v>8904223815859</v>
      </c>
      <c r="B3" s="2">
        <v>165</v>
      </c>
    </row>
    <row r="4" spans="1:2" x14ac:dyDescent="0.35">
      <c r="A4" s="3">
        <v>8904223815866</v>
      </c>
      <c r="B4" s="2">
        <v>113</v>
      </c>
    </row>
    <row r="5" spans="1:2" x14ac:dyDescent="0.35">
      <c r="A5" s="3">
        <v>8904223815873</v>
      </c>
      <c r="B5" s="2">
        <v>65</v>
      </c>
    </row>
    <row r="6" spans="1:2" x14ac:dyDescent="0.35">
      <c r="A6" s="3">
        <v>8904223816214</v>
      </c>
      <c r="B6" s="2">
        <v>120</v>
      </c>
    </row>
    <row r="7" spans="1:2" x14ac:dyDescent="0.35">
      <c r="A7" s="3">
        <v>8904223816665</v>
      </c>
      <c r="B7" s="2">
        <v>102</v>
      </c>
    </row>
    <row r="8" spans="1:2" x14ac:dyDescent="0.35">
      <c r="A8" s="3">
        <v>8904223817273</v>
      </c>
      <c r="B8" s="2">
        <v>65</v>
      </c>
    </row>
    <row r="9" spans="1:2" x14ac:dyDescent="0.35">
      <c r="A9" s="3">
        <v>8904223817334</v>
      </c>
      <c r="B9" s="2">
        <v>170</v>
      </c>
    </row>
    <row r="10" spans="1:2" x14ac:dyDescent="0.35">
      <c r="A10" s="3">
        <v>8904223817501</v>
      </c>
      <c r="B10" s="2">
        <v>350</v>
      </c>
    </row>
    <row r="11" spans="1:2" x14ac:dyDescent="0.35">
      <c r="A11" s="3">
        <v>8904223818430</v>
      </c>
      <c r="B11" s="2">
        <v>165</v>
      </c>
    </row>
    <row r="12" spans="1:2" x14ac:dyDescent="0.35">
      <c r="A12" s="3">
        <v>8904223818478</v>
      </c>
      <c r="B12" s="2">
        <v>350</v>
      </c>
    </row>
    <row r="13" spans="1:2" x14ac:dyDescent="0.35">
      <c r="A13" s="3">
        <v>8904223818553</v>
      </c>
      <c r="B13" s="2">
        <v>115</v>
      </c>
    </row>
    <row r="14" spans="1:2" x14ac:dyDescent="0.35">
      <c r="A14" s="3">
        <v>8904223818577</v>
      </c>
      <c r="B14" s="2">
        <v>150</v>
      </c>
    </row>
    <row r="15" spans="1:2" x14ac:dyDescent="0.35">
      <c r="A15" s="3">
        <v>8904223818591</v>
      </c>
      <c r="B15" s="2">
        <v>120</v>
      </c>
    </row>
    <row r="16" spans="1:2" x14ac:dyDescent="0.35">
      <c r="A16" s="3">
        <v>8904223818614</v>
      </c>
      <c r="B16" s="2">
        <v>65</v>
      </c>
    </row>
    <row r="17" spans="1:2" x14ac:dyDescent="0.35">
      <c r="A17" s="3">
        <v>8904223818638</v>
      </c>
      <c r="B17" s="2">
        <v>137</v>
      </c>
    </row>
    <row r="18" spans="1:2" x14ac:dyDescent="0.35">
      <c r="A18" s="3">
        <v>8904223818645</v>
      </c>
      <c r="B18" s="2">
        <v>137</v>
      </c>
    </row>
    <row r="19" spans="1:2" x14ac:dyDescent="0.35">
      <c r="A19" s="3">
        <v>8904223818669</v>
      </c>
      <c r="B19" s="2">
        <v>240</v>
      </c>
    </row>
    <row r="20" spans="1:2" x14ac:dyDescent="0.35">
      <c r="A20" s="3">
        <v>8904223818683</v>
      </c>
      <c r="B20" s="2">
        <v>121</v>
      </c>
    </row>
    <row r="21" spans="1:2" x14ac:dyDescent="0.35">
      <c r="A21" s="3">
        <v>8904223818706</v>
      </c>
      <c r="B21" s="2">
        <v>127</v>
      </c>
    </row>
    <row r="22" spans="1:2" x14ac:dyDescent="0.35">
      <c r="A22" s="3">
        <v>8904223818713</v>
      </c>
      <c r="B22" s="2">
        <v>120</v>
      </c>
    </row>
    <row r="23" spans="1:2" x14ac:dyDescent="0.35">
      <c r="A23" s="3">
        <v>8904223815804</v>
      </c>
      <c r="B23" s="2">
        <v>160</v>
      </c>
    </row>
    <row r="24" spans="1:2" x14ac:dyDescent="0.35">
      <c r="A24" s="3">
        <v>8904223818454</v>
      </c>
      <c r="B24" s="2">
        <v>232</v>
      </c>
    </row>
    <row r="25" spans="1:2" x14ac:dyDescent="0.35">
      <c r="A25" s="3">
        <v>8904223818751</v>
      </c>
      <c r="B25" s="2">
        <v>113</v>
      </c>
    </row>
    <row r="26" spans="1:2" x14ac:dyDescent="0.35">
      <c r="A26" s="3">
        <v>8904223818850</v>
      </c>
      <c r="B26" s="2">
        <v>240</v>
      </c>
    </row>
    <row r="27" spans="1:2" x14ac:dyDescent="0.35">
      <c r="A27" s="3">
        <v>8904223818935</v>
      </c>
      <c r="B27" s="2">
        <v>120</v>
      </c>
    </row>
    <row r="28" spans="1:2" x14ac:dyDescent="0.35">
      <c r="A28" s="3">
        <v>8904223818874</v>
      </c>
      <c r="B28" s="2">
        <v>100</v>
      </c>
    </row>
    <row r="29" spans="1:2" x14ac:dyDescent="0.35">
      <c r="A29" s="3">
        <v>8904223818997</v>
      </c>
      <c r="B29" s="2">
        <v>490</v>
      </c>
    </row>
    <row r="30" spans="1:2" x14ac:dyDescent="0.35">
      <c r="A30" s="3">
        <v>8904223818942</v>
      </c>
      <c r="B30" s="2">
        <v>133</v>
      </c>
    </row>
    <row r="31" spans="1:2" x14ac:dyDescent="0.35">
      <c r="A31" s="3">
        <v>8904223819024</v>
      </c>
      <c r="B31" s="2">
        <v>112</v>
      </c>
    </row>
    <row r="32" spans="1:2" x14ac:dyDescent="0.35">
      <c r="A32" s="3">
        <v>8904223819031</v>
      </c>
      <c r="B32" s="2">
        <v>112</v>
      </c>
    </row>
    <row r="33" spans="1:2" x14ac:dyDescent="0.35">
      <c r="A33" s="3">
        <v>8904223818980</v>
      </c>
      <c r="B33" s="2">
        <v>110</v>
      </c>
    </row>
    <row r="34" spans="1:2" x14ac:dyDescent="0.35">
      <c r="A34" s="3">
        <v>8904223819017</v>
      </c>
      <c r="B34" s="2">
        <v>115</v>
      </c>
    </row>
    <row r="35" spans="1:2" x14ac:dyDescent="0.35">
      <c r="A35" s="3">
        <v>8904223819093</v>
      </c>
      <c r="B35" s="2">
        <v>150</v>
      </c>
    </row>
    <row r="36" spans="1:2" x14ac:dyDescent="0.35">
      <c r="A36" s="3">
        <v>8904223819109</v>
      </c>
      <c r="B36" s="2">
        <v>100</v>
      </c>
    </row>
    <row r="37" spans="1:2" x14ac:dyDescent="0.35">
      <c r="A37" s="3">
        <v>8904223819116</v>
      </c>
      <c r="B37" s="2">
        <v>30</v>
      </c>
    </row>
    <row r="38" spans="1:2" x14ac:dyDescent="0.35">
      <c r="A38" s="3">
        <v>8904223819161</v>
      </c>
      <c r="B38" s="2">
        <v>115</v>
      </c>
    </row>
    <row r="39" spans="1:2" x14ac:dyDescent="0.35">
      <c r="A39" s="3">
        <v>8904223819147</v>
      </c>
      <c r="B39" s="2">
        <v>240</v>
      </c>
    </row>
    <row r="40" spans="1:2" x14ac:dyDescent="0.35">
      <c r="A40" s="3">
        <v>8904223819130</v>
      </c>
      <c r="B40" s="2">
        <v>350</v>
      </c>
    </row>
    <row r="41" spans="1:2" x14ac:dyDescent="0.35">
      <c r="A41" s="3">
        <v>8904223818881</v>
      </c>
      <c r="B41" s="2">
        <v>140</v>
      </c>
    </row>
    <row r="42" spans="1:2" x14ac:dyDescent="0.35">
      <c r="A42" s="3">
        <v>8904223818898</v>
      </c>
      <c r="B42" s="2">
        <v>140</v>
      </c>
    </row>
    <row r="43" spans="1:2" x14ac:dyDescent="0.35">
      <c r="A43" s="3">
        <v>8904223819277</v>
      </c>
      <c r="B43" s="2">
        <v>350</v>
      </c>
    </row>
    <row r="44" spans="1:2" x14ac:dyDescent="0.35">
      <c r="A44" s="3">
        <v>8904223819284</v>
      </c>
      <c r="B44" s="2">
        <v>350</v>
      </c>
    </row>
    <row r="45" spans="1:2" x14ac:dyDescent="0.35">
      <c r="A45" s="3">
        <v>8904223819345</v>
      </c>
      <c r="B45" s="2">
        <v>165</v>
      </c>
    </row>
    <row r="46" spans="1:2" x14ac:dyDescent="0.35">
      <c r="A46" s="3">
        <v>8904223819352</v>
      </c>
      <c r="B46" s="2">
        <v>165</v>
      </c>
    </row>
    <row r="47" spans="1:2" x14ac:dyDescent="0.35">
      <c r="A47" s="3">
        <v>8904223819239</v>
      </c>
      <c r="B47" s="2">
        <v>290</v>
      </c>
    </row>
    <row r="48" spans="1:2" x14ac:dyDescent="0.35">
      <c r="A48" s="3">
        <v>8904223819246</v>
      </c>
      <c r="B48" s="2">
        <v>290</v>
      </c>
    </row>
    <row r="49" spans="1:2" x14ac:dyDescent="0.35">
      <c r="A49" s="3">
        <v>8904223819253</v>
      </c>
      <c r="B49" s="2">
        <v>290</v>
      </c>
    </row>
    <row r="50" spans="1:2" x14ac:dyDescent="0.35">
      <c r="A50" s="3">
        <v>8904223819291</v>
      </c>
      <c r="B50" s="2">
        <v>112</v>
      </c>
    </row>
    <row r="51" spans="1:2" x14ac:dyDescent="0.35">
      <c r="A51" s="3">
        <v>8904223819437</v>
      </c>
      <c r="B51" s="2">
        <v>552</v>
      </c>
    </row>
    <row r="52" spans="1:2" x14ac:dyDescent="0.35">
      <c r="A52" s="3" t="s">
        <v>10</v>
      </c>
      <c r="B52" s="2">
        <v>500</v>
      </c>
    </row>
    <row r="53" spans="1:2" x14ac:dyDescent="0.35">
      <c r="A53" s="3" t="s">
        <v>9</v>
      </c>
      <c r="B53" s="2">
        <v>500</v>
      </c>
    </row>
    <row r="54" spans="1:2" x14ac:dyDescent="0.35">
      <c r="A54" s="3" t="s">
        <v>5</v>
      </c>
      <c r="B54" s="2">
        <v>500</v>
      </c>
    </row>
    <row r="55" spans="1:2" x14ac:dyDescent="0.35">
      <c r="A55" s="3">
        <v>8904223819369</v>
      </c>
      <c r="B55" s="2">
        <v>170</v>
      </c>
    </row>
    <row r="56" spans="1:2" x14ac:dyDescent="0.35">
      <c r="A56" s="3" t="s">
        <v>8</v>
      </c>
      <c r="B56" s="2">
        <v>500</v>
      </c>
    </row>
    <row r="57" spans="1:2" x14ac:dyDescent="0.35">
      <c r="A57" s="3">
        <v>8904223819123</v>
      </c>
      <c r="B57" s="2">
        <v>250</v>
      </c>
    </row>
    <row r="58" spans="1:2" x14ac:dyDescent="0.35">
      <c r="A58" s="3">
        <v>8904223819468</v>
      </c>
      <c r="B58" s="2">
        <v>240</v>
      </c>
    </row>
    <row r="59" spans="1:2" x14ac:dyDescent="0.35">
      <c r="A59" s="3">
        <v>8904223819260</v>
      </c>
      <c r="B59" s="2">
        <v>130</v>
      </c>
    </row>
    <row r="60" spans="1:2" x14ac:dyDescent="0.35">
      <c r="A60" s="3">
        <v>8904223819321</v>
      </c>
      <c r="B60" s="2">
        <v>600</v>
      </c>
    </row>
    <row r="61" spans="1:2" x14ac:dyDescent="0.35">
      <c r="A61" s="3">
        <v>8904223819338</v>
      </c>
      <c r="B61" s="2">
        <v>600</v>
      </c>
    </row>
    <row r="62" spans="1:2" x14ac:dyDescent="0.35">
      <c r="A62" s="3">
        <v>8904223819505</v>
      </c>
      <c r="B62" s="2">
        <v>210</v>
      </c>
    </row>
    <row r="63" spans="1:2" x14ac:dyDescent="0.35">
      <c r="A63" s="3">
        <v>8904223819499</v>
      </c>
      <c r="B63" s="2">
        <v>210</v>
      </c>
    </row>
    <row r="64" spans="1:2" x14ac:dyDescent="0.35">
      <c r="A64" s="3">
        <v>8904223819512</v>
      </c>
      <c r="B64" s="2">
        <v>210</v>
      </c>
    </row>
    <row r="65" spans="1:2" x14ac:dyDescent="0.35">
      <c r="A65" s="3">
        <v>8904223819543</v>
      </c>
      <c r="B65" s="2">
        <v>300</v>
      </c>
    </row>
    <row r="66" spans="1:2" x14ac:dyDescent="0.35">
      <c r="A66" s="3" t="s">
        <v>6</v>
      </c>
      <c r="B66" s="2">
        <v>10</v>
      </c>
    </row>
  </sheetData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20AD-94E1-4E02-90A2-BDA9D4179E26}">
  <dimension ref="A1:H125"/>
  <sheetViews>
    <sheetView workbookViewId="0">
      <selection activeCell="C62" sqref="C62"/>
    </sheetView>
  </sheetViews>
  <sheetFormatPr defaultRowHeight="14.5" x14ac:dyDescent="0.35"/>
  <cols>
    <col min="1" max="1" width="13.90625" style="1" bestFit="1" customWidth="1"/>
    <col min="2" max="2" width="10.81640625" style="1" bestFit="1" customWidth="1"/>
    <col min="3" max="3" width="16.1796875" style="4" customWidth="1"/>
    <col min="4" max="5" width="19.54296875" style="5" customWidth="1"/>
    <col min="6" max="6" width="7" style="1" customWidth="1"/>
    <col min="7" max="7" width="22.453125" style="1" bestFit="1" customWidth="1"/>
    <col min="8" max="8" width="19.1796875" style="1" customWidth="1"/>
    <col min="9" max="16384" width="8.7265625" style="1"/>
  </cols>
  <sheetData>
    <row r="1" spans="1:8" x14ac:dyDescent="0.35">
      <c r="A1" s="1" t="s">
        <v>15</v>
      </c>
      <c r="B1" s="1" t="s">
        <v>16</v>
      </c>
      <c r="C1" s="4" t="s">
        <v>17</v>
      </c>
      <c r="D1" s="5" t="s">
        <v>11</v>
      </c>
      <c r="E1" s="5" t="s">
        <v>12</v>
      </c>
      <c r="F1" s="1" t="s">
        <v>13</v>
      </c>
      <c r="G1" s="1" t="s">
        <v>18</v>
      </c>
      <c r="H1" s="1" t="s">
        <v>19</v>
      </c>
    </row>
    <row r="2" spans="1:8" x14ac:dyDescent="0.35">
      <c r="A2" s="1" t="s">
        <v>20</v>
      </c>
      <c r="B2" s="1">
        <v>2001806232</v>
      </c>
      <c r="C2" s="4">
        <v>1.3</v>
      </c>
      <c r="D2" s="5">
        <v>121003</v>
      </c>
      <c r="E2" s="5">
        <v>507101</v>
      </c>
      <c r="F2" s="1" t="s">
        <v>203</v>
      </c>
      <c r="G2" s="1" t="s">
        <v>22</v>
      </c>
      <c r="H2" s="1">
        <v>140</v>
      </c>
    </row>
    <row r="3" spans="1:8" x14ac:dyDescent="0.35">
      <c r="A3" s="1" t="s">
        <v>23</v>
      </c>
      <c r="B3" s="1">
        <v>2001806273</v>
      </c>
      <c r="C3" s="4">
        <v>1</v>
      </c>
      <c r="D3" s="5">
        <v>121003</v>
      </c>
      <c r="E3" s="5">
        <v>486886</v>
      </c>
      <c r="F3" s="1" t="s">
        <v>203</v>
      </c>
      <c r="G3" s="1" t="s">
        <v>22</v>
      </c>
      <c r="H3" s="1">
        <v>101.2</v>
      </c>
    </row>
    <row r="4" spans="1:8" x14ac:dyDescent="0.35">
      <c r="A4" s="1" t="s">
        <v>24</v>
      </c>
      <c r="B4" s="1">
        <v>2001806408</v>
      </c>
      <c r="C4" s="4">
        <v>2.5</v>
      </c>
      <c r="D4" s="5">
        <v>121003</v>
      </c>
      <c r="E4" s="5">
        <v>532484</v>
      </c>
      <c r="F4" s="1" t="s">
        <v>203</v>
      </c>
      <c r="G4" s="1" t="s">
        <v>22</v>
      </c>
      <c r="H4" s="1">
        <v>224.6</v>
      </c>
    </row>
    <row r="5" spans="1:8" x14ac:dyDescent="0.35">
      <c r="A5" s="1" t="s">
        <v>25</v>
      </c>
      <c r="B5" s="1">
        <v>2001806458</v>
      </c>
      <c r="C5" s="4">
        <v>1</v>
      </c>
      <c r="D5" s="5">
        <v>121003</v>
      </c>
      <c r="E5" s="5">
        <v>143001</v>
      </c>
      <c r="F5" s="1" t="s">
        <v>201</v>
      </c>
      <c r="G5" s="1" t="s">
        <v>22</v>
      </c>
      <c r="H5" s="1">
        <v>61.3</v>
      </c>
    </row>
    <row r="6" spans="1:8" x14ac:dyDescent="0.35">
      <c r="A6" s="1" t="s">
        <v>26</v>
      </c>
      <c r="B6" s="1">
        <v>2001807012</v>
      </c>
      <c r="C6" s="4" t="s">
        <v>27</v>
      </c>
      <c r="D6" s="5">
        <v>121003</v>
      </c>
      <c r="E6" s="5">
        <v>515591</v>
      </c>
      <c r="F6" s="1" t="s">
        <v>203</v>
      </c>
      <c r="G6" s="1" t="s">
        <v>22</v>
      </c>
      <c r="H6" s="1">
        <v>45.4</v>
      </c>
    </row>
    <row r="7" spans="1:8" x14ac:dyDescent="0.35">
      <c r="A7" s="1" t="s">
        <v>28</v>
      </c>
      <c r="B7" s="1">
        <v>2001806686</v>
      </c>
      <c r="C7" s="4" t="s">
        <v>27</v>
      </c>
      <c r="D7" s="5">
        <v>121003</v>
      </c>
      <c r="E7" s="5">
        <v>326502</v>
      </c>
      <c r="F7" s="1" t="s">
        <v>203</v>
      </c>
      <c r="G7" s="1" t="s">
        <v>22</v>
      </c>
      <c r="H7" s="1">
        <v>45.4</v>
      </c>
    </row>
    <row r="8" spans="1:8" x14ac:dyDescent="0.35">
      <c r="A8" s="1" t="s">
        <v>29</v>
      </c>
      <c r="B8" s="1">
        <v>2001806885</v>
      </c>
      <c r="C8" s="4">
        <v>1</v>
      </c>
      <c r="D8" s="5">
        <v>121003</v>
      </c>
      <c r="E8" s="5">
        <v>208019</v>
      </c>
      <c r="F8" s="1" t="s">
        <v>201</v>
      </c>
      <c r="G8" s="1" t="s">
        <v>22</v>
      </c>
      <c r="H8" s="1">
        <v>61.3</v>
      </c>
    </row>
    <row r="9" spans="1:8" x14ac:dyDescent="0.35">
      <c r="A9" s="1" t="s">
        <v>30</v>
      </c>
      <c r="B9" s="1">
        <v>2001807058</v>
      </c>
      <c r="C9" s="4" t="s">
        <v>31</v>
      </c>
      <c r="D9" s="5">
        <v>121003</v>
      </c>
      <c r="E9" s="5">
        <v>140301</v>
      </c>
      <c r="F9" s="1" t="s">
        <v>201</v>
      </c>
      <c r="G9" s="1" t="s">
        <v>22</v>
      </c>
      <c r="H9" s="1">
        <v>89.6</v>
      </c>
    </row>
    <row r="10" spans="1:8" x14ac:dyDescent="0.35">
      <c r="A10" s="1" t="s">
        <v>32</v>
      </c>
      <c r="B10" s="1">
        <v>2001807186</v>
      </c>
      <c r="C10" s="4" t="s">
        <v>33</v>
      </c>
      <c r="D10" s="5">
        <v>121003</v>
      </c>
      <c r="E10" s="5">
        <v>396001</v>
      </c>
      <c r="F10" s="1" t="s">
        <v>203</v>
      </c>
      <c r="G10" s="1" t="s">
        <v>22</v>
      </c>
      <c r="H10" s="1">
        <v>45.4</v>
      </c>
    </row>
    <row r="11" spans="1:8" x14ac:dyDescent="0.35">
      <c r="A11" s="1" t="s">
        <v>34</v>
      </c>
      <c r="B11" s="1">
        <v>2001807290</v>
      </c>
      <c r="C11" s="4" t="s">
        <v>33</v>
      </c>
      <c r="D11" s="5">
        <v>121003</v>
      </c>
      <c r="E11" s="5">
        <v>711106</v>
      </c>
      <c r="F11" s="1" t="s">
        <v>203</v>
      </c>
      <c r="G11" s="1" t="s">
        <v>22</v>
      </c>
      <c r="H11" s="1">
        <v>45.4</v>
      </c>
    </row>
    <row r="12" spans="1:8" x14ac:dyDescent="0.35">
      <c r="A12" s="1" t="s">
        <v>35</v>
      </c>
      <c r="B12" s="1">
        <v>2001807814</v>
      </c>
      <c r="C12" s="4" t="s">
        <v>36</v>
      </c>
      <c r="D12" s="5">
        <v>121003</v>
      </c>
      <c r="E12" s="5">
        <v>284001</v>
      </c>
      <c r="F12" s="1" t="s">
        <v>201</v>
      </c>
      <c r="G12" s="1" t="s">
        <v>22</v>
      </c>
      <c r="H12" s="1">
        <v>61.3</v>
      </c>
    </row>
    <row r="13" spans="1:8" x14ac:dyDescent="0.35">
      <c r="A13" s="1" t="s">
        <v>37</v>
      </c>
      <c r="B13" s="1">
        <v>2001807931</v>
      </c>
      <c r="C13" s="4" t="s">
        <v>38</v>
      </c>
      <c r="D13" s="5">
        <v>121003</v>
      </c>
      <c r="E13" s="5">
        <v>441601</v>
      </c>
      <c r="F13" s="1" t="s">
        <v>203</v>
      </c>
      <c r="G13" s="1" t="s">
        <v>22</v>
      </c>
      <c r="H13" s="1">
        <v>97.2</v>
      </c>
    </row>
    <row r="14" spans="1:8" x14ac:dyDescent="0.35">
      <c r="A14" s="1" t="s">
        <v>39</v>
      </c>
      <c r="B14" s="1">
        <v>2001807956</v>
      </c>
      <c r="C14" s="4" t="s">
        <v>40</v>
      </c>
      <c r="D14" s="5">
        <v>121003</v>
      </c>
      <c r="E14" s="5">
        <v>248006</v>
      </c>
      <c r="F14" s="1" t="s">
        <v>201</v>
      </c>
      <c r="G14" s="1" t="s">
        <v>22</v>
      </c>
      <c r="H14" s="1">
        <v>89.6</v>
      </c>
    </row>
    <row r="15" spans="1:8" x14ac:dyDescent="0.35">
      <c r="A15" s="1" t="s">
        <v>41</v>
      </c>
      <c r="B15" s="1">
        <v>2001807960</v>
      </c>
      <c r="C15" s="4">
        <v>1</v>
      </c>
      <c r="D15" s="5">
        <v>121003</v>
      </c>
      <c r="E15" s="5">
        <v>485001</v>
      </c>
      <c r="F15" s="1" t="s">
        <v>203</v>
      </c>
      <c r="G15" s="1" t="s">
        <v>22</v>
      </c>
      <c r="H15" s="1">
        <v>90.2</v>
      </c>
    </row>
    <row r="16" spans="1:8" x14ac:dyDescent="0.35">
      <c r="A16" s="1" t="s">
        <v>42</v>
      </c>
      <c r="B16" s="1">
        <v>2001807930</v>
      </c>
      <c r="C16" s="4" t="s">
        <v>27</v>
      </c>
      <c r="D16" s="5">
        <v>121003</v>
      </c>
      <c r="E16" s="5">
        <v>845438</v>
      </c>
      <c r="F16" s="1" t="s">
        <v>203</v>
      </c>
      <c r="G16" s="1" t="s">
        <v>22</v>
      </c>
      <c r="H16" s="1">
        <v>45.4</v>
      </c>
    </row>
    <row r="17" spans="1:8" x14ac:dyDescent="0.35">
      <c r="A17" s="1" t="s">
        <v>43</v>
      </c>
      <c r="B17" s="1">
        <v>2001808102</v>
      </c>
      <c r="C17" s="4" t="s">
        <v>44</v>
      </c>
      <c r="D17" s="5">
        <v>121003</v>
      </c>
      <c r="E17" s="5">
        <v>463106</v>
      </c>
      <c r="F17" s="1" t="s">
        <v>203</v>
      </c>
      <c r="G17" s="1" t="s">
        <v>22</v>
      </c>
      <c r="H17" s="1">
        <v>135</v>
      </c>
    </row>
    <row r="18" spans="1:8" x14ac:dyDescent="0.35">
      <c r="A18" s="1" t="s">
        <v>45</v>
      </c>
      <c r="B18" s="1">
        <v>2001808118</v>
      </c>
      <c r="C18" s="4" t="s">
        <v>33</v>
      </c>
      <c r="D18" s="5">
        <v>121003</v>
      </c>
      <c r="E18" s="5">
        <v>140301</v>
      </c>
      <c r="F18" s="1" t="s">
        <v>201</v>
      </c>
      <c r="G18" s="1" t="s">
        <v>22</v>
      </c>
      <c r="H18" s="1">
        <v>33</v>
      </c>
    </row>
    <row r="19" spans="1:8" x14ac:dyDescent="0.35">
      <c r="A19" s="1" t="s">
        <v>46</v>
      </c>
      <c r="B19" s="1">
        <v>2001808207</v>
      </c>
      <c r="C19" s="4" t="s">
        <v>36</v>
      </c>
      <c r="D19" s="5">
        <v>121003</v>
      </c>
      <c r="E19" s="5">
        <v>495671</v>
      </c>
      <c r="F19" s="1" t="s">
        <v>203</v>
      </c>
      <c r="G19" s="1" t="s">
        <v>22</v>
      </c>
      <c r="H19" s="1">
        <v>90.2</v>
      </c>
    </row>
    <row r="20" spans="1:8" x14ac:dyDescent="0.35">
      <c r="A20" s="1" t="s">
        <v>47</v>
      </c>
      <c r="B20" s="1">
        <v>2001808295</v>
      </c>
      <c r="C20" s="4" t="s">
        <v>48</v>
      </c>
      <c r="D20" s="5">
        <v>121003</v>
      </c>
      <c r="E20" s="5">
        <v>673002</v>
      </c>
      <c r="F20" s="1" t="s">
        <v>204</v>
      </c>
      <c r="G20" s="1" t="s">
        <v>49</v>
      </c>
      <c r="H20" s="1">
        <v>127.3</v>
      </c>
    </row>
    <row r="21" spans="1:8" x14ac:dyDescent="0.35">
      <c r="A21" s="1" t="s">
        <v>50</v>
      </c>
      <c r="B21" s="1">
        <v>2001808507</v>
      </c>
      <c r="C21" s="4" t="s">
        <v>36</v>
      </c>
      <c r="D21" s="5">
        <v>121003</v>
      </c>
      <c r="E21" s="5">
        <v>208002</v>
      </c>
      <c r="F21" s="1" t="s">
        <v>201</v>
      </c>
      <c r="G21" s="1" t="s">
        <v>22</v>
      </c>
      <c r="H21" s="1">
        <v>61.3</v>
      </c>
    </row>
    <row r="22" spans="1:8" x14ac:dyDescent="0.35">
      <c r="A22" s="1" t="s">
        <v>51</v>
      </c>
      <c r="B22" s="1">
        <v>2001808542</v>
      </c>
      <c r="C22" s="4" t="s">
        <v>52</v>
      </c>
      <c r="D22" s="5">
        <v>121003</v>
      </c>
      <c r="E22" s="5">
        <v>416010</v>
      </c>
      <c r="F22" s="1" t="s">
        <v>203</v>
      </c>
      <c r="G22" s="1" t="s">
        <v>22</v>
      </c>
      <c r="H22" s="1">
        <v>101.2</v>
      </c>
    </row>
    <row r="23" spans="1:8" x14ac:dyDescent="0.35">
      <c r="A23" s="1" t="s">
        <v>53</v>
      </c>
      <c r="B23" s="1">
        <v>2001808675</v>
      </c>
      <c r="C23" s="4" t="s">
        <v>54</v>
      </c>
      <c r="D23" s="5">
        <v>121003</v>
      </c>
      <c r="E23" s="5">
        <v>226010</v>
      </c>
      <c r="F23" s="1" t="s">
        <v>201</v>
      </c>
      <c r="G23" s="1" t="s">
        <v>22</v>
      </c>
      <c r="H23" s="1">
        <v>89.6</v>
      </c>
    </row>
    <row r="24" spans="1:8" x14ac:dyDescent="0.35">
      <c r="A24" s="1" t="s">
        <v>55</v>
      </c>
      <c r="B24" s="1">
        <v>2001807976</v>
      </c>
      <c r="C24" s="4" t="s">
        <v>56</v>
      </c>
      <c r="D24" s="5">
        <v>121003</v>
      </c>
      <c r="E24" s="5">
        <v>400705</v>
      </c>
      <c r="F24" s="1" t="s">
        <v>203</v>
      </c>
      <c r="G24" s="1" t="s">
        <v>49</v>
      </c>
      <c r="H24" s="1">
        <v>172.8</v>
      </c>
    </row>
    <row r="25" spans="1:8" x14ac:dyDescent="0.35">
      <c r="A25" s="1" t="s">
        <v>57</v>
      </c>
      <c r="B25" s="1">
        <v>2001812838</v>
      </c>
      <c r="C25" s="4" t="s">
        <v>58</v>
      </c>
      <c r="D25" s="5">
        <v>121003</v>
      </c>
      <c r="E25" s="5">
        <v>262405</v>
      </c>
      <c r="F25" s="1" t="s">
        <v>201</v>
      </c>
      <c r="G25" s="1" t="s">
        <v>49</v>
      </c>
      <c r="H25" s="1">
        <v>108.3</v>
      </c>
    </row>
    <row r="26" spans="1:8" x14ac:dyDescent="0.35">
      <c r="A26" s="1" t="s">
        <v>59</v>
      </c>
      <c r="B26" s="1">
        <v>2001816684</v>
      </c>
      <c r="C26" s="4" t="s">
        <v>60</v>
      </c>
      <c r="D26" s="5">
        <v>121003</v>
      </c>
      <c r="E26" s="5">
        <v>394210</v>
      </c>
      <c r="F26" s="1" t="s">
        <v>203</v>
      </c>
      <c r="G26" s="1" t="s">
        <v>49</v>
      </c>
      <c r="H26" s="1">
        <v>172.8</v>
      </c>
    </row>
    <row r="27" spans="1:8" x14ac:dyDescent="0.35">
      <c r="A27" s="1" t="s">
        <v>61</v>
      </c>
      <c r="B27" s="1">
        <v>2001817160</v>
      </c>
      <c r="C27" s="4" t="s">
        <v>56</v>
      </c>
      <c r="D27" s="5">
        <v>121003</v>
      </c>
      <c r="E27" s="5">
        <v>411014</v>
      </c>
      <c r="F27" s="1" t="s">
        <v>203</v>
      </c>
      <c r="G27" s="1" t="s">
        <v>49</v>
      </c>
      <c r="H27" s="1">
        <v>181.8</v>
      </c>
    </row>
    <row r="28" spans="1:8" x14ac:dyDescent="0.35">
      <c r="A28" s="1" t="s">
        <v>62</v>
      </c>
      <c r="B28" s="1">
        <v>2001818390</v>
      </c>
      <c r="C28" s="4" t="s">
        <v>63</v>
      </c>
      <c r="D28" s="5">
        <v>121003</v>
      </c>
      <c r="E28" s="5">
        <v>783301</v>
      </c>
      <c r="F28" s="1" t="s">
        <v>204</v>
      </c>
      <c r="G28" s="1" t="s">
        <v>49</v>
      </c>
      <c r="H28" s="1">
        <v>213.5</v>
      </c>
    </row>
    <row r="29" spans="1:8" x14ac:dyDescent="0.35">
      <c r="A29" s="1" t="s">
        <v>64</v>
      </c>
      <c r="B29" s="1">
        <v>2001821190</v>
      </c>
      <c r="C29" s="4" t="s">
        <v>54</v>
      </c>
      <c r="D29" s="5">
        <v>121003</v>
      </c>
      <c r="E29" s="5">
        <v>486661</v>
      </c>
      <c r="F29" s="1" t="s">
        <v>203</v>
      </c>
      <c r="G29" s="1" t="s">
        <v>49</v>
      </c>
      <c r="H29" s="1">
        <v>275.89999999999998</v>
      </c>
    </row>
    <row r="30" spans="1:8" x14ac:dyDescent="0.35">
      <c r="A30" s="1" t="s">
        <v>65</v>
      </c>
      <c r="B30" s="1">
        <v>2001817093</v>
      </c>
      <c r="C30" s="4" t="s">
        <v>21</v>
      </c>
      <c r="D30" s="5">
        <v>121003</v>
      </c>
      <c r="E30" s="5">
        <v>244001</v>
      </c>
      <c r="F30" s="1" t="s">
        <v>201</v>
      </c>
      <c r="G30" s="1" t="s">
        <v>49</v>
      </c>
      <c r="H30" s="1">
        <v>166.1</v>
      </c>
    </row>
    <row r="31" spans="1:8" x14ac:dyDescent="0.35">
      <c r="A31" s="1" t="s">
        <v>66</v>
      </c>
      <c r="B31" s="1">
        <v>2001823564</v>
      </c>
      <c r="C31" s="4" t="s">
        <v>56</v>
      </c>
      <c r="D31" s="5">
        <v>121003</v>
      </c>
      <c r="E31" s="5">
        <v>492001</v>
      </c>
      <c r="F31" s="1" t="s">
        <v>203</v>
      </c>
      <c r="G31" s="1" t="s">
        <v>49</v>
      </c>
      <c r="H31" s="1">
        <v>172.8</v>
      </c>
    </row>
    <row r="32" spans="1:8" x14ac:dyDescent="0.35">
      <c r="A32" s="1" t="s">
        <v>67</v>
      </c>
      <c r="B32" s="1">
        <v>2001825261</v>
      </c>
      <c r="C32" s="4" t="s">
        <v>68</v>
      </c>
      <c r="D32" s="5">
        <v>121003</v>
      </c>
      <c r="E32" s="5">
        <v>517128</v>
      </c>
      <c r="F32" s="1" t="s">
        <v>203</v>
      </c>
      <c r="G32" s="1" t="s">
        <v>49</v>
      </c>
      <c r="H32" s="1">
        <v>345</v>
      </c>
    </row>
    <row r="33" spans="1:8" x14ac:dyDescent="0.35">
      <c r="A33" s="1" t="s">
        <v>69</v>
      </c>
      <c r="B33" s="1">
        <v>2001811192</v>
      </c>
      <c r="C33" s="4" t="s">
        <v>70</v>
      </c>
      <c r="D33" s="5">
        <v>121003</v>
      </c>
      <c r="E33" s="5">
        <v>562110</v>
      </c>
      <c r="F33" s="1" t="s">
        <v>203</v>
      </c>
      <c r="G33" s="1" t="s">
        <v>49</v>
      </c>
      <c r="H33" s="1">
        <v>258.89999999999998</v>
      </c>
    </row>
    <row r="34" spans="1:8" x14ac:dyDescent="0.35">
      <c r="A34" s="1" t="s">
        <v>71</v>
      </c>
      <c r="B34" s="1">
        <v>2001809917</v>
      </c>
      <c r="C34" s="4" t="s">
        <v>58</v>
      </c>
      <c r="D34" s="5">
        <v>121003</v>
      </c>
      <c r="E34" s="5">
        <v>831006</v>
      </c>
      <c r="F34" s="1" t="s">
        <v>203</v>
      </c>
      <c r="G34" s="1" t="s">
        <v>49</v>
      </c>
      <c r="H34" s="1">
        <v>179.8</v>
      </c>
    </row>
    <row r="35" spans="1:8" x14ac:dyDescent="0.35">
      <c r="A35" s="1" t="s">
        <v>72</v>
      </c>
      <c r="B35" s="1">
        <v>2001806210</v>
      </c>
      <c r="C35" s="4" t="s">
        <v>73</v>
      </c>
      <c r="D35" s="5">
        <v>121003</v>
      </c>
      <c r="E35" s="5">
        <v>140604</v>
      </c>
      <c r="F35" s="1" t="s">
        <v>201</v>
      </c>
      <c r="G35" s="1" t="s">
        <v>22</v>
      </c>
      <c r="H35" s="1">
        <v>174.5</v>
      </c>
    </row>
    <row r="36" spans="1:8" x14ac:dyDescent="0.35">
      <c r="A36" s="1" t="s">
        <v>74</v>
      </c>
      <c r="B36" s="1">
        <v>2001806226</v>
      </c>
      <c r="C36" s="4" t="s">
        <v>75</v>
      </c>
      <c r="D36" s="5">
        <v>121003</v>
      </c>
      <c r="E36" s="5">
        <v>723146</v>
      </c>
      <c r="F36" s="1" t="s">
        <v>203</v>
      </c>
      <c r="G36" s="1" t="s">
        <v>22</v>
      </c>
      <c r="H36" s="1">
        <v>90.2</v>
      </c>
    </row>
    <row r="37" spans="1:8" x14ac:dyDescent="0.35">
      <c r="A37" s="1" t="s">
        <v>76</v>
      </c>
      <c r="B37" s="1">
        <v>2001806229</v>
      </c>
      <c r="C37" s="4" t="s">
        <v>77</v>
      </c>
      <c r="D37" s="5">
        <v>121003</v>
      </c>
      <c r="E37" s="5">
        <v>421204</v>
      </c>
      <c r="F37" s="1" t="s">
        <v>203</v>
      </c>
      <c r="G37" s="1" t="s">
        <v>22</v>
      </c>
      <c r="H37" s="1">
        <v>90.2</v>
      </c>
    </row>
    <row r="38" spans="1:8" x14ac:dyDescent="0.35">
      <c r="A38" s="1" t="s">
        <v>78</v>
      </c>
      <c r="B38" s="1">
        <v>2001806233</v>
      </c>
      <c r="C38" s="4" t="s">
        <v>79</v>
      </c>
      <c r="D38" s="5">
        <v>121003</v>
      </c>
      <c r="E38" s="5">
        <v>263139</v>
      </c>
      <c r="F38" s="1" t="s">
        <v>201</v>
      </c>
      <c r="G38" s="1" t="s">
        <v>22</v>
      </c>
      <c r="H38" s="1">
        <v>61.3</v>
      </c>
    </row>
    <row r="39" spans="1:8" x14ac:dyDescent="0.35">
      <c r="A39" s="1" t="s">
        <v>80</v>
      </c>
      <c r="B39" s="1">
        <v>2001806251</v>
      </c>
      <c r="C39" s="4" t="s">
        <v>81</v>
      </c>
      <c r="D39" s="5">
        <v>121003</v>
      </c>
      <c r="E39" s="5">
        <v>743263</v>
      </c>
      <c r="F39" s="1" t="s">
        <v>203</v>
      </c>
      <c r="G39" s="1" t="s">
        <v>22</v>
      </c>
      <c r="H39" s="1">
        <v>135</v>
      </c>
    </row>
    <row r="40" spans="1:8" x14ac:dyDescent="0.35">
      <c r="A40" s="1" t="s">
        <v>82</v>
      </c>
      <c r="B40" s="1">
        <v>2001806338</v>
      </c>
      <c r="C40" s="4" t="s">
        <v>56</v>
      </c>
      <c r="D40" s="5">
        <v>121003</v>
      </c>
      <c r="E40" s="5">
        <v>392150</v>
      </c>
      <c r="F40" s="1" t="s">
        <v>203</v>
      </c>
      <c r="G40" s="1" t="s">
        <v>22</v>
      </c>
      <c r="H40" s="1">
        <v>90.2</v>
      </c>
    </row>
    <row r="41" spans="1:8" x14ac:dyDescent="0.35">
      <c r="A41" s="1" t="s">
        <v>83</v>
      </c>
      <c r="B41" s="1">
        <v>2001806446</v>
      </c>
      <c r="C41" s="4" t="s">
        <v>84</v>
      </c>
      <c r="D41" s="5">
        <v>121003</v>
      </c>
      <c r="E41" s="5">
        <v>382830</v>
      </c>
      <c r="F41" s="1" t="s">
        <v>203</v>
      </c>
      <c r="G41" s="1" t="s">
        <v>22</v>
      </c>
      <c r="H41" s="1">
        <v>90.2</v>
      </c>
    </row>
    <row r="42" spans="1:8" x14ac:dyDescent="0.35">
      <c r="A42" s="1" t="s">
        <v>85</v>
      </c>
      <c r="B42" s="1">
        <v>2001806533</v>
      </c>
      <c r="C42" s="4" t="s">
        <v>75</v>
      </c>
      <c r="D42" s="5">
        <v>121003</v>
      </c>
      <c r="E42" s="5">
        <v>711303</v>
      </c>
      <c r="F42" s="1" t="s">
        <v>203</v>
      </c>
      <c r="G42" s="1" t="s">
        <v>22</v>
      </c>
      <c r="H42" s="1">
        <v>90.2</v>
      </c>
    </row>
    <row r="43" spans="1:8" x14ac:dyDescent="0.35">
      <c r="A43" s="1" t="s">
        <v>86</v>
      </c>
      <c r="B43" s="1">
        <v>2001806547</v>
      </c>
      <c r="C43" s="4">
        <v>1</v>
      </c>
      <c r="D43" s="5">
        <v>121003</v>
      </c>
      <c r="E43" s="5">
        <v>283102</v>
      </c>
      <c r="F43" s="1" t="s">
        <v>201</v>
      </c>
      <c r="G43" s="1" t="s">
        <v>22</v>
      </c>
      <c r="H43" s="1">
        <v>61.3</v>
      </c>
    </row>
    <row r="44" spans="1:8" x14ac:dyDescent="0.35">
      <c r="A44" s="1" t="s">
        <v>87</v>
      </c>
      <c r="B44" s="1">
        <v>2001806567</v>
      </c>
      <c r="C44" s="4" t="s">
        <v>88</v>
      </c>
      <c r="D44" s="5">
        <v>121003</v>
      </c>
      <c r="E44" s="5">
        <v>370201</v>
      </c>
      <c r="F44" s="1" t="s">
        <v>203</v>
      </c>
      <c r="G44" s="1" t="s">
        <v>22</v>
      </c>
      <c r="H44" s="1">
        <v>141</v>
      </c>
    </row>
    <row r="45" spans="1:8" x14ac:dyDescent="0.35">
      <c r="A45" s="1" t="s">
        <v>89</v>
      </c>
      <c r="B45" s="1">
        <v>2001806575</v>
      </c>
      <c r="C45" s="4" t="s">
        <v>75</v>
      </c>
      <c r="D45" s="5">
        <v>121003</v>
      </c>
      <c r="E45" s="5">
        <v>248001</v>
      </c>
      <c r="F45" s="1" t="s">
        <v>201</v>
      </c>
      <c r="G45" s="1" t="s">
        <v>22</v>
      </c>
      <c r="H45" s="1">
        <v>71.3</v>
      </c>
    </row>
    <row r="46" spans="1:8" x14ac:dyDescent="0.35">
      <c r="A46" s="1" t="s">
        <v>90</v>
      </c>
      <c r="B46" s="1">
        <v>2001806616</v>
      </c>
      <c r="C46" s="4" t="s">
        <v>40</v>
      </c>
      <c r="D46" s="5">
        <v>121003</v>
      </c>
      <c r="E46" s="5">
        <v>144001</v>
      </c>
      <c r="F46" s="1" t="s">
        <v>201</v>
      </c>
      <c r="G46" s="1" t="s">
        <v>22</v>
      </c>
      <c r="H46" s="1">
        <v>98.6</v>
      </c>
    </row>
    <row r="47" spans="1:8" x14ac:dyDescent="0.35">
      <c r="A47" s="1" t="s">
        <v>91</v>
      </c>
      <c r="B47" s="1">
        <v>2001806652</v>
      </c>
      <c r="C47" s="4" t="s">
        <v>84</v>
      </c>
      <c r="D47" s="5">
        <v>121003</v>
      </c>
      <c r="E47" s="5">
        <v>403401</v>
      </c>
      <c r="F47" s="1" t="s">
        <v>203</v>
      </c>
      <c r="G47" s="1" t="s">
        <v>22</v>
      </c>
      <c r="H47" s="1">
        <v>90.2</v>
      </c>
    </row>
    <row r="48" spans="1:8" x14ac:dyDescent="0.35">
      <c r="A48" s="1" t="s">
        <v>92</v>
      </c>
      <c r="B48" s="1">
        <v>2001806733</v>
      </c>
      <c r="C48" s="4" t="s">
        <v>70</v>
      </c>
      <c r="D48" s="5">
        <v>121003</v>
      </c>
      <c r="E48" s="5">
        <v>452001</v>
      </c>
      <c r="F48" s="1" t="s">
        <v>203</v>
      </c>
      <c r="G48" s="1" t="s">
        <v>22</v>
      </c>
      <c r="H48" s="1">
        <v>135</v>
      </c>
    </row>
    <row r="49" spans="1:8" x14ac:dyDescent="0.35">
      <c r="A49" s="1" t="s">
        <v>93</v>
      </c>
      <c r="B49" s="1">
        <v>2001806735</v>
      </c>
      <c r="C49" s="4" t="s">
        <v>84</v>
      </c>
      <c r="D49" s="5">
        <v>121003</v>
      </c>
      <c r="E49" s="5">
        <v>721636</v>
      </c>
      <c r="F49" s="1" t="s">
        <v>203</v>
      </c>
      <c r="G49" s="1" t="s">
        <v>22</v>
      </c>
      <c r="H49" s="1">
        <v>90.2</v>
      </c>
    </row>
    <row r="50" spans="1:8" x14ac:dyDescent="0.35">
      <c r="A50" s="1" t="s">
        <v>94</v>
      </c>
      <c r="B50" s="1">
        <v>2001806726</v>
      </c>
      <c r="C50" s="4" t="s">
        <v>75</v>
      </c>
      <c r="D50" s="5">
        <v>121003</v>
      </c>
      <c r="E50" s="5">
        <v>831002</v>
      </c>
      <c r="F50" s="1" t="s">
        <v>203</v>
      </c>
      <c r="G50" s="1" t="s">
        <v>22</v>
      </c>
      <c r="H50" s="1">
        <v>90.2</v>
      </c>
    </row>
    <row r="51" spans="1:8" x14ac:dyDescent="0.35">
      <c r="A51" s="1" t="s">
        <v>95</v>
      </c>
      <c r="B51" s="1">
        <v>2001806776</v>
      </c>
      <c r="C51" s="4" t="s">
        <v>96</v>
      </c>
      <c r="D51" s="5">
        <v>121003</v>
      </c>
      <c r="E51" s="5">
        <v>226004</v>
      </c>
      <c r="F51" s="1" t="s">
        <v>201</v>
      </c>
      <c r="G51" s="1" t="s">
        <v>22</v>
      </c>
      <c r="H51" s="1">
        <v>174.5</v>
      </c>
    </row>
    <row r="52" spans="1:8" x14ac:dyDescent="0.35">
      <c r="A52" s="1" t="s">
        <v>97</v>
      </c>
      <c r="B52" s="1">
        <v>2001806801</v>
      </c>
      <c r="C52" s="4" t="s">
        <v>98</v>
      </c>
      <c r="D52" s="5">
        <v>121003</v>
      </c>
      <c r="E52" s="5">
        <v>248001</v>
      </c>
      <c r="F52" s="1" t="s">
        <v>201</v>
      </c>
      <c r="G52" s="1" t="s">
        <v>22</v>
      </c>
      <c r="H52" s="1">
        <v>89.6</v>
      </c>
    </row>
    <row r="53" spans="1:8" x14ac:dyDescent="0.35">
      <c r="A53" s="1" t="s">
        <v>99</v>
      </c>
      <c r="B53" s="1">
        <v>2001807004</v>
      </c>
      <c r="C53" s="4" t="s">
        <v>75</v>
      </c>
      <c r="D53" s="5">
        <v>121003</v>
      </c>
      <c r="E53" s="5">
        <v>410206</v>
      </c>
      <c r="F53" s="1" t="s">
        <v>203</v>
      </c>
      <c r="G53" s="1" t="s">
        <v>22</v>
      </c>
      <c r="H53" s="1">
        <v>90.2</v>
      </c>
    </row>
    <row r="54" spans="1:8" x14ac:dyDescent="0.35">
      <c r="A54" s="1" t="s">
        <v>100</v>
      </c>
      <c r="B54" s="1">
        <v>2001807036</v>
      </c>
      <c r="C54" s="4" t="s">
        <v>101</v>
      </c>
      <c r="D54" s="5">
        <v>121003</v>
      </c>
      <c r="E54" s="5">
        <v>516503</v>
      </c>
      <c r="F54" s="1" t="s">
        <v>203</v>
      </c>
      <c r="G54" s="1" t="s">
        <v>22</v>
      </c>
      <c r="H54" s="1">
        <v>179.8</v>
      </c>
    </row>
    <row r="55" spans="1:8" x14ac:dyDescent="0.35">
      <c r="A55" s="1" t="s">
        <v>102</v>
      </c>
      <c r="B55" s="1">
        <v>2001807084</v>
      </c>
      <c r="C55" s="4" t="s">
        <v>103</v>
      </c>
      <c r="D55" s="5">
        <v>121003</v>
      </c>
      <c r="E55" s="5">
        <v>742103</v>
      </c>
      <c r="F55" s="1" t="s">
        <v>203</v>
      </c>
      <c r="G55" s="1" t="s">
        <v>22</v>
      </c>
      <c r="H55" s="1">
        <v>110.2</v>
      </c>
    </row>
    <row r="56" spans="1:8" x14ac:dyDescent="0.35">
      <c r="A56" s="1" t="s">
        <v>104</v>
      </c>
      <c r="B56" s="1">
        <v>2001807362</v>
      </c>
      <c r="C56" s="4">
        <v>2</v>
      </c>
      <c r="D56" s="5">
        <v>121003</v>
      </c>
      <c r="E56" s="5">
        <v>452018</v>
      </c>
      <c r="F56" s="1" t="s">
        <v>203</v>
      </c>
      <c r="G56" s="1" t="s">
        <v>22</v>
      </c>
      <c r="H56" s="1">
        <v>179.8</v>
      </c>
    </row>
    <row r="57" spans="1:8" x14ac:dyDescent="0.35">
      <c r="A57" s="1" t="s">
        <v>105</v>
      </c>
      <c r="B57" s="1">
        <v>2001807415</v>
      </c>
      <c r="C57" s="4">
        <v>1</v>
      </c>
      <c r="D57" s="5">
        <v>121003</v>
      </c>
      <c r="E57" s="5">
        <v>208001</v>
      </c>
      <c r="F57" s="1" t="s">
        <v>201</v>
      </c>
      <c r="G57" s="1" t="s">
        <v>22</v>
      </c>
      <c r="H57" s="1">
        <v>61.3</v>
      </c>
    </row>
    <row r="58" spans="1:8" x14ac:dyDescent="0.35">
      <c r="A58" s="1" t="s">
        <v>106</v>
      </c>
      <c r="B58" s="1">
        <v>2001809592</v>
      </c>
      <c r="C58" s="4" t="s">
        <v>107</v>
      </c>
      <c r="D58" s="5">
        <v>121003</v>
      </c>
      <c r="E58" s="5">
        <v>244713</v>
      </c>
      <c r="F58" s="1" t="s">
        <v>201</v>
      </c>
      <c r="G58" s="1" t="s">
        <v>22</v>
      </c>
      <c r="H58" s="1">
        <v>89.6</v>
      </c>
    </row>
    <row r="59" spans="1:8" x14ac:dyDescent="0.35">
      <c r="A59" s="1" t="s">
        <v>108</v>
      </c>
      <c r="B59" s="1">
        <v>2001809794</v>
      </c>
      <c r="C59" s="4" t="s">
        <v>107</v>
      </c>
      <c r="D59" s="5">
        <v>121003</v>
      </c>
      <c r="E59" s="5">
        <v>580007</v>
      </c>
      <c r="F59" s="1" t="s">
        <v>203</v>
      </c>
      <c r="G59" s="1" t="s">
        <v>22</v>
      </c>
      <c r="H59" s="1">
        <v>135</v>
      </c>
    </row>
    <row r="60" spans="1:8" x14ac:dyDescent="0.35">
      <c r="A60" s="1" t="s">
        <v>109</v>
      </c>
      <c r="B60" s="1">
        <v>2001809820</v>
      </c>
      <c r="C60" s="4">
        <v>3</v>
      </c>
      <c r="D60" s="5">
        <v>121003</v>
      </c>
      <c r="E60" s="5">
        <v>360005</v>
      </c>
      <c r="F60" s="1" t="s">
        <v>203</v>
      </c>
      <c r="G60" s="1" t="s">
        <v>22</v>
      </c>
      <c r="H60" s="1">
        <v>269.39999999999998</v>
      </c>
    </row>
    <row r="61" spans="1:8" x14ac:dyDescent="0.35">
      <c r="A61" s="1" t="s">
        <v>110</v>
      </c>
      <c r="B61" s="1">
        <v>2001806471</v>
      </c>
      <c r="C61" s="4">
        <v>1.7</v>
      </c>
      <c r="D61" s="5">
        <v>121003</v>
      </c>
      <c r="E61" s="5">
        <v>313027</v>
      </c>
      <c r="F61" s="1" t="s">
        <v>203</v>
      </c>
      <c r="G61" s="1" t="s">
        <v>22</v>
      </c>
      <c r="H61" s="1">
        <v>179.8</v>
      </c>
    </row>
    <row r="62" spans="1:8" x14ac:dyDescent="0.35">
      <c r="A62" s="1" t="s">
        <v>111</v>
      </c>
      <c r="B62" s="1">
        <v>2001807241</v>
      </c>
      <c r="C62" s="4" t="s">
        <v>36</v>
      </c>
      <c r="D62" s="5">
        <v>121003</v>
      </c>
      <c r="E62" s="5">
        <v>341001</v>
      </c>
      <c r="F62" s="1" t="s">
        <v>203</v>
      </c>
      <c r="G62" s="1" t="s">
        <v>22</v>
      </c>
      <c r="H62" s="1">
        <v>90.2</v>
      </c>
    </row>
    <row r="63" spans="1:8" x14ac:dyDescent="0.35">
      <c r="A63" s="1" t="s">
        <v>112</v>
      </c>
      <c r="B63" s="1">
        <v>2001807981</v>
      </c>
      <c r="C63" s="4">
        <v>0.5</v>
      </c>
      <c r="D63" s="5">
        <v>121003</v>
      </c>
      <c r="E63" s="5">
        <v>332715</v>
      </c>
      <c r="F63" s="1" t="s">
        <v>203</v>
      </c>
      <c r="G63" s="1" t="s">
        <v>22</v>
      </c>
      <c r="H63" s="1">
        <v>53.4</v>
      </c>
    </row>
    <row r="64" spans="1:8" x14ac:dyDescent="0.35">
      <c r="A64" s="1" t="s">
        <v>113</v>
      </c>
      <c r="B64" s="1">
        <v>2001808286</v>
      </c>
      <c r="C64" s="4" t="s">
        <v>114</v>
      </c>
      <c r="D64" s="5">
        <v>121003</v>
      </c>
      <c r="E64" s="5">
        <v>302031</v>
      </c>
      <c r="F64" s="1" t="s">
        <v>203</v>
      </c>
      <c r="G64" s="1" t="s">
        <v>22</v>
      </c>
      <c r="H64" s="1">
        <v>90.2</v>
      </c>
    </row>
    <row r="65" spans="1:8" x14ac:dyDescent="0.35">
      <c r="A65" s="1" t="s">
        <v>115</v>
      </c>
      <c r="B65" s="1">
        <v>2001808801</v>
      </c>
      <c r="C65" s="4" t="s">
        <v>63</v>
      </c>
      <c r="D65" s="5">
        <v>121003</v>
      </c>
      <c r="E65" s="5">
        <v>335001</v>
      </c>
      <c r="F65" s="1" t="s">
        <v>203</v>
      </c>
      <c r="G65" s="1" t="s">
        <v>22</v>
      </c>
      <c r="H65" s="1">
        <v>90.2</v>
      </c>
    </row>
    <row r="66" spans="1:8" x14ac:dyDescent="0.35">
      <c r="A66" s="1" t="s">
        <v>116</v>
      </c>
      <c r="B66" s="1">
        <v>2001810104</v>
      </c>
      <c r="C66" s="4" t="s">
        <v>117</v>
      </c>
      <c r="D66" s="5">
        <v>121003</v>
      </c>
      <c r="E66" s="5">
        <v>334004</v>
      </c>
      <c r="F66" s="1" t="s">
        <v>203</v>
      </c>
      <c r="G66" s="1" t="s">
        <v>22</v>
      </c>
      <c r="H66" s="1">
        <v>90.2</v>
      </c>
    </row>
    <row r="67" spans="1:8" x14ac:dyDescent="0.35">
      <c r="A67" s="1" t="s">
        <v>118</v>
      </c>
      <c r="B67" s="1">
        <v>2001811153</v>
      </c>
      <c r="C67" s="4" t="s">
        <v>117</v>
      </c>
      <c r="D67" s="5">
        <v>121003</v>
      </c>
      <c r="E67" s="5">
        <v>321001</v>
      </c>
      <c r="F67" s="1" t="s">
        <v>203</v>
      </c>
      <c r="G67" s="1" t="s">
        <v>22</v>
      </c>
      <c r="H67" s="1">
        <v>90.2</v>
      </c>
    </row>
    <row r="68" spans="1:8" x14ac:dyDescent="0.35">
      <c r="A68" s="1" t="s">
        <v>119</v>
      </c>
      <c r="B68" s="1">
        <v>2001811229</v>
      </c>
      <c r="C68" s="4" t="s">
        <v>58</v>
      </c>
      <c r="D68" s="5">
        <v>121003</v>
      </c>
      <c r="E68" s="5">
        <v>324001</v>
      </c>
      <c r="F68" s="1" t="s">
        <v>203</v>
      </c>
      <c r="G68" s="1" t="s">
        <v>22</v>
      </c>
      <c r="H68" s="1">
        <v>93.2</v>
      </c>
    </row>
    <row r="69" spans="1:8" x14ac:dyDescent="0.35">
      <c r="A69" s="1" t="s">
        <v>120</v>
      </c>
      <c r="B69" s="1">
        <v>2001811363</v>
      </c>
      <c r="C69" s="4" t="s">
        <v>121</v>
      </c>
      <c r="D69" s="5">
        <v>121003</v>
      </c>
      <c r="E69" s="5">
        <v>321608</v>
      </c>
      <c r="F69" s="1" t="s">
        <v>203</v>
      </c>
      <c r="G69" s="1" t="s">
        <v>22</v>
      </c>
      <c r="H69" s="1">
        <v>90.2</v>
      </c>
    </row>
    <row r="70" spans="1:8" x14ac:dyDescent="0.35">
      <c r="A70" s="1" t="s">
        <v>122</v>
      </c>
      <c r="B70" s="1">
        <v>2001811466</v>
      </c>
      <c r="C70" s="4" t="s">
        <v>63</v>
      </c>
      <c r="D70" s="5">
        <v>121003</v>
      </c>
      <c r="E70" s="5">
        <v>302002</v>
      </c>
      <c r="F70" s="1" t="s">
        <v>203</v>
      </c>
      <c r="G70" s="1" t="s">
        <v>22</v>
      </c>
      <c r="H70" s="1">
        <v>90.2</v>
      </c>
    </row>
    <row r="71" spans="1:8" x14ac:dyDescent="0.35">
      <c r="A71" s="1" t="s">
        <v>123</v>
      </c>
      <c r="B71" s="1">
        <v>2001811809</v>
      </c>
      <c r="C71" s="4" t="s">
        <v>33</v>
      </c>
      <c r="D71" s="5">
        <v>121003</v>
      </c>
      <c r="E71" s="5">
        <v>311011</v>
      </c>
      <c r="F71" s="1" t="s">
        <v>203</v>
      </c>
      <c r="G71" s="1" t="s">
        <v>49</v>
      </c>
      <c r="H71" s="1">
        <v>86.7</v>
      </c>
    </row>
    <row r="72" spans="1:8" x14ac:dyDescent="0.35">
      <c r="A72" s="1" t="s">
        <v>124</v>
      </c>
      <c r="B72" s="1">
        <v>2001812854</v>
      </c>
      <c r="C72" s="4" t="s">
        <v>125</v>
      </c>
      <c r="D72" s="5">
        <v>121003</v>
      </c>
      <c r="E72" s="5">
        <v>306302</v>
      </c>
      <c r="F72" s="1" t="s">
        <v>203</v>
      </c>
      <c r="G72" s="1" t="s">
        <v>22</v>
      </c>
      <c r="H72" s="1">
        <v>280.39999999999998</v>
      </c>
    </row>
    <row r="73" spans="1:8" x14ac:dyDescent="0.35">
      <c r="A73" s="1" t="s">
        <v>126</v>
      </c>
      <c r="B73" s="1">
        <v>2001813009</v>
      </c>
      <c r="C73" s="4">
        <v>1</v>
      </c>
      <c r="D73" s="5">
        <v>121003</v>
      </c>
      <c r="E73" s="5">
        <v>313001</v>
      </c>
      <c r="F73" s="1" t="s">
        <v>203</v>
      </c>
      <c r="G73" s="1" t="s">
        <v>22</v>
      </c>
      <c r="H73" s="1">
        <v>92.2</v>
      </c>
    </row>
    <row r="74" spans="1:8" x14ac:dyDescent="0.35">
      <c r="A74" s="1" t="s">
        <v>127</v>
      </c>
      <c r="B74" s="1">
        <v>2001812650</v>
      </c>
      <c r="C74" s="4" t="s">
        <v>128</v>
      </c>
      <c r="D74" s="5">
        <v>121003</v>
      </c>
      <c r="E74" s="5">
        <v>302002</v>
      </c>
      <c r="F74" s="1" t="s">
        <v>203</v>
      </c>
      <c r="G74" s="1" t="s">
        <v>22</v>
      </c>
      <c r="H74" s="1">
        <v>90.2</v>
      </c>
    </row>
    <row r="75" spans="1:8" x14ac:dyDescent="0.35">
      <c r="A75" s="1" t="s">
        <v>129</v>
      </c>
      <c r="B75" s="1">
        <v>2001814580</v>
      </c>
      <c r="C75" s="4" t="s">
        <v>27</v>
      </c>
      <c r="D75" s="5">
        <v>121003</v>
      </c>
      <c r="E75" s="5">
        <v>322255</v>
      </c>
      <c r="F75" s="1" t="s">
        <v>203</v>
      </c>
      <c r="G75" s="1" t="s">
        <v>49</v>
      </c>
      <c r="H75" s="1">
        <v>94.7</v>
      </c>
    </row>
    <row r="76" spans="1:8" x14ac:dyDescent="0.35">
      <c r="A76" s="1" t="s">
        <v>130</v>
      </c>
      <c r="B76" s="1">
        <v>2001815688</v>
      </c>
      <c r="C76" s="4" t="s">
        <v>48</v>
      </c>
      <c r="D76" s="5">
        <v>121003</v>
      </c>
      <c r="E76" s="5">
        <v>302017</v>
      </c>
      <c r="F76" s="1" t="s">
        <v>203</v>
      </c>
      <c r="G76" s="1" t="s">
        <v>22</v>
      </c>
      <c r="H76" s="1">
        <v>45.4</v>
      </c>
    </row>
    <row r="77" spans="1:8" x14ac:dyDescent="0.35">
      <c r="A77" s="1" t="s">
        <v>131</v>
      </c>
      <c r="B77" s="1">
        <v>2001816131</v>
      </c>
      <c r="C77" s="4" t="s">
        <v>56</v>
      </c>
      <c r="D77" s="5">
        <v>121003</v>
      </c>
      <c r="E77" s="5">
        <v>302017</v>
      </c>
      <c r="F77" s="1" t="s">
        <v>203</v>
      </c>
      <c r="G77" s="1" t="s">
        <v>22</v>
      </c>
      <c r="H77" s="1">
        <v>90.2</v>
      </c>
    </row>
    <row r="78" spans="1:8" x14ac:dyDescent="0.35">
      <c r="A78" s="1" t="s">
        <v>132</v>
      </c>
      <c r="B78" s="1">
        <v>2001816996</v>
      </c>
      <c r="C78" s="4" t="s">
        <v>33</v>
      </c>
      <c r="D78" s="5">
        <v>121003</v>
      </c>
      <c r="E78" s="5">
        <v>335512</v>
      </c>
      <c r="F78" s="1" t="s">
        <v>203</v>
      </c>
      <c r="G78" s="1" t="s">
        <v>22</v>
      </c>
      <c r="H78" s="1">
        <v>45.4</v>
      </c>
    </row>
    <row r="79" spans="1:8" x14ac:dyDescent="0.35">
      <c r="A79" s="1" t="s">
        <v>133</v>
      </c>
      <c r="B79" s="1">
        <v>2001821185</v>
      </c>
      <c r="C79" s="4" t="s">
        <v>134</v>
      </c>
      <c r="D79" s="5">
        <v>121003</v>
      </c>
      <c r="E79" s="5">
        <v>313001</v>
      </c>
      <c r="F79" s="1" t="s">
        <v>203</v>
      </c>
      <c r="G79" s="1" t="s">
        <v>22</v>
      </c>
      <c r="H79" s="1">
        <v>224.6</v>
      </c>
    </row>
    <row r="80" spans="1:8" x14ac:dyDescent="0.35">
      <c r="A80" s="1" t="s">
        <v>135</v>
      </c>
      <c r="B80" s="1">
        <v>2001821284</v>
      </c>
      <c r="C80" s="4" t="s">
        <v>48</v>
      </c>
      <c r="D80" s="5">
        <v>121003</v>
      </c>
      <c r="E80" s="5">
        <v>313001</v>
      </c>
      <c r="F80" s="1" t="s">
        <v>203</v>
      </c>
      <c r="G80" s="1" t="s">
        <v>22</v>
      </c>
      <c r="H80" s="1">
        <v>45.4</v>
      </c>
    </row>
    <row r="81" spans="1:8" x14ac:dyDescent="0.35">
      <c r="A81" s="1" t="s">
        <v>136</v>
      </c>
      <c r="B81" s="1">
        <v>2001821679</v>
      </c>
      <c r="C81" s="4" t="s">
        <v>48</v>
      </c>
      <c r="D81" s="5">
        <v>121003</v>
      </c>
      <c r="E81" s="5">
        <v>307026</v>
      </c>
      <c r="F81" s="1" t="s">
        <v>203</v>
      </c>
      <c r="G81" s="1" t="s">
        <v>22</v>
      </c>
      <c r="H81" s="1">
        <v>52.4</v>
      </c>
    </row>
    <row r="82" spans="1:8" x14ac:dyDescent="0.35">
      <c r="A82" s="1" t="s">
        <v>137</v>
      </c>
      <c r="B82" s="1">
        <v>2001821742</v>
      </c>
      <c r="C82" s="4" t="s">
        <v>27</v>
      </c>
      <c r="D82" s="5">
        <v>121003</v>
      </c>
      <c r="E82" s="5">
        <v>327025</v>
      </c>
      <c r="F82" s="1" t="s">
        <v>203</v>
      </c>
      <c r="G82" s="1" t="s">
        <v>22</v>
      </c>
      <c r="H82" s="1">
        <v>45.4</v>
      </c>
    </row>
    <row r="83" spans="1:8" x14ac:dyDescent="0.35">
      <c r="A83" s="1" t="s">
        <v>138</v>
      </c>
      <c r="B83" s="1">
        <v>2001821750</v>
      </c>
      <c r="C83" s="4" t="s">
        <v>63</v>
      </c>
      <c r="D83" s="5">
        <v>121003</v>
      </c>
      <c r="E83" s="5">
        <v>313333</v>
      </c>
      <c r="F83" s="1" t="s">
        <v>203</v>
      </c>
      <c r="G83" s="1" t="s">
        <v>22</v>
      </c>
      <c r="H83" s="1">
        <v>90.2</v>
      </c>
    </row>
    <row r="84" spans="1:8" x14ac:dyDescent="0.35">
      <c r="A84" s="1" t="s">
        <v>139</v>
      </c>
      <c r="B84" s="1">
        <v>2001821766</v>
      </c>
      <c r="C84" s="4" t="s">
        <v>48</v>
      </c>
      <c r="D84" s="5">
        <v>121003</v>
      </c>
      <c r="E84" s="5">
        <v>313001</v>
      </c>
      <c r="F84" s="1" t="s">
        <v>203</v>
      </c>
      <c r="G84" s="1" t="s">
        <v>22</v>
      </c>
      <c r="H84" s="1">
        <v>63.4</v>
      </c>
    </row>
    <row r="85" spans="1:8" x14ac:dyDescent="0.35">
      <c r="A85" s="1" t="s">
        <v>140</v>
      </c>
      <c r="B85" s="1">
        <v>2001821995</v>
      </c>
      <c r="C85" s="4" t="s">
        <v>33</v>
      </c>
      <c r="D85" s="5">
        <v>121003</v>
      </c>
      <c r="E85" s="5">
        <v>342008</v>
      </c>
      <c r="F85" s="1" t="s">
        <v>203</v>
      </c>
      <c r="G85" s="1" t="s">
        <v>22</v>
      </c>
      <c r="H85" s="1">
        <v>45.4</v>
      </c>
    </row>
    <row r="86" spans="1:8" x14ac:dyDescent="0.35">
      <c r="A86" s="1" t="s">
        <v>141</v>
      </c>
      <c r="B86" s="1">
        <v>2001821502</v>
      </c>
      <c r="C86" s="4" t="s">
        <v>58</v>
      </c>
      <c r="D86" s="5">
        <v>121003</v>
      </c>
      <c r="E86" s="5">
        <v>314401</v>
      </c>
      <c r="F86" s="1" t="s">
        <v>203</v>
      </c>
      <c r="G86" s="1" t="s">
        <v>22</v>
      </c>
      <c r="H86" s="1">
        <v>90.2</v>
      </c>
    </row>
    <row r="87" spans="1:8" x14ac:dyDescent="0.35">
      <c r="A87" s="1" t="s">
        <v>142</v>
      </c>
      <c r="B87" s="1">
        <v>2001822466</v>
      </c>
      <c r="C87" s="4" t="s">
        <v>143</v>
      </c>
      <c r="D87" s="5">
        <v>121003</v>
      </c>
      <c r="E87" s="5">
        <v>342301</v>
      </c>
      <c r="F87" s="1" t="s">
        <v>203</v>
      </c>
      <c r="G87" s="1" t="s">
        <v>22</v>
      </c>
      <c r="H87" s="1">
        <v>135</v>
      </c>
    </row>
    <row r="88" spans="1:8" x14ac:dyDescent="0.35">
      <c r="A88" s="1" t="s">
        <v>144</v>
      </c>
      <c r="B88" s="1">
        <v>2001820690</v>
      </c>
      <c r="C88" s="4" t="s">
        <v>27</v>
      </c>
      <c r="D88" s="5">
        <v>121003</v>
      </c>
      <c r="E88" s="5">
        <v>313003</v>
      </c>
      <c r="F88" s="1" t="s">
        <v>203</v>
      </c>
      <c r="G88" s="1" t="s">
        <v>22</v>
      </c>
      <c r="H88" s="1">
        <v>62.4</v>
      </c>
    </row>
    <row r="89" spans="1:8" x14ac:dyDescent="0.35">
      <c r="A89" s="1" t="s">
        <v>145</v>
      </c>
      <c r="B89" s="1">
        <v>2001811604</v>
      </c>
      <c r="C89" s="4" t="s">
        <v>63</v>
      </c>
      <c r="D89" s="5">
        <v>121003</v>
      </c>
      <c r="E89" s="5">
        <v>173212</v>
      </c>
      <c r="F89" s="1" t="s">
        <v>201</v>
      </c>
      <c r="G89" s="1" t="s">
        <v>22</v>
      </c>
      <c r="H89" s="1">
        <v>67.3</v>
      </c>
    </row>
    <row r="90" spans="1:8" x14ac:dyDescent="0.35">
      <c r="A90" s="1" t="s">
        <v>146</v>
      </c>
      <c r="B90" s="1">
        <v>2001819252</v>
      </c>
      <c r="C90" s="4" t="s">
        <v>147</v>
      </c>
      <c r="D90" s="5">
        <v>121003</v>
      </c>
      <c r="E90" s="5">
        <v>174101</v>
      </c>
      <c r="F90" s="1" t="s">
        <v>201</v>
      </c>
      <c r="G90" s="1" t="s">
        <v>22</v>
      </c>
      <c r="H90" s="1">
        <v>33</v>
      </c>
    </row>
    <row r="91" spans="1:8" x14ac:dyDescent="0.35">
      <c r="A91" s="1" t="s">
        <v>148</v>
      </c>
      <c r="B91" s="1">
        <v>2001827036</v>
      </c>
      <c r="C91" s="4" t="s">
        <v>68</v>
      </c>
      <c r="D91" s="5">
        <v>121003</v>
      </c>
      <c r="E91" s="5">
        <v>173213</v>
      </c>
      <c r="F91" s="1" t="s">
        <v>201</v>
      </c>
      <c r="G91" s="1" t="s">
        <v>22</v>
      </c>
      <c r="H91" s="1">
        <v>117.9</v>
      </c>
    </row>
    <row r="92" spans="1:8" x14ac:dyDescent="0.35">
      <c r="A92" s="1" t="s">
        <v>149</v>
      </c>
      <c r="B92" s="1">
        <v>2001806304</v>
      </c>
      <c r="C92" s="4" t="s">
        <v>77</v>
      </c>
      <c r="D92" s="5">
        <v>121003</v>
      </c>
      <c r="E92" s="5">
        <v>302017</v>
      </c>
      <c r="F92" s="1" t="s">
        <v>203</v>
      </c>
      <c r="G92" s="1" t="s">
        <v>22</v>
      </c>
      <c r="H92" s="1">
        <v>90.2</v>
      </c>
    </row>
    <row r="93" spans="1:8" x14ac:dyDescent="0.35">
      <c r="A93" s="1" t="s">
        <v>150</v>
      </c>
      <c r="B93" s="1">
        <v>2001806768</v>
      </c>
      <c r="C93" s="4" t="s">
        <v>151</v>
      </c>
      <c r="D93" s="5">
        <v>121003</v>
      </c>
      <c r="E93" s="5">
        <v>322201</v>
      </c>
      <c r="F93" s="1" t="s">
        <v>203</v>
      </c>
      <c r="G93" s="1" t="s">
        <v>22</v>
      </c>
      <c r="H93" s="1">
        <v>146</v>
      </c>
    </row>
    <row r="94" spans="1:8" x14ac:dyDescent="0.35">
      <c r="A94" s="1" t="s">
        <v>152</v>
      </c>
      <c r="B94" s="1">
        <v>2001806823</v>
      </c>
      <c r="C94" s="4" t="s">
        <v>121</v>
      </c>
      <c r="D94" s="5">
        <v>121003</v>
      </c>
      <c r="E94" s="5">
        <v>314001</v>
      </c>
      <c r="F94" s="1" t="s">
        <v>203</v>
      </c>
      <c r="G94" s="1" t="s">
        <v>22</v>
      </c>
      <c r="H94" s="1">
        <v>97.2</v>
      </c>
    </row>
    <row r="95" spans="1:8" x14ac:dyDescent="0.35">
      <c r="A95" s="1" t="s">
        <v>153</v>
      </c>
      <c r="B95" s="1">
        <v>2001806828</v>
      </c>
      <c r="C95" s="4" t="s">
        <v>84</v>
      </c>
      <c r="D95" s="5">
        <v>121003</v>
      </c>
      <c r="E95" s="5">
        <v>331022</v>
      </c>
      <c r="F95" s="1" t="s">
        <v>203</v>
      </c>
      <c r="G95" s="1" t="s">
        <v>22</v>
      </c>
      <c r="H95" s="1">
        <v>100.2</v>
      </c>
    </row>
    <row r="96" spans="1:8" x14ac:dyDescent="0.35">
      <c r="A96" s="1" t="s">
        <v>154</v>
      </c>
      <c r="B96" s="1">
        <v>2001806968</v>
      </c>
      <c r="C96" s="4" t="s">
        <v>75</v>
      </c>
      <c r="D96" s="5">
        <v>121003</v>
      </c>
      <c r="E96" s="5">
        <v>305801</v>
      </c>
      <c r="F96" s="1" t="s">
        <v>203</v>
      </c>
      <c r="G96" s="1" t="s">
        <v>22</v>
      </c>
      <c r="H96" s="1">
        <v>90.2</v>
      </c>
    </row>
    <row r="97" spans="1:8" x14ac:dyDescent="0.35">
      <c r="A97" s="1" t="s">
        <v>155</v>
      </c>
      <c r="B97" s="1">
        <v>2001807328</v>
      </c>
      <c r="C97" s="4" t="s">
        <v>156</v>
      </c>
      <c r="D97" s="5">
        <v>121003</v>
      </c>
      <c r="E97" s="5">
        <v>335502</v>
      </c>
      <c r="F97" s="1" t="s">
        <v>203</v>
      </c>
      <c r="G97" s="1" t="s">
        <v>22</v>
      </c>
      <c r="H97" s="1">
        <v>235.6</v>
      </c>
    </row>
    <row r="98" spans="1:8" x14ac:dyDescent="0.35">
      <c r="A98" s="1" t="s">
        <v>157</v>
      </c>
      <c r="B98" s="1">
        <v>2001807785</v>
      </c>
      <c r="C98" s="4" t="s">
        <v>75</v>
      </c>
      <c r="D98" s="5">
        <v>121003</v>
      </c>
      <c r="E98" s="5">
        <v>306116</v>
      </c>
      <c r="F98" s="1" t="s">
        <v>203</v>
      </c>
      <c r="G98" s="1" t="s">
        <v>22</v>
      </c>
      <c r="H98" s="1">
        <v>90.2</v>
      </c>
    </row>
    <row r="99" spans="1:8" x14ac:dyDescent="0.35">
      <c r="A99" s="1" t="s">
        <v>158</v>
      </c>
      <c r="B99" s="1">
        <v>2001807852</v>
      </c>
      <c r="C99" s="4" t="s">
        <v>159</v>
      </c>
      <c r="D99" s="5">
        <v>121003</v>
      </c>
      <c r="E99" s="5">
        <v>311001</v>
      </c>
      <c r="F99" s="1" t="s">
        <v>203</v>
      </c>
      <c r="G99" s="1" t="s">
        <v>22</v>
      </c>
      <c r="H99" s="1">
        <v>90.2</v>
      </c>
    </row>
    <row r="100" spans="1:8" x14ac:dyDescent="0.35">
      <c r="A100" s="1" t="s">
        <v>160</v>
      </c>
      <c r="B100" s="1">
        <v>2001807970</v>
      </c>
      <c r="C100" s="4" t="s">
        <v>161</v>
      </c>
      <c r="D100" s="5">
        <v>121003</v>
      </c>
      <c r="E100" s="5">
        <v>302019</v>
      </c>
      <c r="F100" s="1" t="s">
        <v>203</v>
      </c>
      <c r="G100" s="1" t="s">
        <v>22</v>
      </c>
      <c r="H100" s="1">
        <v>403.8</v>
      </c>
    </row>
    <row r="101" spans="1:8" x14ac:dyDescent="0.35">
      <c r="A101" s="1" t="s">
        <v>162</v>
      </c>
      <c r="B101" s="1">
        <v>2001807329</v>
      </c>
      <c r="C101" s="4" t="s">
        <v>163</v>
      </c>
      <c r="D101" s="5">
        <v>121003</v>
      </c>
      <c r="E101" s="5">
        <v>302039</v>
      </c>
      <c r="F101" s="1" t="s">
        <v>203</v>
      </c>
      <c r="G101" s="1" t="s">
        <v>22</v>
      </c>
      <c r="H101" s="1">
        <v>90.2</v>
      </c>
    </row>
    <row r="102" spans="1:8" x14ac:dyDescent="0.35">
      <c r="A102" s="1" t="s">
        <v>164</v>
      </c>
      <c r="B102" s="1">
        <v>2001807613</v>
      </c>
      <c r="C102" s="4" t="s">
        <v>165</v>
      </c>
      <c r="D102" s="5">
        <v>121003</v>
      </c>
      <c r="E102" s="5">
        <v>335803</v>
      </c>
      <c r="F102" s="1" t="s">
        <v>203</v>
      </c>
      <c r="G102" s="1" t="s">
        <v>22</v>
      </c>
      <c r="H102" s="1">
        <v>135</v>
      </c>
    </row>
    <row r="103" spans="1:8" x14ac:dyDescent="0.35">
      <c r="A103" s="1" t="s">
        <v>166</v>
      </c>
      <c r="B103" s="1">
        <v>2001808475</v>
      </c>
      <c r="C103" s="4" t="s">
        <v>56</v>
      </c>
      <c r="D103" s="5">
        <v>121003</v>
      </c>
      <c r="E103" s="5">
        <v>335001</v>
      </c>
      <c r="F103" s="1" t="s">
        <v>203</v>
      </c>
      <c r="G103" s="1" t="s">
        <v>22</v>
      </c>
      <c r="H103" s="1">
        <v>90.2</v>
      </c>
    </row>
    <row r="104" spans="1:8" x14ac:dyDescent="0.35">
      <c r="A104" s="1" t="s">
        <v>167</v>
      </c>
      <c r="B104" s="1">
        <v>2001808585</v>
      </c>
      <c r="C104" s="4" t="s">
        <v>38</v>
      </c>
      <c r="D104" s="5">
        <v>121003</v>
      </c>
      <c r="E104" s="5">
        <v>175101</v>
      </c>
      <c r="F104" s="1" t="s">
        <v>201</v>
      </c>
      <c r="G104" s="1" t="s">
        <v>22</v>
      </c>
      <c r="H104" s="1">
        <v>61.3</v>
      </c>
    </row>
    <row r="105" spans="1:8" x14ac:dyDescent="0.35">
      <c r="A105" s="1" t="s">
        <v>168</v>
      </c>
      <c r="B105" s="1">
        <v>2001808679</v>
      </c>
      <c r="C105" s="4" t="s">
        <v>38</v>
      </c>
      <c r="D105" s="5">
        <v>121003</v>
      </c>
      <c r="E105" s="5">
        <v>303903</v>
      </c>
      <c r="F105" s="1" t="s">
        <v>203</v>
      </c>
      <c r="G105" s="1" t="s">
        <v>22</v>
      </c>
      <c r="H105" s="1">
        <v>90.2</v>
      </c>
    </row>
    <row r="106" spans="1:8" x14ac:dyDescent="0.35">
      <c r="A106" s="1" t="s">
        <v>169</v>
      </c>
      <c r="B106" s="1">
        <v>2001808739</v>
      </c>
      <c r="C106" s="4" t="s">
        <v>170</v>
      </c>
      <c r="D106" s="5">
        <v>121003</v>
      </c>
      <c r="E106" s="5">
        <v>342012</v>
      </c>
      <c r="F106" s="1" t="s">
        <v>203</v>
      </c>
      <c r="G106" s="1" t="s">
        <v>22</v>
      </c>
      <c r="H106" s="1">
        <v>179.8</v>
      </c>
    </row>
    <row r="107" spans="1:8" x14ac:dyDescent="0.35">
      <c r="A107" s="1" t="s">
        <v>171</v>
      </c>
      <c r="B107" s="1">
        <v>2001808832</v>
      </c>
      <c r="C107" s="4" t="s">
        <v>172</v>
      </c>
      <c r="D107" s="5">
        <v>121003</v>
      </c>
      <c r="E107" s="5">
        <v>334001</v>
      </c>
      <c r="F107" s="1" t="s">
        <v>203</v>
      </c>
      <c r="G107" s="1" t="s">
        <v>22</v>
      </c>
      <c r="H107" s="1">
        <v>224.6</v>
      </c>
    </row>
    <row r="108" spans="1:8" x14ac:dyDescent="0.35">
      <c r="A108" s="1" t="s">
        <v>173</v>
      </c>
      <c r="B108" s="1">
        <v>2001808837</v>
      </c>
      <c r="C108" s="4" t="s">
        <v>103</v>
      </c>
      <c r="D108" s="5">
        <v>121003</v>
      </c>
      <c r="E108" s="5">
        <v>302031</v>
      </c>
      <c r="F108" s="1" t="s">
        <v>203</v>
      </c>
      <c r="G108" s="1" t="s">
        <v>22</v>
      </c>
      <c r="H108" s="1">
        <v>90.2</v>
      </c>
    </row>
    <row r="109" spans="1:8" x14ac:dyDescent="0.35">
      <c r="A109" s="1" t="s">
        <v>174</v>
      </c>
      <c r="B109" s="1">
        <v>2001808883</v>
      </c>
      <c r="C109" s="4" t="s">
        <v>38</v>
      </c>
      <c r="D109" s="5">
        <v>121003</v>
      </c>
      <c r="E109" s="5">
        <v>302012</v>
      </c>
      <c r="F109" s="1" t="s">
        <v>203</v>
      </c>
      <c r="G109" s="1" t="s">
        <v>22</v>
      </c>
      <c r="H109" s="1">
        <v>90.2</v>
      </c>
    </row>
    <row r="110" spans="1:8" x14ac:dyDescent="0.35">
      <c r="A110" s="1" t="s">
        <v>175</v>
      </c>
      <c r="B110" s="1">
        <v>2001808992</v>
      </c>
      <c r="C110" s="4" t="s">
        <v>38</v>
      </c>
      <c r="D110" s="5">
        <v>121003</v>
      </c>
      <c r="E110" s="5">
        <v>342014</v>
      </c>
      <c r="F110" s="1" t="s">
        <v>203</v>
      </c>
      <c r="G110" s="1" t="s">
        <v>22</v>
      </c>
      <c r="H110" s="1">
        <v>90.2</v>
      </c>
    </row>
    <row r="111" spans="1:8" x14ac:dyDescent="0.35">
      <c r="A111" s="1" t="s">
        <v>176</v>
      </c>
      <c r="B111" s="1">
        <v>2001809270</v>
      </c>
      <c r="C111" s="4" t="s">
        <v>75</v>
      </c>
      <c r="D111" s="5">
        <v>121003</v>
      </c>
      <c r="E111" s="5">
        <v>324005</v>
      </c>
      <c r="F111" s="1" t="s">
        <v>203</v>
      </c>
      <c r="G111" s="1" t="s">
        <v>22</v>
      </c>
      <c r="H111" s="1">
        <v>95.2</v>
      </c>
    </row>
    <row r="112" spans="1:8" x14ac:dyDescent="0.35">
      <c r="A112" s="1" t="s">
        <v>177</v>
      </c>
      <c r="B112" s="1">
        <v>2001809934</v>
      </c>
      <c r="C112" s="4" t="s">
        <v>178</v>
      </c>
      <c r="D112" s="5">
        <v>121003</v>
      </c>
      <c r="E112" s="5">
        <v>302001</v>
      </c>
      <c r="F112" s="1" t="s">
        <v>203</v>
      </c>
      <c r="G112" s="1" t="s">
        <v>22</v>
      </c>
      <c r="H112" s="1">
        <v>98.2</v>
      </c>
    </row>
    <row r="113" spans="1:8" x14ac:dyDescent="0.35">
      <c r="A113" s="1" t="s">
        <v>179</v>
      </c>
      <c r="B113" s="1">
        <v>2001810125</v>
      </c>
      <c r="C113" s="4" t="s">
        <v>180</v>
      </c>
      <c r="D113" s="5">
        <v>121003</v>
      </c>
      <c r="E113" s="5">
        <v>302004</v>
      </c>
      <c r="F113" s="1" t="s">
        <v>203</v>
      </c>
      <c r="G113" s="1" t="s">
        <v>22</v>
      </c>
      <c r="H113" s="1">
        <v>90.2</v>
      </c>
    </row>
    <row r="114" spans="1:8" x14ac:dyDescent="0.35">
      <c r="A114" s="1" t="s">
        <v>181</v>
      </c>
      <c r="B114" s="1">
        <v>2001810281</v>
      </c>
      <c r="C114" s="4" t="s">
        <v>75</v>
      </c>
      <c r="D114" s="5">
        <v>121003</v>
      </c>
      <c r="E114" s="5">
        <v>302018</v>
      </c>
      <c r="F114" s="1" t="s">
        <v>203</v>
      </c>
      <c r="G114" s="1" t="s">
        <v>22</v>
      </c>
      <c r="H114" s="1">
        <v>90.2</v>
      </c>
    </row>
    <row r="115" spans="1:8" x14ac:dyDescent="0.35">
      <c r="A115" s="1" t="s">
        <v>182</v>
      </c>
      <c r="B115" s="1">
        <v>2001810549</v>
      </c>
      <c r="C115" s="4" t="s">
        <v>183</v>
      </c>
      <c r="D115" s="5">
        <v>121003</v>
      </c>
      <c r="E115" s="5">
        <v>302017</v>
      </c>
      <c r="F115" s="1" t="s">
        <v>203</v>
      </c>
      <c r="G115" s="1" t="s">
        <v>22</v>
      </c>
      <c r="H115" s="1">
        <v>191.8</v>
      </c>
    </row>
    <row r="116" spans="1:8" x14ac:dyDescent="0.35">
      <c r="A116" s="1" t="s">
        <v>184</v>
      </c>
      <c r="B116" s="1">
        <v>2001810697</v>
      </c>
      <c r="C116" s="4" t="s">
        <v>185</v>
      </c>
      <c r="D116" s="5">
        <v>121003</v>
      </c>
      <c r="E116" s="5">
        <v>324008</v>
      </c>
      <c r="F116" s="1" t="s">
        <v>203</v>
      </c>
      <c r="G116" s="1" t="s">
        <v>22</v>
      </c>
      <c r="H116" s="1">
        <v>224.6</v>
      </c>
    </row>
    <row r="117" spans="1:8" x14ac:dyDescent="0.35">
      <c r="A117" s="1" t="s">
        <v>186</v>
      </c>
      <c r="B117" s="1">
        <v>2001811039</v>
      </c>
      <c r="C117" s="4" t="s">
        <v>75</v>
      </c>
      <c r="D117" s="5">
        <v>121003</v>
      </c>
      <c r="E117" s="5">
        <v>302020</v>
      </c>
      <c r="F117" s="1" t="s">
        <v>203</v>
      </c>
      <c r="G117" s="1" t="s">
        <v>22</v>
      </c>
      <c r="H117" s="1">
        <v>90.2</v>
      </c>
    </row>
    <row r="118" spans="1:8" x14ac:dyDescent="0.35">
      <c r="A118" s="1" t="s">
        <v>187</v>
      </c>
      <c r="B118" s="1">
        <v>2001811058</v>
      </c>
      <c r="C118" s="4" t="s">
        <v>38</v>
      </c>
      <c r="D118" s="5">
        <v>121003</v>
      </c>
      <c r="E118" s="5">
        <v>302018</v>
      </c>
      <c r="F118" s="1" t="s">
        <v>203</v>
      </c>
      <c r="G118" s="1" t="s">
        <v>22</v>
      </c>
      <c r="H118" s="1">
        <v>90.2</v>
      </c>
    </row>
    <row r="119" spans="1:8" x14ac:dyDescent="0.35">
      <c r="A119" s="1" t="s">
        <v>188</v>
      </c>
      <c r="B119" s="1">
        <v>2001811306</v>
      </c>
      <c r="C119" s="4" t="s">
        <v>143</v>
      </c>
      <c r="D119" s="5">
        <v>121003</v>
      </c>
      <c r="E119" s="5">
        <v>302017</v>
      </c>
      <c r="F119" s="1" t="s">
        <v>203</v>
      </c>
      <c r="G119" s="1" t="s">
        <v>22</v>
      </c>
      <c r="H119" s="1">
        <v>135</v>
      </c>
    </row>
    <row r="120" spans="1:8" x14ac:dyDescent="0.35">
      <c r="A120" s="1" t="s">
        <v>189</v>
      </c>
      <c r="B120" s="1">
        <v>2001812195</v>
      </c>
      <c r="C120" s="4" t="s">
        <v>103</v>
      </c>
      <c r="D120" s="5">
        <v>121003</v>
      </c>
      <c r="E120" s="5">
        <v>302012</v>
      </c>
      <c r="F120" s="1" t="s">
        <v>203</v>
      </c>
      <c r="G120" s="1" t="s">
        <v>22</v>
      </c>
      <c r="H120" s="1">
        <v>90.2</v>
      </c>
    </row>
    <row r="121" spans="1:8" x14ac:dyDescent="0.35">
      <c r="A121" s="1" t="s">
        <v>190</v>
      </c>
      <c r="B121" s="1">
        <v>2001812941</v>
      </c>
      <c r="C121" s="4" t="s">
        <v>163</v>
      </c>
      <c r="D121" s="5">
        <v>121003</v>
      </c>
      <c r="E121" s="5">
        <v>325207</v>
      </c>
      <c r="F121" s="1" t="s">
        <v>203</v>
      </c>
      <c r="G121" s="1" t="s">
        <v>22</v>
      </c>
      <c r="H121" s="1">
        <v>95.2</v>
      </c>
    </row>
    <row r="122" spans="1:8" x14ac:dyDescent="0.35">
      <c r="A122" s="1" t="s">
        <v>191</v>
      </c>
      <c r="B122" s="1">
        <v>2001809383</v>
      </c>
      <c r="C122" s="4" t="s">
        <v>33</v>
      </c>
      <c r="D122" s="5">
        <v>121003</v>
      </c>
      <c r="E122" s="5">
        <v>303702</v>
      </c>
      <c r="F122" s="1" t="s">
        <v>203</v>
      </c>
      <c r="G122" s="1" t="s">
        <v>49</v>
      </c>
      <c r="H122" s="1">
        <v>86.7</v>
      </c>
    </row>
    <row r="123" spans="1:8" x14ac:dyDescent="0.35">
      <c r="A123" s="1" t="s">
        <v>192</v>
      </c>
      <c r="B123" s="1">
        <v>2001820978</v>
      </c>
      <c r="C123" s="4" t="s">
        <v>33</v>
      </c>
      <c r="D123" s="5">
        <v>121003</v>
      </c>
      <c r="E123" s="5">
        <v>313301</v>
      </c>
      <c r="F123" s="1" t="s">
        <v>203</v>
      </c>
      <c r="G123" s="1" t="s">
        <v>22</v>
      </c>
      <c r="H123" s="1">
        <v>45.4</v>
      </c>
    </row>
    <row r="124" spans="1:8" x14ac:dyDescent="0.35">
      <c r="A124" s="1" t="s">
        <v>193</v>
      </c>
      <c r="B124" s="1">
        <v>2001811475</v>
      </c>
      <c r="C124" s="4" t="s">
        <v>33</v>
      </c>
      <c r="D124" s="5">
        <v>121003</v>
      </c>
      <c r="E124" s="5">
        <v>173212</v>
      </c>
      <c r="F124" s="1" t="s">
        <v>201</v>
      </c>
      <c r="G124" s="1" t="s">
        <v>22</v>
      </c>
      <c r="H124" s="1">
        <v>47</v>
      </c>
    </row>
    <row r="125" spans="1:8" x14ac:dyDescent="0.35">
      <c r="A125" s="1" t="s">
        <v>194</v>
      </c>
      <c r="B125" s="1">
        <v>2001811305</v>
      </c>
      <c r="C125" s="4" t="s">
        <v>33</v>
      </c>
      <c r="D125" s="5">
        <v>121003</v>
      </c>
      <c r="E125" s="5">
        <v>302020</v>
      </c>
      <c r="F125" s="1" t="s">
        <v>203</v>
      </c>
      <c r="G125" s="1" t="s">
        <v>22</v>
      </c>
      <c r="H125" s="1">
        <v>65.400000000000006</v>
      </c>
    </row>
  </sheetData>
  <conditionalFormatting sqref="A1:A1048576">
    <cfRule type="duplicateValues" dxfId="2" priority="3"/>
  </conditionalFormatting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0D7-568C-414C-8E6A-B6DBB41AB0F4}">
  <dimension ref="A1:F6"/>
  <sheetViews>
    <sheetView tabSelected="1" workbookViewId="0">
      <selection activeCell="E13" sqref="E13"/>
    </sheetView>
  </sheetViews>
  <sheetFormatPr defaultRowHeight="14.5" x14ac:dyDescent="0.35"/>
  <cols>
    <col min="1" max="1" width="7" style="1" customWidth="1"/>
    <col min="2" max="2" width="13.81640625" style="1" bestFit="1" customWidth="1"/>
    <col min="3" max="3" width="20.90625" style="1" customWidth="1"/>
    <col min="4" max="4" width="35.54296875" style="1" customWidth="1"/>
    <col min="5" max="5" width="17.36328125" style="1" customWidth="1"/>
    <col min="6" max="6" width="32" style="1" customWidth="1"/>
  </cols>
  <sheetData>
    <row r="1" spans="1:6" x14ac:dyDescent="0.35">
      <c r="A1" s="1" t="s">
        <v>13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</row>
    <row r="2" spans="1:6" x14ac:dyDescent="0.35">
      <c r="A2" s="1" t="s">
        <v>200</v>
      </c>
      <c r="B2" s="1">
        <v>0.25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35">
      <c r="A3" s="1" t="s">
        <v>201</v>
      </c>
      <c r="B3" s="1">
        <v>0.5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35">
      <c r="A4" s="1" t="s">
        <v>202</v>
      </c>
      <c r="B4" s="1">
        <v>0.75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35">
      <c r="A5" s="1" t="s">
        <v>203</v>
      </c>
      <c r="B5" s="1">
        <v>1.25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35">
      <c r="A6" s="1" t="s">
        <v>204</v>
      </c>
      <c r="B6" s="1">
        <v>1.5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Calculation</vt:lpstr>
      <vt:lpstr>Order</vt:lpstr>
      <vt:lpstr>Pincode</vt:lpstr>
      <vt:lpstr>SKU </vt:lpstr>
      <vt:lpstr>Invoice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SUBHAM</dc:creator>
  <cp:lastModifiedBy>SAI SUBHAM</cp:lastModifiedBy>
  <dcterms:created xsi:type="dcterms:W3CDTF">2023-08-30T10:14:19Z</dcterms:created>
  <dcterms:modified xsi:type="dcterms:W3CDTF">2023-08-31T10:44:53Z</dcterms:modified>
</cp:coreProperties>
</file>