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ukef\OneDrive\Documents\Teaching\Intellipaat\Weekday\"/>
    </mc:Choice>
  </mc:AlternateContent>
  <xr:revisionPtr revIDLastSave="0" documentId="13_ncr:1_{0EE3C8FE-2BCC-4BF8-9D09-237928B5DE59}" xr6:coauthVersionLast="47" xr6:coauthVersionMax="47" xr10:uidLastSave="{00000000-0000-0000-0000-000000000000}"/>
  <bookViews>
    <workbookView xWindow="-120" yWindow="-120" windowWidth="25440" windowHeight="15270" activeTab="2" xr2:uid="{1CD128B2-6FB4-4D30-A5E0-267EB0D5373C}"/>
  </bookViews>
  <sheets>
    <sheet name="Class Imbalance" sheetId="1" r:id="rId1"/>
    <sheet name="KNN" sheetId="2" r:id="rId2"/>
    <sheet name="Naive Bayes" sheetId="3" r:id="rId3"/>
  </sheets>
  <definedNames>
    <definedName name="_xlnm._FilterDatabase" localSheetId="2" hidden="1">'Naive Bayes'!$B$1:$E$16</definedName>
  </definedNames>
  <calcPr calcId="191029"/>
  <pivotCaches>
    <pivotCache cacheId="0" r:id="rId4"/>
    <pivotCache cacheId="6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2" i="3" l="1"/>
  <c r="C21" i="3"/>
  <c r="C20" i="3"/>
  <c r="J14" i="3"/>
  <c r="J13" i="3"/>
  <c r="H14" i="3"/>
  <c r="H13" i="3"/>
  <c r="J10" i="3"/>
  <c r="J9" i="3"/>
  <c r="H10" i="3"/>
  <c r="H9" i="3"/>
  <c r="J5" i="3"/>
  <c r="J4" i="3"/>
  <c r="J3" i="3"/>
  <c r="H5" i="3"/>
  <c r="H4" i="3"/>
  <c r="H3" i="3"/>
  <c r="M9" i="3" l="1"/>
  <c r="N9" i="3" s="1"/>
  <c r="M8" i="3"/>
  <c r="N8" i="3" s="1"/>
  <c r="M7" i="3"/>
  <c r="N7" i="3" s="1"/>
  <c r="M3" i="3"/>
  <c r="M2" i="3"/>
  <c r="B22" i="3"/>
  <c r="B21" i="3"/>
  <c r="B20" i="3"/>
  <c r="L4" i="2"/>
  <c r="L5" i="2"/>
  <c r="L6" i="2"/>
  <c r="L7" i="2"/>
  <c r="L8" i="2"/>
  <c r="L9" i="2"/>
  <c r="L10" i="2"/>
  <c r="L11" i="2"/>
  <c r="L12" i="2"/>
  <c r="L3" i="2"/>
  <c r="F21" i="2"/>
  <c r="F20" i="2"/>
  <c r="F19" i="2"/>
  <c r="F18" i="2"/>
  <c r="F17" i="2"/>
  <c r="F16" i="2"/>
  <c r="F15" i="2"/>
  <c r="J4" i="2"/>
  <c r="J5" i="2"/>
  <c r="J6" i="2"/>
  <c r="J7" i="2"/>
  <c r="J8" i="2"/>
  <c r="J9" i="2"/>
  <c r="J10" i="2"/>
  <c r="J11" i="2"/>
  <c r="J12" i="2"/>
  <c r="J3" i="2"/>
  <c r="I4" i="2"/>
  <c r="I5" i="2"/>
  <c r="I6" i="2"/>
  <c r="I7" i="2"/>
  <c r="I8" i="2"/>
  <c r="I9" i="2"/>
  <c r="I10" i="2"/>
  <c r="I11" i="2"/>
  <c r="I12" i="2"/>
  <c r="I3" i="2"/>
  <c r="H3" i="2"/>
  <c r="H4" i="2"/>
  <c r="H5" i="2"/>
  <c r="H6" i="2"/>
  <c r="H7" i="2"/>
  <c r="H8" i="2"/>
  <c r="H9" i="2"/>
  <c r="H10" i="2"/>
  <c r="H11" i="2"/>
  <c r="H12" i="2"/>
  <c r="G4" i="2"/>
  <c r="G5" i="2"/>
  <c r="G6" i="2"/>
  <c r="G7" i="2"/>
  <c r="G8" i="2"/>
  <c r="G9" i="2"/>
  <c r="G10" i="2"/>
  <c r="G11" i="2"/>
  <c r="G12" i="2"/>
  <c r="G3" i="2"/>
  <c r="F4" i="2"/>
  <c r="F5" i="2"/>
  <c r="F6" i="2"/>
  <c r="F7" i="2"/>
  <c r="F8" i="2"/>
  <c r="F9" i="2"/>
  <c r="F10" i="2"/>
  <c r="F11" i="2"/>
  <c r="F12" i="2"/>
  <c r="F3" i="2"/>
  <c r="E4" i="2"/>
  <c r="E5" i="2"/>
  <c r="E6" i="2"/>
  <c r="E7" i="2"/>
  <c r="E8" i="2"/>
  <c r="E9" i="2"/>
  <c r="E10" i="2"/>
  <c r="E11" i="2"/>
  <c r="E12" i="2"/>
  <c r="E3" i="2"/>
  <c r="C13" i="2"/>
  <c r="B13" i="2"/>
  <c r="B25" i="3" l="1"/>
  <c r="M4" i="3"/>
  <c r="N3" i="3" s="1"/>
  <c r="N2" i="3" l="1"/>
  <c r="B24" i="3" s="1"/>
  <c r="B26" i="3" s="1"/>
</calcChain>
</file>

<file path=xl/sharedStrings.xml><?xml version="1.0" encoding="utf-8"?>
<sst xmlns="http://schemas.openxmlformats.org/spreadsheetml/2006/main" count="149" uniqueCount="68">
  <si>
    <t>Name</t>
  </si>
  <si>
    <t>Age</t>
  </si>
  <si>
    <t>Class</t>
  </si>
  <si>
    <t>A</t>
  </si>
  <si>
    <t>B</t>
  </si>
  <si>
    <t>C</t>
  </si>
  <si>
    <t>D</t>
  </si>
  <si>
    <t>E</t>
  </si>
  <si>
    <t>F</t>
  </si>
  <si>
    <t>G</t>
  </si>
  <si>
    <t>H</t>
  </si>
  <si>
    <t>Row Labels</t>
  </si>
  <si>
    <t>Grand Total</t>
  </si>
  <si>
    <t>Count of Class</t>
  </si>
  <si>
    <t>Exp</t>
  </si>
  <si>
    <t>Salary</t>
  </si>
  <si>
    <t>??</t>
  </si>
  <si>
    <t>K = 5</t>
  </si>
  <si>
    <t>X</t>
  </si>
  <si>
    <t>Y</t>
  </si>
  <si>
    <t>Mean</t>
  </si>
  <si>
    <t>X1 - X</t>
  </si>
  <si>
    <t>Y1 - Y</t>
  </si>
  <si>
    <t>Col E^2</t>
  </si>
  <si>
    <t>Col F^2</t>
  </si>
  <si>
    <t>Col G + Col H</t>
  </si>
  <si>
    <t>Sqrt Col I</t>
  </si>
  <si>
    <t>Manhattan</t>
  </si>
  <si>
    <t>Weather</t>
  </si>
  <si>
    <t>Humidity</t>
  </si>
  <si>
    <t>Windy</t>
  </si>
  <si>
    <t>Play</t>
  </si>
  <si>
    <t>Sunny</t>
  </si>
  <si>
    <t>Normal</t>
  </si>
  <si>
    <t>Yes</t>
  </si>
  <si>
    <t>Rainy</t>
  </si>
  <si>
    <t>High</t>
  </si>
  <si>
    <t>No</t>
  </si>
  <si>
    <t>Sunny | Yes</t>
  </si>
  <si>
    <t>Sunny | No</t>
  </si>
  <si>
    <t>Overcast</t>
  </si>
  <si>
    <t>Rainy  | Yes</t>
  </si>
  <si>
    <t>Rainy  | No</t>
  </si>
  <si>
    <t>Overcast | Yes</t>
  </si>
  <si>
    <t>Overcast | No</t>
  </si>
  <si>
    <t>Normal | Yes</t>
  </si>
  <si>
    <t>Normal | No</t>
  </si>
  <si>
    <t>High  | Yes</t>
  </si>
  <si>
    <t>High  | No</t>
  </si>
  <si>
    <t>Yes | Yes</t>
  </si>
  <si>
    <t>Yes | No</t>
  </si>
  <si>
    <t>No  | Yes</t>
  </si>
  <si>
    <t>No  | No</t>
  </si>
  <si>
    <t>Tomorrow</t>
  </si>
  <si>
    <t>P(Sunny = Yes)</t>
  </si>
  <si>
    <t>P(No = Yes)</t>
  </si>
  <si>
    <t>P(High = Yes)</t>
  </si>
  <si>
    <t>Numerator</t>
  </si>
  <si>
    <t>P(Yes)</t>
  </si>
  <si>
    <t>P(No)</t>
  </si>
  <si>
    <t>TV</t>
  </si>
  <si>
    <t>Probabilities</t>
  </si>
  <si>
    <t>Denominator</t>
  </si>
  <si>
    <t>P(Sunny)</t>
  </si>
  <si>
    <t>P(High)</t>
  </si>
  <si>
    <t>Count of Play</t>
  </si>
  <si>
    <t>Column Labels</t>
  </si>
  <si>
    <t>Naïve Bayes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</si>
</sst>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0" xfId="0" applyFont="1"/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1" fillId="5" borderId="0" xfId="0" applyFont="1" applyFill="1"/>
    <xf numFmtId="0" fontId="1" fillId="0" borderId="5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0" fillId="0" borderId="1" xfId="0" quotePrefix="1" applyNumberFormat="1" applyBorder="1" applyAlignment="1">
      <alignment horizontal="center" vertical="center"/>
    </xf>
    <xf numFmtId="2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[SMOTE.xlsx]Class Imbalance!PivotTable1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'Class Imbalance'!$F$1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'Class Imbalance'!$E$2:$E$4</c:f>
              <c:strCache>
                <c:ptCount val="2"/>
                <c:pt idx="0">
                  <c:v>0</c:v>
                </c:pt>
                <c:pt idx="1">
                  <c:v>1</c:v>
                </c:pt>
              </c:strCache>
            </c:strRef>
          </c:cat>
          <c:val>
            <c:numRef>
              <c:f>'Class Imbalance'!$F$2:$F$4</c:f>
              <c:numCache>
                <c:formatCode>General</c:formatCode>
                <c:ptCount val="2"/>
                <c:pt idx="0">
                  <c:v>3</c:v>
                </c:pt>
                <c:pt idx="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92-4322-BF37-9D4BC326AC1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39943904"/>
        <c:axId val="1139945984"/>
      </c:barChart>
      <c:catAx>
        <c:axId val="1139943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9945984"/>
        <c:crosses val="autoZero"/>
        <c:auto val="1"/>
        <c:lblAlgn val="ctr"/>
        <c:lblOffset val="100"/>
        <c:noMultiLvlLbl val="0"/>
      </c:catAx>
      <c:valAx>
        <c:axId val="113994598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139943904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50602</xdr:colOff>
      <xdr:row>0</xdr:row>
      <xdr:rowOff>0</xdr:rowOff>
    </xdr:from>
    <xdr:to>
      <xdr:col>10</xdr:col>
      <xdr:colOff>190500</xdr:colOff>
      <xdr:row>9</xdr:row>
      <xdr:rowOff>29171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FBEF34-E44C-43E0-8E4C-CD64F7C3E4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owtham Kumar" refreshedDate="44637.301589814815" createdVersion="7" refreshedVersion="7" minRefreshableVersion="3" recordCount="8" xr:uid="{F9B0BF5D-8924-4B05-B6D9-AF23DCC47ED3}">
  <cacheSource type="worksheet">
    <worksheetSource ref="C1:C9" sheet="Class Imbalance"/>
  </cacheSource>
  <cacheFields count="1">
    <cacheField name="Class" numFmtId="0">
      <sharedItems containsSemiMixedTypes="0" containsString="0" containsNumber="1" containsInteger="1" minValue="0" maxValue="1" count="2">
        <n v="1"/>
        <n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owtham Kumar" refreshedDate="44637.368576273147" createdVersion="7" refreshedVersion="7" minRefreshableVersion="3" recordCount="15" xr:uid="{23658373-01FE-4FAD-8BD1-9A71BC12D5E2}">
  <cacheSource type="worksheet">
    <worksheetSource ref="B1:E16" sheet="Naive Bayes"/>
  </cacheSource>
  <cacheFields count="4">
    <cacheField name="Weather" numFmtId="0">
      <sharedItems count="3">
        <s v="Sunny"/>
        <s v="Rainy"/>
        <s v="Overcast"/>
      </sharedItems>
    </cacheField>
    <cacheField name="Humidity" numFmtId="0">
      <sharedItems count="2">
        <s v="Normal"/>
        <s v="High"/>
      </sharedItems>
    </cacheField>
    <cacheField name="Windy" numFmtId="0">
      <sharedItems count="2">
        <s v="Yes"/>
        <s v="No"/>
      </sharedItems>
    </cacheField>
    <cacheField name="Play" numFmtId="0">
      <sharedItems count="2">
        <s v="Yes"/>
        <s v="N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">
  <r>
    <x v="0"/>
  </r>
  <r>
    <x v="0"/>
  </r>
  <r>
    <x v="0"/>
  </r>
  <r>
    <x v="1"/>
  </r>
  <r>
    <x v="0"/>
  </r>
  <r>
    <x v="1"/>
  </r>
  <r>
    <x v="0"/>
  </r>
  <r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">
  <r>
    <x v="0"/>
    <x v="0"/>
    <x v="0"/>
    <x v="0"/>
  </r>
  <r>
    <x v="1"/>
    <x v="1"/>
    <x v="1"/>
    <x v="0"/>
  </r>
  <r>
    <x v="2"/>
    <x v="1"/>
    <x v="0"/>
    <x v="1"/>
  </r>
  <r>
    <x v="1"/>
    <x v="0"/>
    <x v="1"/>
    <x v="0"/>
  </r>
  <r>
    <x v="0"/>
    <x v="0"/>
    <x v="1"/>
    <x v="0"/>
  </r>
  <r>
    <x v="2"/>
    <x v="0"/>
    <x v="1"/>
    <x v="1"/>
  </r>
  <r>
    <x v="1"/>
    <x v="0"/>
    <x v="1"/>
    <x v="1"/>
  </r>
  <r>
    <x v="1"/>
    <x v="0"/>
    <x v="0"/>
    <x v="1"/>
  </r>
  <r>
    <x v="2"/>
    <x v="0"/>
    <x v="1"/>
    <x v="0"/>
  </r>
  <r>
    <x v="2"/>
    <x v="0"/>
    <x v="1"/>
    <x v="0"/>
  </r>
  <r>
    <x v="1"/>
    <x v="0"/>
    <x v="0"/>
    <x v="1"/>
  </r>
  <r>
    <x v="1"/>
    <x v="0"/>
    <x v="1"/>
    <x v="1"/>
  </r>
  <r>
    <x v="2"/>
    <x v="1"/>
    <x v="1"/>
    <x v="0"/>
  </r>
  <r>
    <x v="0"/>
    <x v="0"/>
    <x v="0"/>
    <x v="1"/>
  </r>
  <r>
    <x v="0"/>
    <x v="1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5A534C-CFED-45CE-9904-D31628A35F32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E1:F4" firstHeaderRow="1" firstDataRow="1" firstDataCol="1"/>
  <pivotFields count="1">
    <pivotField axis="axisRow" dataField="1" showAll="0">
      <items count="3">
        <item x="1"/>
        <item x="0"/>
        <item t="default"/>
      </items>
    </pivotField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Count of Class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F5EFB6-6F87-4A85-A2A9-A1B3E8829EE7}" name="PivotTable1" cacheId="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G18:J22" firstHeaderRow="1" firstDataRow="2" firstDataCol="1"/>
  <pivotFields count="4">
    <pivotField showAll="0">
      <items count="4">
        <item x="2"/>
        <item x="1"/>
        <item x="0"/>
        <item t="default"/>
      </items>
    </pivotField>
    <pivotField showAll="0">
      <items count="3">
        <item x="1"/>
        <item x="0"/>
        <item t="default"/>
      </items>
    </pivotField>
    <pivotField axis="axisRow" showAll="0">
      <items count="3">
        <item x="1"/>
        <item x="0"/>
        <item t="default"/>
      </items>
    </pivotField>
    <pivotField axis="axisCol" dataField="1" showAll="0">
      <items count="3">
        <item x="1"/>
        <item x="0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Count of Play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D0BB6-A874-4986-8B30-C401473EDF2C}">
  <dimension ref="A1:F23"/>
  <sheetViews>
    <sheetView showGridLines="0" zoomScale="160" zoomScaleNormal="160" workbookViewId="0">
      <selection activeCell="F12" sqref="F12"/>
    </sheetView>
  </sheetViews>
  <sheetFormatPr defaultRowHeight="15" x14ac:dyDescent="0.25"/>
  <cols>
    <col min="5" max="5" width="13.140625" bestFit="1" customWidth="1"/>
    <col min="6" max="6" width="13.5703125" bestFit="1" customWidth="1"/>
  </cols>
  <sheetData>
    <row r="1" spans="1:6" x14ac:dyDescent="0.25">
      <c r="A1" s="3" t="s">
        <v>0</v>
      </c>
      <c r="B1" s="3" t="s">
        <v>1</v>
      </c>
      <c r="C1" s="3" t="s">
        <v>2</v>
      </c>
      <c r="E1" s="4" t="s">
        <v>11</v>
      </c>
      <c r="F1" t="s">
        <v>13</v>
      </c>
    </row>
    <row r="2" spans="1:6" x14ac:dyDescent="0.25">
      <c r="A2" s="2" t="s">
        <v>3</v>
      </c>
      <c r="B2" s="2">
        <v>10</v>
      </c>
      <c r="C2" s="2">
        <v>1</v>
      </c>
      <c r="E2" s="5">
        <v>0</v>
      </c>
      <c r="F2" s="6">
        <v>3</v>
      </c>
    </row>
    <row r="3" spans="1:6" x14ac:dyDescent="0.25">
      <c r="A3" s="2" t="s">
        <v>4</v>
      </c>
      <c r="B3" s="2">
        <v>14</v>
      </c>
      <c r="C3" s="2">
        <v>1</v>
      </c>
      <c r="E3" s="5">
        <v>1</v>
      </c>
      <c r="F3" s="6">
        <v>5</v>
      </c>
    </row>
    <row r="4" spans="1:6" x14ac:dyDescent="0.25">
      <c r="A4" s="2" t="s">
        <v>5</v>
      </c>
      <c r="B4" s="2">
        <v>17</v>
      </c>
      <c r="C4" s="2">
        <v>1</v>
      </c>
      <c r="E4" s="5" t="s">
        <v>12</v>
      </c>
      <c r="F4" s="6">
        <v>8</v>
      </c>
    </row>
    <row r="5" spans="1:6" x14ac:dyDescent="0.25">
      <c r="A5" s="2" t="s">
        <v>6</v>
      </c>
      <c r="B5" s="2">
        <v>11</v>
      </c>
      <c r="C5" s="2">
        <v>0</v>
      </c>
    </row>
    <row r="6" spans="1:6" x14ac:dyDescent="0.25">
      <c r="A6" s="2" t="s">
        <v>7</v>
      </c>
      <c r="B6" s="2">
        <v>20</v>
      </c>
      <c r="C6" s="2">
        <v>1</v>
      </c>
    </row>
    <row r="7" spans="1:6" x14ac:dyDescent="0.25">
      <c r="A7" s="2" t="s">
        <v>8</v>
      </c>
      <c r="B7" s="2">
        <v>19</v>
      </c>
      <c r="C7" s="2">
        <v>0</v>
      </c>
    </row>
    <row r="8" spans="1:6" x14ac:dyDescent="0.25">
      <c r="A8" s="2" t="s">
        <v>9</v>
      </c>
      <c r="B8" s="2">
        <v>11</v>
      </c>
      <c r="C8" s="2">
        <v>1</v>
      </c>
    </row>
    <row r="9" spans="1:6" x14ac:dyDescent="0.25">
      <c r="A9" s="2" t="s">
        <v>10</v>
      </c>
      <c r="B9" s="2">
        <v>13</v>
      </c>
      <c r="C9" s="2">
        <v>0</v>
      </c>
    </row>
    <row r="15" spans="1:6" x14ac:dyDescent="0.25">
      <c r="A15" s="3" t="s">
        <v>0</v>
      </c>
      <c r="B15" s="3" t="s">
        <v>1</v>
      </c>
      <c r="C15" s="3" t="s">
        <v>2</v>
      </c>
    </row>
    <row r="16" spans="1:6" x14ac:dyDescent="0.25">
      <c r="A16" s="2" t="s">
        <v>3</v>
      </c>
      <c r="B16" s="2">
        <v>10</v>
      </c>
      <c r="C16" s="2">
        <v>1</v>
      </c>
    </row>
    <row r="17" spans="1:3" x14ac:dyDescent="0.25">
      <c r="A17" s="2" t="s">
        <v>4</v>
      </c>
      <c r="B17" s="2">
        <v>14</v>
      </c>
      <c r="C17" s="2">
        <v>1</v>
      </c>
    </row>
    <row r="18" spans="1:3" x14ac:dyDescent="0.25">
      <c r="A18" s="2" t="s">
        <v>5</v>
      </c>
      <c r="B18" s="2">
        <v>17</v>
      </c>
      <c r="C18" s="2">
        <v>1</v>
      </c>
    </row>
    <row r="19" spans="1:3" x14ac:dyDescent="0.25">
      <c r="A19" s="2" t="s">
        <v>6</v>
      </c>
      <c r="B19" s="2">
        <v>11</v>
      </c>
      <c r="C19" s="2">
        <v>0</v>
      </c>
    </row>
    <row r="20" spans="1:3" x14ac:dyDescent="0.25">
      <c r="A20" s="2" t="s">
        <v>7</v>
      </c>
      <c r="B20" s="2">
        <v>20</v>
      </c>
      <c r="C20" s="2">
        <v>1</v>
      </c>
    </row>
    <row r="21" spans="1:3" x14ac:dyDescent="0.25">
      <c r="A21" s="2" t="s">
        <v>8</v>
      </c>
      <c r="B21" s="2">
        <v>19</v>
      </c>
      <c r="C21" s="2">
        <v>0</v>
      </c>
    </row>
    <row r="22" spans="1:3" x14ac:dyDescent="0.25">
      <c r="A22" s="2" t="s">
        <v>9</v>
      </c>
      <c r="B22" s="2">
        <v>11</v>
      </c>
      <c r="C22" s="2">
        <v>1</v>
      </c>
    </row>
    <row r="23" spans="1:3" x14ac:dyDescent="0.25">
      <c r="A23" s="2" t="s">
        <v>10</v>
      </c>
      <c r="B23" s="2">
        <v>13</v>
      </c>
      <c r="C23" s="2">
        <v>0</v>
      </c>
    </row>
  </sheetData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A36D57-0C7C-4F16-AF18-93F471E2BEF8}">
  <dimension ref="A1:L21"/>
  <sheetViews>
    <sheetView showGridLines="0" zoomScale="160" zoomScaleNormal="160" workbookViewId="0">
      <selection activeCell="D15" sqref="D15"/>
    </sheetView>
  </sheetViews>
  <sheetFormatPr defaultRowHeight="15" x14ac:dyDescent="0.25"/>
  <cols>
    <col min="9" max="9" width="12.140625" bestFit="1" customWidth="1"/>
  </cols>
  <sheetData>
    <row r="1" spans="1:12" x14ac:dyDescent="0.25">
      <c r="B1" s="13" t="s">
        <v>18</v>
      </c>
      <c r="C1" s="13" t="s">
        <v>19</v>
      </c>
    </row>
    <row r="2" spans="1:12" x14ac:dyDescent="0.25">
      <c r="B2" s="8" t="s">
        <v>14</v>
      </c>
      <c r="C2" s="8" t="s">
        <v>1</v>
      </c>
      <c r="D2" s="9" t="s">
        <v>15</v>
      </c>
      <c r="E2" s="16" t="s">
        <v>21</v>
      </c>
      <c r="F2" s="16" t="s">
        <v>22</v>
      </c>
      <c r="G2" s="16" t="s">
        <v>23</v>
      </c>
      <c r="H2" s="16" t="s">
        <v>24</v>
      </c>
      <c r="I2" s="16" t="s">
        <v>25</v>
      </c>
      <c r="J2" s="16" t="s">
        <v>26</v>
      </c>
      <c r="L2" s="21" t="s">
        <v>27</v>
      </c>
    </row>
    <row r="3" spans="1:12" x14ac:dyDescent="0.25">
      <c r="B3" s="18">
        <v>8</v>
      </c>
      <c r="C3" s="18">
        <v>25</v>
      </c>
      <c r="D3" s="18">
        <v>15.29</v>
      </c>
      <c r="E3" s="17">
        <f>$B$15-B3</f>
        <v>-3</v>
      </c>
      <c r="F3" s="17">
        <f>$C$15-C3</f>
        <v>1</v>
      </c>
      <c r="G3" s="17">
        <f>E3^2</f>
        <v>9</v>
      </c>
      <c r="H3" s="17">
        <f>F3^2</f>
        <v>1</v>
      </c>
      <c r="I3" s="17">
        <f>G3+H3</f>
        <v>10</v>
      </c>
      <c r="J3" s="17">
        <f>SQRT(I3)</f>
        <v>3.1622776601683795</v>
      </c>
      <c r="L3" s="1">
        <f>ABS(E3)+ABS(F3)</f>
        <v>4</v>
      </c>
    </row>
    <row r="4" spans="1:12" x14ac:dyDescent="0.25">
      <c r="B4" s="2">
        <v>1</v>
      </c>
      <c r="C4" s="2">
        <v>28</v>
      </c>
      <c r="D4" s="10">
        <v>20.12</v>
      </c>
      <c r="E4" s="17">
        <f t="shared" ref="E4:E12" si="0">$B$15-B4</f>
        <v>4</v>
      </c>
      <c r="F4" s="17">
        <f t="shared" ref="F4:F12" si="1">$C$15-C4</f>
        <v>-2</v>
      </c>
      <c r="G4" s="17">
        <f t="shared" ref="G4:H12" si="2">E4^2</f>
        <v>16</v>
      </c>
      <c r="H4" s="17">
        <f t="shared" si="2"/>
        <v>4</v>
      </c>
      <c r="I4" s="17">
        <f t="shared" ref="I4:I12" si="3">G4+H4</f>
        <v>20</v>
      </c>
      <c r="J4" s="17">
        <f t="shared" ref="J4:J12" si="4">SQRT(I4)</f>
        <v>4.4721359549995796</v>
      </c>
      <c r="L4" s="1">
        <f t="shared" ref="L4:L12" si="5">ABS(E4)+ABS(F4)</f>
        <v>6</v>
      </c>
    </row>
    <row r="5" spans="1:12" x14ac:dyDescent="0.25">
      <c r="B5" s="18">
        <v>6</v>
      </c>
      <c r="C5" s="18">
        <v>26</v>
      </c>
      <c r="D5" s="18">
        <v>16.7</v>
      </c>
      <c r="E5" s="17">
        <f t="shared" si="0"/>
        <v>-1</v>
      </c>
      <c r="F5" s="17">
        <f t="shared" si="1"/>
        <v>0</v>
      </c>
      <c r="G5" s="17">
        <f t="shared" si="2"/>
        <v>1</v>
      </c>
      <c r="H5" s="17">
        <f t="shared" si="2"/>
        <v>0</v>
      </c>
      <c r="I5" s="17">
        <f t="shared" si="3"/>
        <v>1</v>
      </c>
      <c r="J5" s="17">
        <f t="shared" si="4"/>
        <v>1</v>
      </c>
      <c r="L5" s="1">
        <f t="shared" si="5"/>
        <v>1</v>
      </c>
    </row>
    <row r="6" spans="1:12" x14ac:dyDescent="0.25">
      <c r="B6" s="2">
        <v>3</v>
      </c>
      <c r="C6" s="2">
        <v>21</v>
      </c>
      <c r="D6" s="10">
        <v>6.15</v>
      </c>
      <c r="E6" s="17">
        <f t="shared" si="0"/>
        <v>2</v>
      </c>
      <c r="F6" s="17">
        <f t="shared" si="1"/>
        <v>5</v>
      </c>
      <c r="G6" s="17">
        <f t="shared" si="2"/>
        <v>4</v>
      </c>
      <c r="H6" s="17">
        <f t="shared" si="2"/>
        <v>25</v>
      </c>
      <c r="I6" s="17">
        <f t="shared" si="3"/>
        <v>29</v>
      </c>
      <c r="J6" s="17">
        <f t="shared" si="4"/>
        <v>5.3851648071345037</v>
      </c>
      <c r="L6" s="1">
        <f t="shared" si="5"/>
        <v>7</v>
      </c>
    </row>
    <row r="7" spans="1:12" x14ac:dyDescent="0.25">
      <c r="B7" s="18">
        <v>2</v>
      </c>
      <c r="C7" s="18">
        <v>28</v>
      </c>
      <c r="D7" s="18">
        <v>8.31</v>
      </c>
      <c r="E7" s="17">
        <f t="shared" si="0"/>
        <v>3</v>
      </c>
      <c r="F7" s="17">
        <f t="shared" si="1"/>
        <v>-2</v>
      </c>
      <c r="G7" s="17">
        <f t="shared" si="2"/>
        <v>9</v>
      </c>
      <c r="H7" s="17">
        <f t="shared" si="2"/>
        <v>4</v>
      </c>
      <c r="I7" s="17">
        <f t="shared" si="3"/>
        <v>13</v>
      </c>
      <c r="J7" s="17">
        <f t="shared" si="4"/>
        <v>3.6055512754639891</v>
      </c>
      <c r="L7" s="1">
        <f t="shared" si="5"/>
        <v>5</v>
      </c>
    </row>
    <row r="8" spans="1:12" x14ac:dyDescent="0.25">
      <c r="B8" s="2">
        <v>6</v>
      </c>
      <c r="C8" s="2">
        <v>21</v>
      </c>
      <c r="D8" s="10">
        <v>11.65</v>
      </c>
      <c r="E8" s="17">
        <f t="shared" si="0"/>
        <v>-1</v>
      </c>
      <c r="F8" s="17">
        <f t="shared" si="1"/>
        <v>5</v>
      </c>
      <c r="G8" s="17">
        <f t="shared" si="2"/>
        <v>1</v>
      </c>
      <c r="H8" s="17">
        <f t="shared" si="2"/>
        <v>25</v>
      </c>
      <c r="I8" s="17">
        <f t="shared" si="3"/>
        <v>26</v>
      </c>
      <c r="J8" s="17">
        <f t="shared" si="4"/>
        <v>5.0990195135927845</v>
      </c>
      <c r="L8" s="1">
        <f t="shared" si="5"/>
        <v>6</v>
      </c>
    </row>
    <row r="9" spans="1:12" x14ac:dyDescent="0.25">
      <c r="B9" s="2">
        <v>2</v>
      </c>
      <c r="C9" s="2">
        <v>21</v>
      </c>
      <c r="D9" s="10">
        <v>10.98</v>
      </c>
      <c r="E9" s="17">
        <f t="shared" si="0"/>
        <v>3</v>
      </c>
      <c r="F9" s="17">
        <f t="shared" si="1"/>
        <v>5</v>
      </c>
      <c r="G9" s="17">
        <f t="shared" si="2"/>
        <v>9</v>
      </c>
      <c r="H9" s="17">
        <f t="shared" si="2"/>
        <v>25</v>
      </c>
      <c r="I9" s="17">
        <f t="shared" si="3"/>
        <v>34</v>
      </c>
      <c r="J9" s="17">
        <f t="shared" si="4"/>
        <v>5.8309518948453007</v>
      </c>
      <c r="L9" s="1">
        <f t="shared" si="5"/>
        <v>8</v>
      </c>
    </row>
    <row r="10" spans="1:12" x14ac:dyDescent="0.25">
      <c r="B10" s="18">
        <v>7</v>
      </c>
      <c r="C10" s="18">
        <v>24</v>
      </c>
      <c r="D10" s="18">
        <v>14.35</v>
      </c>
      <c r="E10" s="17">
        <f t="shared" si="0"/>
        <v>-2</v>
      </c>
      <c r="F10" s="17">
        <f t="shared" si="1"/>
        <v>2</v>
      </c>
      <c r="G10" s="17">
        <f t="shared" si="2"/>
        <v>4</v>
      </c>
      <c r="H10" s="17">
        <f t="shared" si="2"/>
        <v>4</v>
      </c>
      <c r="I10" s="17">
        <f t="shared" si="3"/>
        <v>8</v>
      </c>
      <c r="J10" s="17">
        <f t="shared" si="4"/>
        <v>2.8284271247461903</v>
      </c>
      <c r="L10" s="1">
        <f t="shared" si="5"/>
        <v>4</v>
      </c>
    </row>
    <row r="11" spans="1:12" x14ac:dyDescent="0.25">
      <c r="B11" s="18">
        <v>8</v>
      </c>
      <c r="C11" s="18">
        <v>28</v>
      </c>
      <c r="D11" s="18">
        <v>5.69</v>
      </c>
      <c r="E11" s="17">
        <f t="shared" si="0"/>
        <v>-3</v>
      </c>
      <c r="F11" s="17">
        <f t="shared" si="1"/>
        <v>-2</v>
      </c>
      <c r="G11" s="17">
        <f t="shared" si="2"/>
        <v>9</v>
      </c>
      <c r="H11" s="17">
        <f t="shared" si="2"/>
        <v>4</v>
      </c>
      <c r="I11" s="17">
        <f t="shared" si="3"/>
        <v>13</v>
      </c>
      <c r="J11" s="17">
        <f t="shared" si="4"/>
        <v>3.6055512754639891</v>
      </c>
      <c r="L11" s="1">
        <f t="shared" si="5"/>
        <v>5</v>
      </c>
    </row>
    <row r="12" spans="1:12" ht="15.75" thickBot="1" x14ac:dyDescent="0.3">
      <c r="B12" s="19">
        <v>6</v>
      </c>
      <c r="C12" s="19">
        <v>28</v>
      </c>
      <c r="D12" s="18">
        <v>18.61</v>
      </c>
      <c r="E12" s="17">
        <f t="shared" si="0"/>
        <v>-1</v>
      </c>
      <c r="F12" s="17">
        <f t="shared" si="1"/>
        <v>-2</v>
      </c>
      <c r="G12" s="17">
        <f t="shared" si="2"/>
        <v>1</v>
      </c>
      <c r="H12" s="17">
        <f t="shared" si="2"/>
        <v>4</v>
      </c>
      <c r="I12" s="17">
        <f t="shared" si="3"/>
        <v>5</v>
      </c>
      <c r="J12" s="17">
        <f t="shared" si="4"/>
        <v>2.2360679774997898</v>
      </c>
      <c r="L12" s="1">
        <f t="shared" si="5"/>
        <v>3</v>
      </c>
    </row>
    <row r="13" spans="1:12" ht="15.75" thickBot="1" x14ac:dyDescent="0.3">
      <c r="A13" t="s">
        <v>20</v>
      </c>
      <c r="B13" s="14">
        <f>AVERAGE(B3:B12)</f>
        <v>4.9000000000000004</v>
      </c>
      <c r="C13" s="15">
        <f>AVERAGE(C3:C12)</f>
        <v>25</v>
      </c>
    </row>
    <row r="15" spans="1:12" x14ac:dyDescent="0.25">
      <c r="A15" t="s">
        <v>18</v>
      </c>
      <c r="B15" s="11">
        <v>5</v>
      </c>
      <c r="C15" s="11">
        <v>26</v>
      </c>
      <c r="D15" s="12" t="s">
        <v>16</v>
      </c>
      <c r="F15">
        <f>D3</f>
        <v>15.29</v>
      </c>
    </row>
    <row r="16" spans="1:12" x14ac:dyDescent="0.25">
      <c r="F16">
        <f>D5</f>
        <v>16.7</v>
      </c>
    </row>
    <row r="17" spans="2:6" x14ac:dyDescent="0.25">
      <c r="B17" s="7" t="s">
        <v>17</v>
      </c>
      <c r="F17">
        <f>D7</f>
        <v>8.31</v>
      </c>
    </row>
    <row r="18" spans="2:6" x14ac:dyDescent="0.25">
      <c r="F18">
        <f>D10</f>
        <v>14.35</v>
      </c>
    </row>
    <row r="19" spans="2:6" x14ac:dyDescent="0.25">
      <c r="F19">
        <f>D11</f>
        <v>5.69</v>
      </c>
    </row>
    <row r="20" spans="2:6" x14ac:dyDescent="0.25">
      <c r="F20">
        <f>D12</f>
        <v>18.61</v>
      </c>
    </row>
    <row r="21" spans="2:6" x14ac:dyDescent="0.25">
      <c r="F21" s="20">
        <f>AVERAGE(F15:F20)</f>
        <v>13.158333333333331</v>
      </c>
    </row>
  </sheetData>
  <conditionalFormatting sqref="J3:J12">
    <cfRule type="top10" dxfId="1" priority="2" bottom="1" rank="5"/>
  </conditionalFormatting>
  <conditionalFormatting sqref="L3:L12">
    <cfRule type="top10" dxfId="0" priority="1" bottom="1" rank="5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F2161-0F44-4F1E-BD6E-9841AE01EF1F}">
  <dimension ref="A1:N26"/>
  <sheetViews>
    <sheetView showGridLines="0" tabSelected="1" zoomScale="125" zoomScaleNormal="125" workbookViewId="0">
      <selection activeCell="I15" sqref="I15"/>
    </sheetView>
  </sheetViews>
  <sheetFormatPr defaultRowHeight="15" x14ac:dyDescent="0.25"/>
  <cols>
    <col min="1" max="1" width="14" bestFit="1" customWidth="1"/>
    <col min="7" max="7" width="13.140625" bestFit="1" customWidth="1"/>
    <col min="8" max="8" width="16.28515625" bestFit="1" customWidth="1"/>
    <col min="9" max="9" width="13" customWidth="1"/>
    <col min="10" max="10" width="11.28515625" bestFit="1" customWidth="1"/>
    <col min="16" max="16" width="13.140625" bestFit="1" customWidth="1"/>
    <col min="17" max="17" width="12.7109375" bestFit="1" customWidth="1"/>
  </cols>
  <sheetData>
    <row r="1" spans="2:14" x14ac:dyDescent="0.25">
      <c r="B1" s="22" t="s">
        <v>28</v>
      </c>
      <c r="C1" s="22" t="s">
        <v>29</v>
      </c>
      <c r="D1" s="22" t="s">
        <v>30</v>
      </c>
      <c r="E1" s="23" t="s">
        <v>31</v>
      </c>
      <c r="M1" s="1" t="s">
        <v>60</v>
      </c>
      <c r="N1" t="s">
        <v>61</v>
      </c>
    </row>
    <row r="2" spans="2:14" x14ac:dyDescent="0.25">
      <c r="B2" s="24" t="s">
        <v>32</v>
      </c>
      <c r="C2" s="24" t="s">
        <v>33</v>
      </c>
      <c r="D2" s="24" t="s">
        <v>34</v>
      </c>
      <c r="E2" s="24" t="s">
        <v>34</v>
      </c>
      <c r="G2" s="25" t="s">
        <v>28</v>
      </c>
      <c r="H2" s="25"/>
      <c r="I2" s="25"/>
      <c r="J2" s="25"/>
      <c r="L2" s="13" t="s">
        <v>58</v>
      </c>
      <c r="M2" s="13">
        <f>COUNTIF($E$2:$E$16, "Yes")</f>
        <v>8</v>
      </c>
      <c r="N2">
        <f>M2/$M$4</f>
        <v>0.53333333333333333</v>
      </c>
    </row>
    <row r="3" spans="2:14" x14ac:dyDescent="0.25">
      <c r="B3" s="24" t="s">
        <v>35</v>
      </c>
      <c r="C3" s="24" t="s">
        <v>36</v>
      </c>
      <c r="D3" s="24" t="s">
        <v>37</v>
      </c>
      <c r="E3" s="24" t="s">
        <v>34</v>
      </c>
      <c r="G3" s="23" t="s">
        <v>38</v>
      </c>
      <c r="H3" s="27" t="str">
        <f>COUNTIFS($B$2:$B$16,"Sunny", $E$2:$E$16, "Yes") &amp; "/"&amp;  COUNTIF($E$2:$E$16, "Yes")</f>
        <v>3/8</v>
      </c>
      <c r="I3" s="23" t="s">
        <v>39</v>
      </c>
      <c r="J3" s="27" t="str">
        <f>COUNTIFS($B$2:$B$16,"Sunny",$E$2:$E$16,"No")&amp;"/7"</f>
        <v>1/7</v>
      </c>
      <c r="L3" s="13" t="s">
        <v>59</v>
      </c>
      <c r="M3" s="13">
        <f>COUNTIF($E$2:$E$16, "No")</f>
        <v>7</v>
      </c>
      <c r="N3">
        <f>M3/$M$4</f>
        <v>0.46666666666666667</v>
      </c>
    </row>
    <row r="4" spans="2:14" x14ac:dyDescent="0.25">
      <c r="B4" s="24" t="s">
        <v>40</v>
      </c>
      <c r="C4" s="24" t="s">
        <v>36</v>
      </c>
      <c r="D4" s="24" t="s">
        <v>34</v>
      </c>
      <c r="E4" s="24" t="s">
        <v>37</v>
      </c>
      <c r="G4" s="23" t="s">
        <v>41</v>
      </c>
      <c r="H4" s="27" t="str">
        <f>COUNTIFS($B$2:$B$16,"Rainy", $E$2:$E$16, "Yes") &amp; "/8 "</f>
        <v xml:space="preserve">2/8 </v>
      </c>
      <c r="I4" s="23" t="s">
        <v>42</v>
      </c>
      <c r="J4" s="27" t="str">
        <f>COUNTIFS($B$2:$B$16,"Rainy",$E$2:$E$16,"No")&amp;"/7"</f>
        <v>4/7</v>
      </c>
      <c r="M4" s="1">
        <f>SUM(M2:M3)</f>
        <v>15</v>
      </c>
    </row>
    <row r="5" spans="2:14" x14ac:dyDescent="0.25">
      <c r="B5" s="24" t="s">
        <v>35</v>
      </c>
      <c r="C5" s="24" t="s">
        <v>33</v>
      </c>
      <c r="D5" s="24" t="s">
        <v>37</v>
      </c>
      <c r="E5" s="24" t="s">
        <v>34</v>
      </c>
      <c r="G5" s="23" t="s">
        <v>43</v>
      </c>
      <c r="H5" s="27" t="str">
        <f>COUNTIFS($B$2:$B$16,"Overcast", $E$2:$E$16, "Yes") &amp; "/8"</f>
        <v>3/8</v>
      </c>
      <c r="I5" s="23" t="s">
        <v>44</v>
      </c>
      <c r="J5" s="27" t="str">
        <f>COUNTIFS($B$2:$B$16,"Overcast",$E$2:$E$16,"No")&amp;"/7"</f>
        <v>2/7</v>
      </c>
    </row>
    <row r="6" spans="2:14" x14ac:dyDescent="0.25">
      <c r="B6" s="24" t="s">
        <v>32</v>
      </c>
      <c r="C6" s="24" t="s">
        <v>33</v>
      </c>
      <c r="D6" s="24" t="s">
        <v>37</v>
      </c>
      <c r="E6" s="24" t="s">
        <v>34</v>
      </c>
    </row>
    <row r="7" spans="2:14" x14ac:dyDescent="0.25">
      <c r="B7" s="24" t="s">
        <v>40</v>
      </c>
      <c r="C7" s="24" t="s">
        <v>33</v>
      </c>
      <c r="D7" s="24" t="s">
        <v>37</v>
      </c>
      <c r="E7" s="24" t="s">
        <v>37</v>
      </c>
      <c r="L7" t="s">
        <v>63</v>
      </c>
      <c r="M7">
        <f>COUNTIF($B$2:$B$16, "Sunny")</f>
        <v>4</v>
      </c>
      <c r="N7">
        <f>M7/15</f>
        <v>0.26666666666666666</v>
      </c>
    </row>
    <row r="8" spans="2:14" x14ac:dyDescent="0.25">
      <c r="B8" s="24" t="s">
        <v>35</v>
      </c>
      <c r="C8" s="24" t="s">
        <v>33</v>
      </c>
      <c r="D8" s="24" t="s">
        <v>37</v>
      </c>
      <c r="E8" s="24" t="s">
        <v>37</v>
      </c>
      <c r="G8" s="25" t="s">
        <v>29</v>
      </c>
      <c r="H8" s="25"/>
      <c r="I8" s="25"/>
      <c r="J8" s="25"/>
      <c r="L8" t="s">
        <v>64</v>
      </c>
      <c r="M8">
        <f>COUNTIF($C$2:$C$16, "High")</f>
        <v>4</v>
      </c>
      <c r="N8">
        <f>M8/15</f>
        <v>0.26666666666666666</v>
      </c>
    </row>
    <row r="9" spans="2:14" x14ac:dyDescent="0.25">
      <c r="B9" s="24" t="s">
        <v>35</v>
      </c>
      <c r="C9" s="24" t="s">
        <v>33</v>
      </c>
      <c r="D9" s="24" t="s">
        <v>34</v>
      </c>
      <c r="E9" s="24" t="s">
        <v>37</v>
      </c>
      <c r="G9" s="23" t="s">
        <v>45</v>
      </c>
      <c r="H9" s="27" t="str">
        <f>COUNTIFS($C$2:$C$16,"Normal",$E$2:$E$16,"Yes")&amp;"/8"</f>
        <v>5/8</v>
      </c>
      <c r="I9" s="23" t="s">
        <v>46</v>
      </c>
      <c r="J9" s="27" t="str">
        <f>COUNTIFS($C$2:$C$16,"Normal", $E$2:$E$16, "No") &amp; "/7"</f>
        <v>6/7</v>
      </c>
      <c r="L9" t="s">
        <v>59</v>
      </c>
      <c r="M9">
        <f>COUNTIF($D$2:$D$16, "No")</f>
        <v>9</v>
      </c>
      <c r="N9">
        <f>M9/15</f>
        <v>0.6</v>
      </c>
    </row>
    <row r="10" spans="2:14" x14ac:dyDescent="0.25">
      <c r="B10" s="24" t="s">
        <v>40</v>
      </c>
      <c r="C10" s="24" t="s">
        <v>33</v>
      </c>
      <c r="D10" s="24" t="s">
        <v>37</v>
      </c>
      <c r="E10" s="24" t="s">
        <v>34</v>
      </c>
      <c r="G10" s="23" t="s">
        <v>47</v>
      </c>
      <c r="H10" s="27" t="str">
        <f>COUNTIFS($C$2:$C$16,"High",$E$2:$E$16,"Yes")&amp;"/8"</f>
        <v>3/8</v>
      </c>
      <c r="I10" s="23" t="s">
        <v>48</v>
      </c>
      <c r="J10" s="27" t="str">
        <f>COUNTIFS($C$2:$C$16,"High", $E$2:$E$16, "No") &amp; "/7"</f>
        <v>1/7</v>
      </c>
    </row>
    <row r="11" spans="2:14" x14ac:dyDescent="0.25">
      <c r="B11" s="24" t="s">
        <v>40</v>
      </c>
      <c r="C11" s="24" t="s">
        <v>33</v>
      </c>
      <c r="D11" s="24" t="s">
        <v>37</v>
      </c>
      <c r="E11" s="24" t="s">
        <v>34</v>
      </c>
    </row>
    <row r="12" spans="2:14" x14ac:dyDescent="0.25">
      <c r="B12" s="24" t="s">
        <v>35</v>
      </c>
      <c r="C12" s="24" t="s">
        <v>33</v>
      </c>
      <c r="D12" s="24" t="s">
        <v>34</v>
      </c>
      <c r="E12" s="24" t="s">
        <v>37</v>
      </c>
      <c r="G12" s="25" t="s">
        <v>30</v>
      </c>
      <c r="H12" s="25"/>
      <c r="I12" s="25"/>
      <c r="J12" s="25"/>
    </row>
    <row r="13" spans="2:14" x14ac:dyDescent="0.25">
      <c r="B13" s="24" t="s">
        <v>35</v>
      </c>
      <c r="C13" s="24" t="s">
        <v>33</v>
      </c>
      <c r="D13" s="24" t="s">
        <v>37</v>
      </c>
      <c r="E13" s="24" t="s">
        <v>37</v>
      </c>
      <c r="G13" s="23" t="s">
        <v>49</v>
      </c>
      <c r="H13" s="27" t="str">
        <f>COUNTIFS($D$2:$D$16,"Yes",$E$2:$E$16,"Yes")&amp;"/8"</f>
        <v>2/8</v>
      </c>
      <c r="I13" s="23" t="s">
        <v>50</v>
      </c>
      <c r="J13" s="27" t="str">
        <f>COUNTIFS($D$2:$D$16,"Yes", $E$2:$E$16, "No") &amp; "/7"</f>
        <v>4/7</v>
      </c>
    </row>
    <row r="14" spans="2:14" x14ac:dyDescent="0.25">
      <c r="B14" s="24" t="s">
        <v>40</v>
      </c>
      <c r="C14" s="24" t="s">
        <v>36</v>
      </c>
      <c r="D14" s="24" t="s">
        <v>37</v>
      </c>
      <c r="E14" s="24" t="s">
        <v>34</v>
      </c>
      <c r="G14" s="23" t="s">
        <v>51</v>
      </c>
      <c r="H14" s="27" t="str">
        <f>COUNTIFS($D$2:$D$16,"No", $E$2:$E$16, "Yes") &amp; "/8"</f>
        <v>6/8</v>
      </c>
      <c r="I14" s="23" t="s">
        <v>52</v>
      </c>
      <c r="J14" s="27" t="str">
        <f>COUNTIFS($D$2:$D$16,"No", $E$2:$E$16, "No") &amp; "/7"</f>
        <v>3/7</v>
      </c>
    </row>
    <row r="15" spans="2:14" x14ac:dyDescent="0.25">
      <c r="B15" s="24" t="s">
        <v>32</v>
      </c>
      <c r="C15" s="24" t="s">
        <v>33</v>
      </c>
      <c r="D15" s="24" t="s">
        <v>34</v>
      </c>
      <c r="E15" s="24" t="s">
        <v>37</v>
      </c>
    </row>
    <row r="16" spans="2:14" x14ac:dyDescent="0.25">
      <c r="B16" s="24" t="s">
        <v>32</v>
      </c>
      <c r="C16" s="24" t="s">
        <v>36</v>
      </c>
      <c r="D16" s="24" t="s">
        <v>34</v>
      </c>
      <c r="E16" s="24" t="s">
        <v>34</v>
      </c>
    </row>
    <row r="18" spans="1:10" x14ac:dyDescent="0.25">
      <c r="A18" t="s">
        <v>53</v>
      </c>
      <c r="B18" s="26" t="s">
        <v>32</v>
      </c>
      <c r="C18" s="26" t="s">
        <v>36</v>
      </c>
      <c r="D18" s="26" t="s">
        <v>37</v>
      </c>
      <c r="E18" s="26" t="s">
        <v>16</v>
      </c>
      <c r="G18" s="4" t="s">
        <v>65</v>
      </c>
      <c r="H18" s="4" t="s">
        <v>66</v>
      </c>
    </row>
    <row r="19" spans="1:10" x14ac:dyDescent="0.25">
      <c r="G19" s="4" t="s">
        <v>11</v>
      </c>
      <c r="H19" t="s">
        <v>37</v>
      </c>
      <c r="I19" t="s">
        <v>34</v>
      </c>
      <c r="J19" t="s">
        <v>12</v>
      </c>
    </row>
    <row r="20" spans="1:10" x14ac:dyDescent="0.25">
      <c r="A20" t="s">
        <v>54</v>
      </c>
      <c r="B20" s="28" t="str">
        <f>H3</f>
        <v>3/8</v>
      </c>
      <c r="C20">
        <f>3/8</f>
        <v>0.375</v>
      </c>
      <c r="G20" s="5" t="s">
        <v>37</v>
      </c>
      <c r="H20" s="6">
        <v>3</v>
      </c>
      <c r="I20" s="6">
        <v>6</v>
      </c>
      <c r="J20" s="6">
        <v>9</v>
      </c>
    </row>
    <row r="21" spans="1:10" x14ac:dyDescent="0.25">
      <c r="A21" t="s">
        <v>56</v>
      </c>
      <c r="B21" s="28" t="str">
        <f>H10</f>
        <v>3/8</v>
      </c>
      <c r="C21">
        <f>3/8</f>
        <v>0.375</v>
      </c>
      <c r="G21" s="5" t="s">
        <v>34</v>
      </c>
      <c r="H21" s="6">
        <v>4</v>
      </c>
      <c r="I21" s="6">
        <v>2</v>
      </c>
      <c r="J21" s="6">
        <v>6</v>
      </c>
    </row>
    <row r="22" spans="1:10" x14ac:dyDescent="0.25">
      <c r="A22" t="s">
        <v>55</v>
      </c>
      <c r="B22" s="28" t="str">
        <f>H14</f>
        <v>6/8</v>
      </c>
      <c r="C22">
        <f>6/8</f>
        <v>0.75</v>
      </c>
      <c r="G22" s="5" t="s">
        <v>12</v>
      </c>
      <c r="H22" s="6">
        <v>7</v>
      </c>
      <c r="I22" s="6">
        <v>8</v>
      </c>
      <c r="J22" s="6">
        <v>15</v>
      </c>
    </row>
    <row r="24" spans="1:10" x14ac:dyDescent="0.25">
      <c r="A24" t="s">
        <v>57</v>
      </c>
      <c r="B24" s="13">
        <f>(C20*C21*C22)*N2</f>
        <v>5.6250000000000001E-2</v>
      </c>
    </row>
    <row r="25" spans="1:10" x14ac:dyDescent="0.25">
      <c r="A25" t="s">
        <v>62</v>
      </c>
      <c r="B25">
        <f>N7*N8*N9</f>
        <v>4.2666666666666665E-2</v>
      </c>
    </row>
    <row r="26" spans="1:10" x14ac:dyDescent="0.25">
      <c r="A26" t="s">
        <v>67</v>
      </c>
      <c r="B26" s="1">
        <f>B24/B25</f>
        <v>1.318359375</v>
      </c>
    </row>
  </sheetData>
  <mergeCells count="3">
    <mergeCell ref="G2:J2"/>
    <mergeCell ref="G8:J8"/>
    <mergeCell ref="G12:J12"/>
  </mergeCell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Class Imbalance</vt:lpstr>
      <vt:lpstr>KNN</vt:lpstr>
      <vt:lpstr>Naive Bayes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Gowtham Kumar</dc:creator>
  <cp:lastModifiedBy>Gowtham Kumar</cp:lastModifiedBy>
  <dcterms:created xsi:type="dcterms:W3CDTF">2022-03-17T01:42:41Z</dcterms:created>
  <dcterms:modified xsi:type="dcterms:W3CDTF">2022-03-17T03:29:52Z</dcterms:modified>
</cp:coreProperties>
</file>